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3\DCM\DCA Director\Budget\FY 2025\Rate Setting\FY25 Published ISR\"/>
    </mc:Choice>
  </mc:AlternateContent>
  <xr:revisionPtr revIDLastSave="0" documentId="13_ncr:1_{5A0E5B79-2AEB-4B9C-B3D0-9B0B51BC2AAD}" xr6:coauthVersionLast="36" xr6:coauthVersionMax="36" xr10:uidLastSave="{00000000-0000-0000-0000-000000000000}"/>
  <bookViews>
    <workbookView xWindow="0" yWindow="0" windowWidth="23040" windowHeight="9768" xr2:uid="{00000000-000D-0000-FFFF-FFFF00000000}"/>
  </bookViews>
  <sheets>
    <sheet name="Overview" sheetId="1" r:id="rId1"/>
    <sheet name="Dept Summary" sheetId="2" r:id="rId2"/>
    <sheet name="FY2025 Records Center Details" sheetId="3" r:id="rId3"/>
    <sheet name="FY2025 Electronic Records" sheetId="4" r:id="rId4"/>
    <sheet name="Shredding" sheetId="5" r:id="rId5"/>
    <sheet name="Countywide FTE" sheetId="6" r:id="rId6"/>
  </sheets>
  <definedNames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TEST1">#REF!</definedName>
    <definedName name="TEST2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17" i="3" l="1"/>
  <c r="N27" i="3"/>
  <c r="G502" i="3" l="1"/>
  <c r="G503" i="3"/>
  <c r="G504" i="3"/>
  <c r="G505" i="3"/>
  <c r="G506" i="3"/>
  <c r="G507" i="3"/>
  <c r="G508" i="3"/>
  <c r="G509" i="3"/>
  <c r="G510" i="3"/>
  <c r="G511" i="3"/>
  <c r="E512" i="3"/>
  <c r="F512" i="3"/>
  <c r="I512" i="3"/>
  <c r="K512" i="3"/>
  <c r="G512" i="3" l="1"/>
  <c r="D14" i="5"/>
  <c r="D18" i="5" s="1"/>
  <c r="C14" i="5"/>
  <c r="C18" i="5" s="1"/>
  <c r="B14" i="5"/>
  <c r="B18" i="5" s="1"/>
  <c r="K31" i="4"/>
  <c r="K23" i="4"/>
  <c r="C9" i="4" s="1"/>
  <c r="K18" i="4"/>
  <c r="C8" i="4" s="1"/>
  <c r="D15" i="4"/>
  <c r="C15" i="2" s="1"/>
  <c r="C15" i="4"/>
  <c r="K12" i="4"/>
  <c r="D12" i="4"/>
  <c r="C12" i="2" s="1"/>
  <c r="C12" i="4"/>
  <c r="C11" i="4"/>
  <c r="D10" i="4"/>
  <c r="C10" i="2" s="1"/>
  <c r="C10" i="4"/>
  <c r="D7" i="4"/>
  <c r="C7" i="2" s="1"/>
  <c r="C7" i="4"/>
  <c r="K6" i="4"/>
  <c r="C14" i="4" s="1"/>
  <c r="D6" i="4"/>
  <c r="C6" i="4"/>
  <c r="D5" i="4"/>
  <c r="C5" i="2" s="1"/>
  <c r="C5" i="4"/>
  <c r="K499" i="3"/>
  <c r="I499" i="3"/>
  <c r="F499" i="3"/>
  <c r="E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K446" i="3"/>
  <c r="I446" i="3"/>
  <c r="F446" i="3"/>
  <c r="E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K418" i="3"/>
  <c r="I418" i="3"/>
  <c r="F418" i="3"/>
  <c r="E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K399" i="3"/>
  <c r="I399" i="3"/>
  <c r="F399" i="3"/>
  <c r="E399" i="3"/>
  <c r="G398" i="3"/>
  <c r="K395" i="3"/>
  <c r="I395" i="3"/>
  <c r="F395" i="3"/>
  <c r="E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K378" i="3"/>
  <c r="I378" i="3"/>
  <c r="F378" i="3"/>
  <c r="E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K238" i="3"/>
  <c r="I238" i="3"/>
  <c r="F238" i="3"/>
  <c r="E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K180" i="3"/>
  <c r="I180" i="3"/>
  <c r="F180" i="3"/>
  <c r="E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K85" i="3"/>
  <c r="I85" i="3"/>
  <c r="F85" i="3"/>
  <c r="E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K65" i="3"/>
  <c r="I65" i="3"/>
  <c r="F65" i="3"/>
  <c r="E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K27" i="3"/>
  <c r="I27" i="3"/>
  <c r="F27" i="3"/>
  <c r="E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N33" i="2"/>
  <c r="K33" i="2"/>
  <c r="C33" i="2"/>
  <c r="J32" i="2"/>
  <c r="F32" i="2"/>
  <c r="B31" i="2"/>
  <c r="F31" i="2" s="1"/>
  <c r="M31" i="2" s="1"/>
  <c r="J30" i="2"/>
  <c r="F30" i="2"/>
  <c r="J29" i="2"/>
  <c r="F29" i="2"/>
  <c r="B28" i="2"/>
  <c r="F28" i="2" s="1"/>
  <c r="M28" i="2" s="1"/>
  <c r="B27" i="2"/>
  <c r="F27" i="2" s="1"/>
  <c r="M27" i="2" s="1"/>
  <c r="B26" i="2"/>
  <c r="F26" i="2" s="1"/>
  <c r="M26" i="2" s="1"/>
  <c r="B25" i="2"/>
  <c r="F25" i="2" s="1"/>
  <c r="M25" i="2" s="1"/>
  <c r="B24" i="2"/>
  <c r="F24" i="2" s="1"/>
  <c r="M24" i="2" s="1"/>
  <c r="B23" i="2"/>
  <c r="F23" i="2" s="1"/>
  <c r="M23" i="2" s="1"/>
  <c r="B22" i="2"/>
  <c r="F22" i="2" s="1"/>
  <c r="M22" i="2" s="1"/>
  <c r="J15" i="2"/>
  <c r="I15" i="2"/>
  <c r="J14" i="2"/>
  <c r="I14" i="2"/>
  <c r="J13" i="2"/>
  <c r="I13" i="2"/>
  <c r="J12" i="2"/>
  <c r="I12" i="2"/>
  <c r="J11" i="2"/>
  <c r="K11" i="2" s="1"/>
  <c r="L11" i="2" s="1"/>
  <c r="I11" i="2"/>
  <c r="J10" i="2"/>
  <c r="I10" i="2"/>
  <c r="J9" i="2"/>
  <c r="I9" i="2"/>
  <c r="E16" i="2"/>
  <c r="J8" i="2"/>
  <c r="I8" i="2"/>
  <c r="J7" i="2"/>
  <c r="K7" i="2" s="1"/>
  <c r="L7" i="2" s="1"/>
  <c r="I7" i="2"/>
  <c r="J6" i="2"/>
  <c r="I6" i="2"/>
  <c r="J5" i="2"/>
  <c r="K5" i="2" s="1"/>
  <c r="L5" i="2" s="1"/>
  <c r="I5" i="2"/>
  <c r="E513" i="3" l="1"/>
  <c r="E518" i="3" s="1"/>
  <c r="F517" i="3"/>
  <c r="I513" i="3"/>
  <c r="I517" i="3"/>
  <c r="J27" i="3" s="1"/>
  <c r="K513" i="3"/>
  <c r="K517" i="3"/>
  <c r="F513" i="3"/>
  <c r="F518" i="3" s="1"/>
  <c r="G180" i="3"/>
  <c r="G85" i="3"/>
  <c r="M30" i="2"/>
  <c r="K12" i="2"/>
  <c r="K13" i="2"/>
  <c r="L13" i="2" s="1"/>
  <c r="M29" i="2"/>
  <c r="K14" i="2"/>
  <c r="L14" i="2" s="1"/>
  <c r="K8" i="2"/>
  <c r="L8" i="2" s="1"/>
  <c r="M32" i="2"/>
  <c r="G65" i="3"/>
  <c r="B33" i="2"/>
  <c r="J16" i="2"/>
  <c r="J33" i="2"/>
  <c r="K9" i="2"/>
  <c r="L9" i="2" s="1"/>
  <c r="G27" i="3"/>
  <c r="G446" i="3"/>
  <c r="K6" i="2"/>
  <c r="L6" i="2" s="1"/>
  <c r="D16" i="2"/>
  <c r="K15" i="2"/>
  <c r="L15" i="2" s="1"/>
  <c r="G399" i="3"/>
  <c r="K10" i="2"/>
  <c r="L10" i="2" s="1"/>
  <c r="G238" i="3"/>
  <c r="I16" i="2"/>
  <c r="F33" i="2"/>
  <c r="G499" i="3"/>
  <c r="G418" i="3"/>
  <c r="G378" i="3"/>
  <c r="L65" i="3"/>
  <c r="C13" i="4"/>
  <c r="G395" i="3"/>
  <c r="K34" i="4"/>
  <c r="L18" i="4" s="1"/>
  <c r="M18" i="4" s="1"/>
  <c r="D8" i="4" s="1"/>
  <c r="C8" i="2" s="1"/>
  <c r="E517" i="3" l="1"/>
  <c r="L503" i="3"/>
  <c r="L507" i="3"/>
  <c r="L510" i="3"/>
  <c r="L512" i="3"/>
  <c r="K518" i="3"/>
  <c r="L506" i="3"/>
  <c r="L505" i="3"/>
  <c r="L511" i="3"/>
  <c r="L518" i="3"/>
  <c r="L502" i="3"/>
  <c r="L509" i="3"/>
  <c r="L508" i="3"/>
  <c r="L504" i="3"/>
  <c r="J503" i="3"/>
  <c r="J507" i="3"/>
  <c r="J510" i="3"/>
  <c r="I518" i="3"/>
  <c r="J518" i="3"/>
  <c r="J502" i="3"/>
  <c r="J506" i="3"/>
  <c r="J509" i="3"/>
  <c r="J505" i="3"/>
  <c r="J508" i="3"/>
  <c r="J504" i="3"/>
  <c r="J511" i="3"/>
  <c r="J512" i="3"/>
  <c r="G517" i="3"/>
  <c r="H395" i="3" s="1"/>
  <c r="G513" i="3"/>
  <c r="J499" i="3"/>
  <c r="J378" i="3"/>
  <c r="J418" i="3"/>
  <c r="J399" i="3"/>
  <c r="J85" i="3"/>
  <c r="M33" i="2"/>
  <c r="L497" i="3"/>
  <c r="L487" i="3"/>
  <c r="L477" i="3"/>
  <c r="L467" i="3"/>
  <c r="L457" i="3"/>
  <c r="L408" i="3"/>
  <c r="L389" i="3"/>
  <c r="L230" i="3"/>
  <c r="L220" i="3"/>
  <c r="L210" i="3"/>
  <c r="L200" i="3"/>
  <c r="L190" i="3"/>
  <c r="L445" i="3"/>
  <c r="L435" i="3"/>
  <c r="L425" i="3"/>
  <c r="L377" i="3"/>
  <c r="L367" i="3"/>
  <c r="L357" i="3"/>
  <c r="L347" i="3"/>
  <c r="L337" i="3"/>
  <c r="L327" i="3"/>
  <c r="L317" i="3"/>
  <c r="L307" i="3"/>
  <c r="L297" i="3"/>
  <c r="L287" i="3"/>
  <c r="L277" i="3"/>
  <c r="L484" i="3"/>
  <c r="L473" i="3"/>
  <c r="L462" i="3"/>
  <c r="L432" i="3"/>
  <c r="L421" i="3"/>
  <c r="L409" i="3"/>
  <c r="L381" i="3"/>
  <c r="L369" i="3"/>
  <c r="L329" i="3"/>
  <c r="L289" i="3"/>
  <c r="L264" i="3"/>
  <c r="L257" i="3"/>
  <c r="L193" i="3"/>
  <c r="L186" i="3"/>
  <c r="L469" i="3"/>
  <c r="L405" i="3"/>
  <c r="L365" i="3"/>
  <c r="L325" i="3"/>
  <c r="L285" i="3"/>
  <c r="L267" i="3"/>
  <c r="L243" i="3"/>
  <c r="L494" i="3"/>
  <c r="L483" i="3"/>
  <c r="L472" i="3"/>
  <c r="L454" i="3"/>
  <c r="L442" i="3"/>
  <c r="L431" i="3"/>
  <c r="L391" i="3"/>
  <c r="L485" i="3"/>
  <c r="L481" i="3"/>
  <c r="L446" i="3"/>
  <c r="L443" i="3"/>
  <c r="L417" i="3"/>
  <c r="L394" i="3"/>
  <c r="L386" i="3"/>
  <c r="L341" i="3"/>
  <c r="L321" i="3"/>
  <c r="L270" i="3"/>
  <c r="L255" i="3"/>
  <c r="L219" i="3"/>
  <c r="L176" i="3"/>
  <c r="L148" i="3"/>
  <c r="L138" i="3"/>
  <c r="L128" i="3"/>
  <c r="L118" i="3"/>
  <c r="L108" i="3"/>
  <c r="L98" i="3"/>
  <c r="L88" i="3"/>
  <c r="L59" i="3"/>
  <c r="L49" i="3"/>
  <c r="L39" i="3"/>
  <c r="L493" i="3"/>
  <c r="L476" i="3"/>
  <c r="L468" i="3"/>
  <c r="L438" i="3"/>
  <c r="L376" i="3"/>
  <c r="L372" i="3"/>
  <c r="L368" i="3"/>
  <c r="L364" i="3"/>
  <c r="L360" i="3"/>
  <c r="L356" i="3"/>
  <c r="L309" i="3"/>
  <c r="L305" i="3"/>
  <c r="L247" i="3"/>
  <c r="L211" i="3"/>
  <c r="L207" i="3"/>
  <c r="L199" i="3"/>
  <c r="L184" i="3"/>
  <c r="L172" i="3"/>
  <c r="L158" i="3"/>
  <c r="L151" i="3"/>
  <c r="L141" i="3"/>
  <c r="L131" i="3"/>
  <c r="L121" i="3"/>
  <c r="L111" i="3"/>
  <c r="L101" i="3"/>
  <c r="L91" i="3"/>
  <c r="L62" i="3"/>
  <c r="L52" i="3"/>
  <c r="L42" i="3"/>
  <c r="L32" i="3"/>
  <c r="L434" i="3"/>
  <c r="L426" i="3"/>
  <c r="L422" i="3"/>
  <c r="L301" i="3"/>
  <c r="L281" i="3"/>
  <c r="L262" i="3"/>
  <c r="L234" i="3"/>
  <c r="L459" i="3"/>
  <c r="L455" i="3"/>
  <c r="L416" i="3"/>
  <c r="L398" i="3"/>
  <c r="L385" i="3"/>
  <c r="L348" i="3"/>
  <c r="L344" i="3"/>
  <c r="L340" i="3"/>
  <c r="L336" i="3"/>
  <c r="L332" i="3"/>
  <c r="L328" i="3"/>
  <c r="L324" i="3"/>
  <c r="L320" i="3"/>
  <c r="L316" i="3"/>
  <c r="L258" i="3"/>
  <c r="L222" i="3"/>
  <c r="L191" i="3"/>
  <c r="L154" i="3"/>
  <c r="L463" i="3"/>
  <c r="L403" i="3"/>
  <c r="L393" i="3"/>
  <c r="L269" i="3"/>
  <c r="L254" i="3"/>
  <c r="L250" i="3"/>
  <c r="L246" i="3"/>
  <c r="L218" i="3"/>
  <c r="L214" i="3"/>
  <c r="L206" i="3"/>
  <c r="L175" i="3"/>
  <c r="L147" i="3"/>
  <c r="L479" i="3"/>
  <c r="L437" i="3"/>
  <c r="L441" i="3"/>
  <c r="L436" i="3"/>
  <c r="L345" i="3"/>
  <c r="L330" i="3"/>
  <c r="L315" i="3"/>
  <c r="L310" i="3"/>
  <c r="L300" i="3"/>
  <c r="L280" i="3"/>
  <c r="L266" i="3"/>
  <c r="L261" i="3"/>
  <c r="L252" i="3"/>
  <c r="L236" i="3"/>
  <c r="L178" i="3"/>
  <c r="L452" i="3"/>
  <c r="L496" i="3"/>
  <c r="L490" i="3"/>
  <c r="L359" i="3"/>
  <c r="L290" i="3"/>
  <c r="L265" i="3"/>
  <c r="L256" i="3"/>
  <c r="L231" i="3"/>
  <c r="L216" i="3"/>
  <c r="L197" i="3"/>
  <c r="L165" i="3"/>
  <c r="L125" i="3"/>
  <c r="L110" i="3"/>
  <c r="L99" i="3"/>
  <c r="L83" i="3"/>
  <c r="L8" i="3"/>
  <c r="L430" i="3"/>
  <c r="L461" i="3"/>
  <c r="L429" i="3"/>
  <c r="L407" i="3"/>
  <c r="L334" i="3"/>
  <c r="L314" i="3"/>
  <c r="L299" i="3"/>
  <c r="L260" i="3"/>
  <c r="L235" i="3"/>
  <c r="L225" i="3"/>
  <c r="L173" i="3"/>
  <c r="L169" i="3"/>
  <c r="L164" i="3"/>
  <c r="L132" i="3"/>
  <c r="L478" i="3"/>
  <c r="L456" i="3"/>
  <c r="L450" i="3"/>
  <c r="L440" i="3"/>
  <c r="L402" i="3"/>
  <c r="L390" i="3"/>
  <c r="L384" i="3"/>
  <c r="L471" i="3"/>
  <c r="L458" i="3"/>
  <c r="L404" i="3"/>
  <c r="L342" i="3"/>
  <c r="L291" i="3"/>
  <c r="L253" i="3"/>
  <c r="L248" i="3"/>
  <c r="L242" i="3"/>
  <c r="L213" i="3"/>
  <c r="L208" i="3"/>
  <c r="L171" i="3"/>
  <c r="L143" i="3"/>
  <c r="L139" i="3"/>
  <c r="L102" i="3"/>
  <c r="L81" i="3"/>
  <c r="L77" i="3"/>
  <c r="L73" i="3"/>
  <c r="L69" i="3"/>
  <c r="L44" i="3"/>
  <c r="L27" i="3"/>
  <c r="L24" i="3"/>
  <c r="L9" i="3"/>
  <c r="L486" i="3"/>
  <c r="L353" i="3"/>
  <c r="L319" i="3"/>
  <c r="L202" i="3"/>
  <c r="L166" i="3"/>
  <c r="L423" i="3"/>
  <c r="L410" i="3"/>
  <c r="L388" i="3"/>
  <c r="L313" i="3"/>
  <c r="L302" i="3"/>
  <c r="L296" i="3"/>
  <c r="L224" i="3"/>
  <c r="L161" i="3"/>
  <c r="L126" i="3"/>
  <c r="L122" i="3"/>
  <c r="L40" i="3"/>
  <c r="L5" i="3"/>
  <c r="L499" i="3"/>
  <c r="L464" i="3"/>
  <c r="L375" i="3"/>
  <c r="L370" i="3"/>
  <c r="L358" i="3"/>
  <c r="L279" i="3"/>
  <c r="L274" i="3"/>
  <c r="L263" i="3"/>
  <c r="L241" i="3"/>
  <c r="L229" i="3"/>
  <c r="L196" i="3"/>
  <c r="L470" i="3"/>
  <c r="L449" i="3"/>
  <c r="L415" i="3"/>
  <c r="L382" i="3"/>
  <c r="L363" i="3"/>
  <c r="L352" i="3"/>
  <c r="L346" i="3"/>
  <c r="L312" i="3"/>
  <c r="L492" i="3"/>
  <c r="L428" i="3"/>
  <c r="L335" i="3"/>
  <c r="L318" i="3"/>
  <c r="L284" i="3"/>
  <c r="L273" i="3"/>
  <c r="L268" i="3"/>
  <c r="L201" i="3"/>
  <c r="L170" i="3"/>
  <c r="L160" i="3"/>
  <c r="L113" i="3"/>
  <c r="L97" i="3"/>
  <c r="L93" i="3"/>
  <c r="L89" i="3"/>
  <c r="L80" i="3"/>
  <c r="L76" i="3"/>
  <c r="L72" i="3"/>
  <c r="L47" i="3"/>
  <c r="L12" i="3"/>
  <c r="L387" i="3"/>
  <c r="L323" i="3"/>
  <c r="L306" i="3"/>
  <c r="L295" i="3"/>
  <c r="L212" i="3"/>
  <c r="L185" i="3"/>
  <c r="L142" i="3"/>
  <c r="L117" i="3"/>
  <c r="L109" i="3"/>
  <c r="L105" i="3"/>
  <c r="L351" i="3"/>
  <c r="L223" i="3"/>
  <c r="L217" i="3"/>
  <c r="L195" i="3"/>
  <c r="L179" i="3"/>
  <c r="L174" i="3"/>
  <c r="L58" i="3"/>
  <c r="L35" i="3"/>
  <c r="L19" i="3"/>
  <c r="L399" i="3"/>
  <c r="L374" i="3"/>
  <c r="L362" i="3"/>
  <c r="L278" i="3"/>
  <c r="L251" i="3"/>
  <c r="L245" i="3"/>
  <c r="L233" i="3"/>
  <c r="L228" i="3"/>
  <c r="L155" i="3"/>
  <c r="L146" i="3"/>
  <c r="L133" i="3"/>
  <c r="L498" i="3"/>
  <c r="L433" i="3"/>
  <c r="L392" i="3"/>
  <c r="L373" i="3"/>
  <c r="L361" i="3"/>
  <c r="L322" i="3"/>
  <c r="L293" i="3"/>
  <c r="L189" i="3"/>
  <c r="L168" i="3"/>
  <c r="L163" i="3"/>
  <c r="L489" i="3"/>
  <c r="L460" i="3"/>
  <c r="L453" i="3"/>
  <c r="L418" i="3"/>
  <c r="L412" i="3"/>
  <c r="L406" i="3"/>
  <c r="L333" i="3"/>
  <c r="L304" i="3"/>
  <c r="L227" i="3"/>
  <c r="L221" i="3"/>
  <c r="L355" i="3"/>
  <c r="L343" i="3"/>
  <c r="L276" i="3"/>
  <c r="L271" i="3"/>
  <c r="L249" i="3"/>
  <c r="L244" i="3"/>
  <c r="L237" i="3"/>
  <c r="L232" i="3"/>
  <c r="L209" i="3"/>
  <c r="L183" i="3"/>
  <c r="L177" i="3"/>
  <c r="L488" i="3"/>
  <c r="L474" i="3"/>
  <c r="L466" i="3"/>
  <c r="L439" i="3"/>
  <c r="L349" i="3"/>
  <c r="L338" i="3"/>
  <c r="L292" i="3"/>
  <c r="L282" i="3"/>
  <c r="L226" i="3"/>
  <c r="L215" i="3"/>
  <c r="L204" i="3"/>
  <c r="L167" i="3"/>
  <c r="L149" i="3"/>
  <c r="L140" i="3"/>
  <c r="L74" i="3"/>
  <c r="L70" i="3"/>
  <c r="L53" i="3"/>
  <c r="L25" i="3"/>
  <c r="L413" i="3"/>
  <c r="L205" i="3"/>
  <c r="L68" i="3"/>
  <c r="L57" i="3"/>
  <c r="L33" i="3"/>
  <c r="L144" i="3"/>
  <c r="L134" i="3"/>
  <c r="L104" i="3"/>
  <c r="L37" i="3"/>
  <c r="L22" i="3"/>
  <c r="L17" i="3"/>
  <c r="L54" i="3"/>
  <c r="L424" i="3"/>
  <c r="L116" i="3"/>
  <c r="L495" i="3"/>
  <c r="L411" i="3"/>
  <c r="L366" i="3"/>
  <c r="L127" i="3"/>
  <c r="L82" i="3"/>
  <c r="L51" i="3"/>
  <c r="L15" i="3"/>
  <c r="L308" i="3"/>
  <c r="L75" i="3"/>
  <c r="L6" i="3"/>
  <c r="L482" i="3"/>
  <c r="L194" i="3"/>
  <c r="L153" i="3"/>
  <c r="L61" i="3"/>
  <c r="L41" i="3"/>
  <c r="L7" i="3"/>
  <c r="L354" i="3"/>
  <c r="L311" i="3"/>
  <c r="L159" i="3"/>
  <c r="L85" i="3"/>
  <c r="L56" i="3"/>
  <c r="L46" i="3"/>
  <c r="L26" i="3"/>
  <c r="L21" i="3"/>
  <c r="L259" i="3"/>
  <c r="L203" i="3"/>
  <c r="L115" i="3"/>
  <c r="L103" i="3"/>
  <c r="L36" i="3"/>
  <c r="L16" i="3"/>
  <c r="L331" i="3"/>
  <c r="L145" i="3"/>
  <c r="L383" i="3"/>
  <c r="L137" i="3"/>
  <c r="L192" i="3"/>
  <c r="L114" i="3"/>
  <c r="L20" i="3"/>
  <c r="L414" i="3"/>
  <c r="L326" i="3"/>
  <c r="L272" i="3"/>
  <c r="L129" i="3"/>
  <c r="L288" i="3"/>
  <c r="L92" i="3"/>
  <c r="L55" i="3"/>
  <c r="L31" i="3"/>
  <c r="L11" i="3"/>
  <c r="L491" i="3"/>
  <c r="L303" i="3"/>
  <c r="L444" i="3"/>
  <c r="L152" i="3"/>
  <c r="L120" i="3"/>
  <c r="L71" i="3"/>
  <c r="L60" i="3"/>
  <c r="L50" i="3"/>
  <c r="L45" i="3"/>
  <c r="L480" i="3"/>
  <c r="L298" i="3"/>
  <c r="L465" i="3"/>
  <c r="L350" i="3"/>
  <c r="L339" i="3"/>
  <c r="L157" i="3"/>
  <c r="L150" i="3"/>
  <c r="L124" i="3"/>
  <c r="L119" i="3"/>
  <c r="L107" i="3"/>
  <c r="L96" i="3"/>
  <c r="L10" i="3"/>
  <c r="L106" i="3"/>
  <c r="L100" i="3"/>
  <c r="L95" i="3"/>
  <c r="L43" i="3"/>
  <c r="L187" i="3"/>
  <c r="L286" i="3"/>
  <c r="L30" i="3"/>
  <c r="L63" i="3"/>
  <c r="L188" i="3"/>
  <c r="L371" i="3"/>
  <c r="L275" i="3"/>
  <c r="L90" i="3"/>
  <c r="L84" i="3"/>
  <c r="L79" i="3"/>
  <c r="L64" i="3"/>
  <c r="L34" i="3"/>
  <c r="L14" i="3"/>
  <c r="L23" i="3"/>
  <c r="L475" i="3"/>
  <c r="L451" i="3"/>
  <c r="L427" i="3"/>
  <c r="L198" i="3"/>
  <c r="L156" i="3"/>
  <c r="L136" i="3"/>
  <c r="L130" i="3"/>
  <c r="L112" i="3"/>
  <c r="L48" i="3"/>
  <c r="L294" i="3"/>
  <c r="L283" i="3"/>
  <c r="L162" i="3"/>
  <c r="L123" i="3"/>
  <c r="L38" i="3"/>
  <c r="L18" i="3"/>
  <c r="L135" i="3"/>
  <c r="L94" i="3"/>
  <c r="L13" i="3"/>
  <c r="L78" i="3"/>
  <c r="L238" i="3"/>
  <c r="L25" i="4"/>
  <c r="M25" i="4" s="1"/>
  <c r="L24" i="4"/>
  <c r="M24" i="4" s="1"/>
  <c r="L9" i="4"/>
  <c r="M9" i="4" s="1"/>
  <c r="L23" i="4"/>
  <c r="M23" i="4" s="1"/>
  <c r="D9" i="4" s="1"/>
  <c r="L20" i="4"/>
  <c r="M20" i="4" s="1"/>
  <c r="L19" i="4"/>
  <c r="M19" i="4" s="1"/>
  <c r="L6" i="4"/>
  <c r="M6" i="4" s="1"/>
  <c r="L32" i="4"/>
  <c r="M32" i="4" s="1"/>
  <c r="L14" i="4"/>
  <c r="M14" i="4" s="1"/>
  <c r="L7" i="4"/>
  <c r="M7" i="4" s="1"/>
  <c r="L13" i="4"/>
  <c r="M13" i="4" s="1"/>
  <c r="L12" i="4"/>
  <c r="M12" i="4" s="1"/>
  <c r="D11" i="4" s="1"/>
  <c r="C11" i="2" s="1"/>
  <c r="L28" i="4"/>
  <c r="M28" i="4" s="1"/>
  <c r="L27" i="4"/>
  <c r="M27" i="4" s="1"/>
  <c r="L8" i="4"/>
  <c r="M8" i="4" s="1"/>
  <c r="L26" i="4"/>
  <c r="M26" i="4" s="1"/>
  <c r="L15" i="4"/>
  <c r="M15" i="4" s="1"/>
  <c r="J436" i="3"/>
  <c r="J426" i="3"/>
  <c r="J368" i="3"/>
  <c r="J358" i="3"/>
  <c r="J348" i="3"/>
  <c r="J338" i="3"/>
  <c r="J328" i="3"/>
  <c r="J318" i="3"/>
  <c r="J308" i="3"/>
  <c r="J298" i="3"/>
  <c r="J288" i="3"/>
  <c r="J278" i="3"/>
  <c r="J268" i="3"/>
  <c r="J258" i="3"/>
  <c r="J248" i="3"/>
  <c r="J179" i="3"/>
  <c r="J169" i="3"/>
  <c r="J493" i="3"/>
  <c r="J483" i="3"/>
  <c r="J473" i="3"/>
  <c r="J463" i="3"/>
  <c r="J453" i="3"/>
  <c r="J414" i="3"/>
  <c r="J404" i="3"/>
  <c r="J385" i="3"/>
  <c r="J495" i="3"/>
  <c r="J455" i="3"/>
  <c r="J443" i="3"/>
  <c r="J392" i="3"/>
  <c r="J362" i="3"/>
  <c r="J351" i="3"/>
  <c r="J340" i="3"/>
  <c r="J322" i="3"/>
  <c r="J311" i="3"/>
  <c r="J300" i="3"/>
  <c r="J282" i="3"/>
  <c r="J271" i="3"/>
  <c r="J491" i="3"/>
  <c r="J480" i="3"/>
  <c r="J451" i="3"/>
  <c r="J439" i="3"/>
  <c r="J428" i="3"/>
  <c r="J416" i="3"/>
  <c r="J388" i="3"/>
  <c r="J376" i="3"/>
  <c r="J336" i="3"/>
  <c r="J296" i="3"/>
  <c r="J250" i="3"/>
  <c r="J235" i="3"/>
  <c r="J228" i="3"/>
  <c r="J221" i="3"/>
  <c r="J214" i="3"/>
  <c r="J207" i="3"/>
  <c r="J164" i="3"/>
  <c r="J154" i="3"/>
  <c r="J465" i="3"/>
  <c r="J477" i="3"/>
  <c r="J460" i="3"/>
  <c r="J456" i="3"/>
  <c r="J452" i="3"/>
  <c r="J413" i="3"/>
  <c r="J409" i="3"/>
  <c r="J382" i="3"/>
  <c r="J349" i="3"/>
  <c r="J345" i="3"/>
  <c r="J325" i="3"/>
  <c r="J317" i="3"/>
  <c r="J294" i="3"/>
  <c r="J274" i="3"/>
  <c r="J259" i="3"/>
  <c r="J227" i="3"/>
  <c r="J223" i="3"/>
  <c r="J192" i="3"/>
  <c r="J155" i="3"/>
  <c r="J77" i="3"/>
  <c r="J18" i="3"/>
  <c r="J8" i="3"/>
  <c r="J489" i="3"/>
  <c r="J472" i="3"/>
  <c r="J464" i="3"/>
  <c r="J446" i="3"/>
  <c r="J390" i="3"/>
  <c r="J333" i="3"/>
  <c r="J313" i="3"/>
  <c r="J266" i="3"/>
  <c r="J251" i="3"/>
  <c r="J215" i="3"/>
  <c r="J203" i="3"/>
  <c r="J188" i="3"/>
  <c r="J165" i="3"/>
  <c r="J80" i="3"/>
  <c r="J70" i="3"/>
  <c r="J21" i="3"/>
  <c r="J11" i="3"/>
  <c r="J497" i="3"/>
  <c r="J476" i="3"/>
  <c r="J468" i="3"/>
  <c r="J438" i="3"/>
  <c r="J408" i="3"/>
  <c r="J372" i="3"/>
  <c r="J364" i="3"/>
  <c r="J360" i="3"/>
  <c r="J356" i="3"/>
  <c r="J309" i="3"/>
  <c r="J305" i="3"/>
  <c r="J285" i="3"/>
  <c r="J277" i="3"/>
  <c r="J247" i="3"/>
  <c r="J243" i="3"/>
  <c r="J211" i="3"/>
  <c r="J442" i="3"/>
  <c r="J430" i="3"/>
  <c r="J412" i="3"/>
  <c r="J381" i="3"/>
  <c r="J352" i="3"/>
  <c r="J293" i="3"/>
  <c r="J273" i="3"/>
  <c r="J226" i="3"/>
  <c r="J195" i="3"/>
  <c r="J168" i="3"/>
  <c r="J161" i="3"/>
  <c r="J144" i="3"/>
  <c r="J134" i="3"/>
  <c r="J484" i="3"/>
  <c r="J459" i="3"/>
  <c r="J398" i="3"/>
  <c r="J344" i="3"/>
  <c r="J332" i="3"/>
  <c r="J324" i="3"/>
  <c r="J320" i="3"/>
  <c r="J316" i="3"/>
  <c r="J222" i="3"/>
  <c r="J210" i="3"/>
  <c r="J191" i="3"/>
  <c r="J496" i="3"/>
  <c r="J492" i="3"/>
  <c r="J488" i="3"/>
  <c r="J475" i="3"/>
  <c r="J471" i="3"/>
  <c r="J467" i="3"/>
  <c r="J450" i="3"/>
  <c r="J425" i="3"/>
  <c r="J474" i="3"/>
  <c r="J370" i="3"/>
  <c r="J335" i="3"/>
  <c r="J174" i="3"/>
  <c r="J170" i="3"/>
  <c r="J485" i="3"/>
  <c r="J479" i="3"/>
  <c r="J441" i="3"/>
  <c r="J431" i="3"/>
  <c r="J462" i="3"/>
  <c r="J457" i="3"/>
  <c r="J391" i="3"/>
  <c r="J295" i="3"/>
  <c r="J183" i="3"/>
  <c r="J129" i="3"/>
  <c r="J88" i="3"/>
  <c r="J76" i="3"/>
  <c r="J64" i="3"/>
  <c r="J53" i="3"/>
  <c r="J38" i="3"/>
  <c r="J26" i="3"/>
  <c r="J490" i="3"/>
  <c r="J395" i="3"/>
  <c r="J424" i="3"/>
  <c r="J369" i="3"/>
  <c r="J363" i="3"/>
  <c r="J329" i="3"/>
  <c r="J319" i="3"/>
  <c r="J304" i="3"/>
  <c r="J289" i="3"/>
  <c r="J284" i="3"/>
  <c r="J230" i="3"/>
  <c r="J201" i="3"/>
  <c r="J187" i="3"/>
  <c r="J160" i="3"/>
  <c r="J156" i="3"/>
  <c r="J152" i="3"/>
  <c r="J148" i="3"/>
  <c r="J136" i="3"/>
  <c r="J117" i="3"/>
  <c r="J106" i="3"/>
  <c r="J95" i="3"/>
  <c r="J91" i="3"/>
  <c r="J79" i="3"/>
  <c r="J72" i="3"/>
  <c r="J461" i="3"/>
  <c r="J429" i="3"/>
  <c r="J407" i="3"/>
  <c r="J444" i="3"/>
  <c r="J437" i="3"/>
  <c r="J383" i="3"/>
  <c r="J359" i="3"/>
  <c r="J347" i="3"/>
  <c r="J331" i="3"/>
  <c r="J286" i="3"/>
  <c r="J280" i="3"/>
  <c r="J275" i="3"/>
  <c r="J269" i="3"/>
  <c r="J176" i="3"/>
  <c r="J135" i="3"/>
  <c r="J94" i="3"/>
  <c r="J90" i="3"/>
  <c r="J56" i="3"/>
  <c r="J48" i="3"/>
  <c r="J13" i="3"/>
  <c r="J458" i="3"/>
  <c r="J365" i="3"/>
  <c r="J342" i="3"/>
  <c r="J291" i="3"/>
  <c r="J253" i="3"/>
  <c r="J242" i="3"/>
  <c r="J219" i="3"/>
  <c r="J213" i="3"/>
  <c r="J208" i="3"/>
  <c r="J197" i="3"/>
  <c r="J171" i="3"/>
  <c r="J494" i="3"/>
  <c r="J486" i="3"/>
  <c r="J403" i="3"/>
  <c r="J353" i="3"/>
  <c r="J307" i="3"/>
  <c r="J202" i="3"/>
  <c r="J186" i="3"/>
  <c r="J166" i="3"/>
  <c r="J114" i="3"/>
  <c r="J20" i="3"/>
  <c r="J478" i="3"/>
  <c r="J423" i="3"/>
  <c r="J410" i="3"/>
  <c r="J302" i="3"/>
  <c r="J224" i="3"/>
  <c r="J375" i="3"/>
  <c r="J330" i="3"/>
  <c r="J279" i="3"/>
  <c r="J263" i="3"/>
  <c r="J241" i="3"/>
  <c r="J229" i="3"/>
  <c r="J218" i="3"/>
  <c r="J196" i="3"/>
  <c r="J470" i="3"/>
  <c r="J449" i="3"/>
  <c r="J415" i="3"/>
  <c r="J402" i="3"/>
  <c r="J394" i="3"/>
  <c r="J346" i="3"/>
  <c r="J341" i="3"/>
  <c r="J312" i="3"/>
  <c r="J301" i="3"/>
  <c r="J290" i="3"/>
  <c r="J246" i="3"/>
  <c r="J234" i="3"/>
  <c r="J151" i="3"/>
  <c r="J101" i="3"/>
  <c r="J84" i="3"/>
  <c r="J68" i="3"/>
  <c r="J51" i="3"/>
  <c r="J435" i="3"/>
  <c r="J257" i="3"/>
  <c r="J252" i="3"/>
  <c r="J206" i="3"/>
  <c r="J138" i="3"/>
  <c r="J121" i="3"/>
  <c r="J113" i="3"/>
  <c r="J97" i="3"/>
  <c r="J93" i="3"/>
  <c r="J89" i="3"/>
  <c r="J422" i="3"/>
  <c r="J387" i="3"/>
  <c r="J357" i="3"/>
  <c r="J323" i="3"/>
  <c r="J306" i="3"/>
  <c r="J212" i="3"/>
  <c r="J185" i="3"/>
  <c r="J142" i="3"/>
  <c r="J109" i="3"/>
  <c r="J105" i="3"/>
  <c r="J43" i="3"/>
  <c r="J23" i="3"/>
  <c r="J393" i="3"/>
  <c r="J262" i="3"/>
  <c r="J217" i="3"/>
  <c r="J190" i="3"/>
  <c r="J125" i="3"/>
  <c r="J482" i="3"/>
  <c r="J440" i="3"/>
  <c r="J350" i="3"/>
  <c r="J327" i="3"/>
  <c r="J299" i="3"/>
  <c r="J199" i="3"/>
  <c r="J194" i="3"/>
  <c r="J173" i="3"/>
  <c r="J498" i="3"/>
  <c r="J433" i="3"/>
  <c r="J373" i="3"/>
  <c r="J361" i="3"/>
  <c r="J310" i="3"/>
  <c r="J189" i="3"/>
  <c r="J163" i="3"/>
  <c r="J128" i="3"/>
  <c r="J406" i="3"/>
  <c r="J287" i="3"/>
  <c r="J265" i="3"/>
  <c r="J260" i="3"/>
  <c r="J255" i="3"/>
  <c r="J445" i="3"/>
  <c r="J384" i="3"/>
  <c r="J355" i="3"/>
  <c r="J343" i="3"/>
  <c r="J276" i="3"/>
  <c r="J249" i="3"/>
  <c r="J244" i="3"/>
  <c r="J237" i="3"/>
  <c r="J232" i="3"/>
  <c r="J209" i="3"/>
  <c r="J177" i="3"/>
  <c r="J158" i="3"/>
  <c r="J145" i="3"/>
  <c r="J82" i="3"/>
  <c r="J78" i="3"/>
  <c r="J49" i="3"/>
  <c r="J45" i="3"/>
  <c r="J30" i="3"/>
  <c r="J10" i="3"/>
  <c r="J389" i="3"/>
  <c r="J303" i="3"/>
  <c r="J292" i="3"/>
  <c r="J52" i="3"/>
  <c r="J42" i="3"/>
  <c r="J367" i="3"/>
  <c r="J314" i="3"/>
  <c r="J261" i="3"/>
  <c r="J205" i="3"/>
  <c r="J99" i="3"/>
  <c r="J73" i="3"/>
  <c r="J57" i="3"/>
  <c r="J47" i="3"/>
  <c r="J33" i="3"/>
  <c r="J466" i="3"/>
  <c r="J200" i="3"/>
  <c r="J281" i="3"/>
  <c r="J216" i="3"/>
  <c r="J147" i="3"/>
  <c r="J122" i="3"/>
  <c r="J104" i="3"/>
  <c r="J37" i="3"/>
  <c r="J22" i="3"/>
  <c r="J17" i="3"/>
  <c r="J434" i="3"/>
  <c r="J377" i="3"/>
  <c r="J334" i="3"/>
  <c r="J167" i="3"/>
  <c r="J140" i="3"/>
  <c r="J116" i="3"/>
  <c r="J110" i="3"/>
  <c r="J32" i="3"/>
  <c r="J102" i="3"/>
  <c r="J469" i="3"/>
  <c r="J411" i="3"/>
  <c r="J366" i="3"/>
  <c r="J270" i="3"/>
  <c r="J204" i="3"/>
  <c r="J175" i="3"/>
  <c r="J133" i="3"/>
  <c r="J127" i="3"/>
  <c r="J12" i="3"/>
  <c r="J454" i="3"/>
  <c r="J172" i="3"/>
  <c r="J131" i="3"/>
  <c r="J386" i="3"/>
  <c r="J184" i="3"/>
  <c r="J153" i="3"/>
  <c r="J146" i="3"/>
  <c r="J98" i="3"/>
  <c r="J61" i="3"/>
  <c r="J41" i="3"/>
  <c r="J7" i="3"/>
  <c r="J354" i="3"/>
  <c r="J236" i="3"/>
  <c r="J225" i="3"/>
  <c r="J193" i="3"/>
  <c r="J159" i="3"/>
  <c r="J46" i="3"/>
  <c r="J108" i="3"/>
  <c r="J60" i="3"/>
  <c r="J141" i="3"/>
  <c r="J432" i="3"/>
  <c r="J267" i="3"/>
  <c r="J71" i="3"/>
  <c r="J40" i="3"/>
  <c r="J25" i="3"/>
  <c r="J337" i="3"/>
  <c r="J315" i="3"/>
  <c r="J283" i="3"/>
  <c r="J162" i="3"/>
  <c r="J83" i="3"/>
  <c r="J481" i="3"/>
  <c r="J421" i="3"/>
  <c r="J139" i="3"/>
  <c r="J115" i="3"/>
  <c r="J103" i="3"/>
  <c r="J36" i="3"/>
  <c r="J16" i="3"/>
  <c r="J233" i="3"/>
  <c r="J326" i="3"/>
  <c r="J62" i="3"/>
  <c r="J374" i="3"/>
  <c r="J321" i="3"/>
  <c r="J132" i="3"/>
  <c r="J126" i="3"/>
  <c r="J92" i="3"/>
  <c r="J81" i="3"/>
  <c r="J55" i="3"/>
  <c r="J31" i="3"/>
  <c r="J120" i="3"/>
  <c r="J50" i="3"/>
  <c r="J256" i="3"/>
  <c r="J245" i="3"/>
  <c r="J35" i="3"/>
  <c r="J15" i="3"/>
  <c r="J6" i="3"/>
  <c r="J297" i="3"/>
  <c r="J137" i="3"/>
  <c r="J75" i="3"/>
  <c r="J59" i="3"/>
  <c r="J54" i="3"/>
  <c r="J427" i="3"/>
  <c r="J198" i="3"/>
  <c r="J123" i="3"/>
  <c r="J339" i="3"/>
  <c r="J157" i="3"/>
  <c r="J150" i="3"/>
  <c r="J124" i="3"/>
  <c r="J119" i="3"/>
  <c r="J107" i="3"/>
  <c r="J96" i="3"/>
  <c r="J44" i="3"/>
  <c r="J39" i="3"/>
  <c r="J19" i="3"/>
  <c r="J417" i="3"/>
  <c r="J220" i="3"/>
  <c r="J143" i="3"/>
  <c r="J24" i="3"/>
  <c r="J5" i="3"/>
  <c r="J264" i="3"/>
  <c r="J130" i="3"/>
  <c r="J112" i="3"/>
  <c r="J149" i="3"/>
  <c r="J100" i="3"/>
  <c r="J69" i="3"/>
  <c r="J111" i="3"/>
  <c r="J405" i="3"/>
  <c r="J371" i="3"/>
  <c r="J254" i="3"/>
  <c r="J231" i="3"/>
  <c r="J58" i="3"/>
  <c r="J34" i="3"/>
  <c r="J14" i="3"/>
  <c r="J487" i="3"/>
  <c r="J178" i="3"/>
  <c r="J118" i="3"/>
  <c r="J74" i="3"/>
  <c r="J63" i="3"/>
  <c r="J9" i="3"/>
  <c r="J272" i="3"/>
  <c r="J238" i="3"/>
  <c r="L180" i="3"/>
  <c r="L378" i="3"/>
  <c r="L31" i="4"/>
  <c r="M31" i="4" s="1"/>
  <c r="D13" i="4" s="1"/>
  <c r="C13" i="2" s="1"/>
  <c r="L395" i="3"/>
  <c r="J180" i="3"/>
  <c r="J65" i="3"/>
  <c r="K16" i="2"/>
  <c r="L16" i="2" s="1"/>
  <c r="C16" i="4"/>
  <c r="B13" i="4" s="1"/>
  <c r="H65" i="3" l="1"/>
  <c r="M65" i="3" s="1"/>
  <c r="H499" i="3"/>
  <c r="M499" i="3" s="1"/>
  <c r="L517" i="3"/>
  <c r="J517" i="3"/>
  <c r="H502" i="3"/>
  <c r="M502" i="3" s="1"/>
  <c r="H506" i="3"/>
  <c r="M506" i="3" s="1"/>
  <c r="H509" i="3"/>
  <c r="M509" i="3" s="1"/>
  <c r="H505" i="3"/>
  <c r="M505" i="3" s="1"/>
  <c r="H504" i="3"/>
  <c r="M504" i="3" s="1"/>
  <c r="G518" i="3"/>
  <c r="H503" i="3"/>
  <c r="M503" i="3" s="1"/>
  <c r="H507" i="3"/>
  <c r="M507" i="3" s="1"/>
  <c r="H511" i="3"/>
  <c r="M511" i="3" s="1"/>
  <c r="H510" i="3"/>
  <c r="M510" i="3" s="1"/>
  <c r="H518" i="3"/>
  <c r="H508" i="3"/>
  <c r="M508" i="3" s="1"/>
  <c r="H512" i="3"/>
  <c r="M512" i="3" s="1"/>
  <c r="H418" i="3"/>
  <c r="M418" i="3" s="1"/>
  <c r="H27" i="3"/>
  <c r="M27" i="3" s="1"/>
  <c r="H446" i="3"/>
  <c r="M446" i="3" s="1"/>
  <c r="H399" i="3"/>
  <c r="M399" i="3" s="1"/>
  <c r="H378" i="3"/>
  <c r="M378" i="3" s="1"/>
  <c r="H238" i="3"/>
  <c r="M238" i="3" s="1"/>
  <c r="M395" i="3"/>
  <c r="D14" i="4"/>
  <c r="C14" i="2" s="1"/>
  <c r="M34" i="4"/>
  <c r="B12" i="4"/>
  <c r="B11" i="4"/>
  <c r="B6" i="4"/>
  <c r="B8" i="4"/>
  <c r="B5" i="4"/>
  <c r="B10" i="4"/>
  <c r="B14" i="4"/>
  <c r="B7" i="4"/>
  <c r="B9" i="4"/>
  <c r="B15" i="4"/>
  <c r="C9" i="2"/>
  <c r="H282" i="3"/>
  <c r="M282" i="3" s="1"/>
  <c r="H255" i="3"/>
  <c r="M255" i="3" s="1"/>
  <c r="H176" i="3"/>
  <c r="M176" i="3" s="1"/>
  <c r="H480" i="3"/>
  <c r="M480" i="3" s="1"/>
  <c r="H455" i="3"/>
  <c r="M455" i="3" s="1"/>
  <c r="H385" i="3"/>
  <c r="M385" i="3" s="1"/>
  <c r="H340" i="3"/>
  <c r="M340" i="3" s="1"/>
  <c r="H161" i="3"/>
  <c r="M161" i="3" s="1"/>
  <c r="H497" i="3"/>
  <c r="M497" i="3" s="1"/>
  <c r="H365" i="3"/>
  <c r="M365" i="3" s="1"/>
  <c r="H355" i="3"/>
  <c r="M355" i="3" s="1"/>
  <c r="H271" i="3"/>
  <c r="M271" i="3" s="1"/>
  <c r="H468" i="3"/>
  <c r="M468" i="3" s="1"/>
  <c r="H436" i="3"/>
  <c r="M436" i="3" s="1"/>
  <c r="H452" i="3"/>
  <c r="M452" i="3" s="1"/>
  <c r="H315" i="3"/>
  <c r="M315" i="3" s="1"/>
  <c r="H261" i="3"/>
  <c r="M261" i="3" s="1"/>
  <c r="H178" i="3"/>
  <c r="M178" i="3" s="1"/>
  <c r="H408" i="3"/>
  <c r="M408" i="3" s="1"/>
  <c r="H435" i="3"/>
  <c r="M435" i="3" s="1"/>
  <c r="H413" i="3"/>
  <c r="M413" i="3" s="1"/>
  <c r="H349" i="3"/>
  <c r="M349" i="3" s="1"/>
  <c r="H309" i="3"/>
  <c r="M309" i="3" s="1"/>
  <c r="H275" i="3"/>
  <c r="M275" i="3" s="1"/>
  <c r="H450" i="3"/>
  <c r="M450" i="3" s="1"/>
  <c r="H259" i="3"/>
  <c r="M259" i="3" s="1"/>
  <c r="H192" i="3"/>
  <c r="M192" i="3" s="1"/>
  <c r="H471" i="3"/>
  <c r="M471" i="3" s="1"/>
  <c r="H444" i="3"/>
  <c r="M444" i="3" s="1"/>
  <c r="H437" i="3"/>
  <c r="M437" i="3" s="1"/>
  <c r="H383" i="3"/>
  <c r="M383" i="3" s="1"/>
  <c r="H359" i="3"/>
  <c r="M359" i="3" s="1"/>
  <c r="H331" i="3"/>
  <c r="M331" i="3" s="1"/>
  <c r="H325" i="3"/>
  <c r="M325" i="3" s="1"/>
  <c r="H269" i="3"/>
  <c r="M269" i="3" s="1"/>
  <c r="H248" i="3"/>
  <c r="M248" i="3" s="1"/>
  <c r="H291" i="3"/>
  <c r="M291" i="3" s="1"/>
  <c r="H285" i="3"/>
  <c r="M285" i="3" s="1"/>
  <c r="H235" i="3"/>
  <c r="M235" i="3" s="1"/>
  <c r="H208" i="3"/>
  <c r="M208" i="3" s="1"/>
  <c r="H110" i="3"/>
  <c r="M110" i="3" s="1"/>
  <c r="H478" i="3"/>
  <c r="M478" i="3" s="1"/>
  <c r="H456" i="3"/>
  <c r="M456" i="3" s="1"/>
  <c r="H423" i="3"/>
  <c r="M423" i="3" s="1"/>
  <c r="H410" i="3"/>
  <c r="M410" i="3" s="1"/>
  <c r="H370" i="3"/>
  <c r="M370" i="3" s="1"/>
  <c r="H224" i="3"/>
  <c r="M224" i="3" s="1"/>
  <c r="H191" i="3"/>
  <c r="M191" i="3" s="1"/>
  <c r="H443" i="3"/>
  <c r="M443" i="3" s="1"/>
  <c r="H382" i="3"/>
  <c r="M382" i="3" s="1"/>
  <c r="H375" i="3"/>
  <c r="M375" i="3" s="1"/>
  <c r="H263" i="3"/>
  <c r="M263" i="3" s="1"/>
  <c r="H492" i="3"/>
  <c r="M492" i="3" s="1"/>
  <c r="H470" i="3"/>
  <c r="M470" i="3" s="1"/>
  <c r="H463" i="3"/>
  <c r="M463" i="3" s="1"/>
  <c r="H449" i="3"/>
  <c r="M449" i="3" s="1"/>
  <c r="H428" i="3"/>
  <c r="M428" i="3" s="1"/>
  <c r="H346" i="3"/>
  <c r="M346" i="3" s="1"/>
  <c r="H335" i="3"/>
  <c r="M335" i="3" s="1"/>
  <c r="H312" i="3"/>
  <c r="M312" i="3" s="1"/>
  <c r="H268" i="3"/>
  <c r="M268" i="3" s="1"/>
  <c r="H201" i="3"/>
  <c r="M201" i="3" s="1"/>
  <c r="H170" i="3"/>
  <c r="M170" i="3" s="1"/>
  <c r="H165" i="3"/>
  <c r="M165" i="3" s="1"/>
  <c r="H160" i="3"/>
  <c r="M160" i="3" s="1"/>
  <c r="H151" i="3"/>
  <c r="M151" i="3" s="1"/>
  <c r="H101" i="3"/>
  <c r="M101" i="3" s="1"/>
  <c r="H295" i="3"/>
  <c r="M295" i="3" s="1"/>
  <c r="H121" i="3"/>
  <c r="M121" i="3" s="1"/>
  <c r="H351" i="3"/>
  <c r="M351" i="3" s="1"/>
  <c r="H300" i="3"/>
  <c r="M300" i="3" s="1"/>
  <c r="H223" i="3"/>
  <c r="M223" i="3" s="1"/>
  <c r="H179" i="3"/>
  <c r="M179" i="3" s="1"/>
  <c r="H174" i="3"/>
  <c r="M174" i="3" s="1"/>
  <c r="H367" i="3"/>
  <c r="M367" i="3" s="1"/>
  <c r="H316" i="3"/>
  <c r="M316" i="3" s="1"/>
  <c r="H216" i="3"/>
  <c r="M216" i="3" s="1"/>
  <c r="H184" i="3"/>
  <c r="M184" i="3" s="1"/>
  <c r="H467" i="3"/>
  <c r="M467" i="3" s="1"/>
  <c r="H392" i="3"/>
  <c r="M392" i="3" s="1"/>
  <c r="H322" i="3"/>
  <c r="M322" i="3" s="1"/>
  <c r="H199" i="3"/>
  <c r="M199" i="3" s="1"/>
  <c r="H173" i="3"/>
  <c r="M173" i="3" s="1"/>
  <c r="H460" i="3"/>
  <c r="M460" i="3" s="1"/>
  <c r="H453" i="3"/>
  <c r="M453" i="3" s="1"/>
  <c r="H433" i="3"/>
  <c r="M433" i="3" s="1"/>
  <c r="H426" i="3"/>
  <c r="M426" i="3" s="1"/>
  <c r="H361" i="3"/>
  <c r="M361" i="3" s="1"/>
  <c r="H189" i="3"/>
  <c r="M189" i="3" s="1"/>
  <c r="H265" i="3"/>
  <c r="M265" i="3" s="1"/>
  <c r="H183" i="3"/>
  <c r="M183" i="3" s="1"/>
  <c r="H57" i="3"/>
  <c r="M57" i="3" s="1"/>
  <c r="H425" i="3"/>
  <c r="M425" i="3" s="1"/>
  <c r="H326" i="3"/>
  <c r="M326" i="3" s="1"/>
  <c r="H272" i="3"/>
  <c r="M272" i="3" s="1"/>
  <c r="H141" i="3"/>
  <c r="M141" i="3" s="1"/>
  <c r="H94" i="3"/>
  <c r="M94" i="3" s="1"/>
  <c r="H13" i="3"/>
  <c r="M13" i="3" s="1"/>
  <c r="H8" i="3"/>
  <c r="M8" i="3" s="1"/>
  <c r="H42" i="3"/>
  <c r="M42" i="3" s="1"/>
  <c r="H233" i="3"/>
  <c r="M233" i="3" s="1"/>
  <c r="H35" i="3"/>
  <c r="M35" i="3" s="1"/>
  <c r="H345" i="3"/>
  <c r="M345" i="3" s="1"/>
  <c r="H303" i="3"/>
  <c r="M303" i="3" s="1"/>
  <c r="H292" i="3"/>
  <c r="M292" i="3" s="1"/>
  <c r="H250" i="3"/>
  <c r="M250" i="3" s="1"/>
  <c r="H68" i="3"/>
  <c r="M68" i="3" s="1"/>
  <c r="H276" i="3"/>
  <c r="M276" i="3" s="1"/>
  <c r="H25" i="3"/>
  <c r="M25" i="3" s="1"/>
  <c r="H6" i="3"/>
  <c r="M6" i="3" s="1"/>
  <c r="H459" i="3"/>
  <c r="M459" i="3" s="1"/>
  <c r="H356" i="3"/>
  <c r="M356" i="3" s="1"/>
  <c r="H205" i="3"/>
  <c r="M205" i="3" s="1"/>
  <c r="H134" i="3"/>
  <c r="M134" i="3" s="1"/>
  <c r="H99" i="3"/>
  <c r="M99" i="3" s="1"/>
  <c r="H147" i="3"/>
  <c r="M147" i="3" s="1"/>
  <c r="H122" i="3"/>
  <c r="M122" i="3" s="1"/>
  <c r="H37" i="3"/>
  <c r="M37" i="3" s="1"/>
  <c r="H17" i="3"/>
  <c r="M17" i="3" s="1"/>
  <c r="H222" i="3"/>
  <c r="M222" i="3" s="1"/>
  <c r="H15" i="3"/>
  <c r="M15" i="3" s="1"/>
  <c r="H74" i="3"/>
  <c r="M74" i="3" s="1"/>
  <c r="H473" i="3"/>
  <c r="M473" i="3" s="1"/>
  <c r="H80" i="3"/>
  <c r="M80" i="3" s="1"/>
  <c r="H495" i="3"/>
  <c r="M495" i="3" s="1"/>
  <c r="H377" i="3"/>
  <c r="M377" i="3" s="1"/>
  <c r="H343" i="3"/>
  <c r="M343" i="3" s="1"/>
  <c r="H167" i="3"/>
  <c r="M167" i="3" s="1"/>
  <c r="H82" i="3"/>
  <c r="M82" i="3" s="1"/>
  <c r="H77" i="3"/>
  <c r="M77" i="3" s="1"/>
  <c r="H72" i="3"/>
  <c r="M72" i="3" s="1"/>
  <c r="H51" i="3"/>
  <c r="M51" i="3" s="1"/>
  <c r="H32" i="3"/>
  <c r="M32" i="3" s="1"/>
  <c r="H256" i="3"/>
  <c r="M256" i="3" s="1"/>
  <c r="H469" i="3"/>
  <c r="M469" i="3" s="1"/>
  <c r="H411" i="3"/>
  <c r="M411" i="3" s="1"/>
  <c r="H175" i="3"/>
  <c r="M175" i="3" s="1"/>
  <c r="H133" i="3"/>
  <c r="M133" i="3" s="1"/>
  <c r="H311" i="3"/>
  <c r="M311" i="3" s="1"/>
  <c r="H277" i="3"/>
  <c r="M277" i="3" s="1"/>
  <c r="H40" i="3"/>
  <c r="M40" i="3" s="1"/>
  <c r="H490" i="3"/>
  <c r="M490" i="3" s="1"/>
  <c r="H210" i="3"/>
  <c r="M210" i="3" s="1"/>
  <c r="H18" i="3"/>
  <c r="M18" i="3" s="1"/>
  <c r="H31" i="3"/>
  <c r="M31" i="3" s="1"/>
  <c r="H245" i="3"/>
  <c r="M245" i="3" s="1"/>
  <c r="H155" i="3"/>
  <c r="M155" i="3" s="1"/>
  <c r="H149" i="3"/>
  <c r="M149" i="3" s="1"/>
  <c r="H203" i="3"/>
  <c r="M203" i="3" s="1"/>
  <c r="H166" i="3"/>
  <c r="M166" i="3" s="1"/>
  <c r="H159" i="3"/>
  <c r="M159" i="3" s="1"/>
  <c r="H126" i="3"/>
  <c r="M126" i="3" s="1"/>
  <c r="H158" i="3"/>
  <c r="M158" i="3" s="1"/>
  <c r="H76" i="3"/>
  <c r="M76" i="3" s="1"/>
  <c r="H362" i="3"/>
  <c r="M362" i="3" s="1"/>
  <c r="H228" i="3"/>
  <c r="M228" i="3" s="1"/>
  <c r="H123" i="3"/>
  <c r="M123" i="3" s="1"/>
  <c r="H83" i="3"/>
  <c r="M83" i="3" s="1"/>
  <c r="H372" i="3"/>
  <c r="M372" i="3" s="1"/>
  <c r="H308" i="3"/>
  <c r="M308" i="3" s="1"/>
  <c r="H172" i="3"/>
  <c r="M172" i="3" s="1"/>
  <c r="H131" i="3"/>
  <c r="M131" i="3" s="1"/>
  <c r="H475" i="3"/>
  <c r="M475" i="3" s="1"/>
  <c r="H305" i="3"/>
  <c r="M305" i="3" s="1"/>
  <c r="H34" i="3"/>
  <c r="M34" i="3" s="1"/>
  <c r="H283" i="3"/>
  <c r="M283" i="3" s="1"/>
  <c r="H129" i="3"/>
  <c r="M129" i="3" s="1"/>
  <c r="H190" i="3"/>
  <c r="M190" i="3" s="1"/>
  <c r="H163" i="3"/>
  <c r="M163" i="3" s="1"/>
  <c r="H137" i="3"/>
  <c r="M137" i="3" s="1"/>
  <c r="H75" i="3"/>
  <c r="M75" i="3" s="1"/>
  <c r="H70" i="3"/>
  <c r="M70" i="3" s="1"/>
  <c r="H54" i="3"/>
  <c r="M54" i="3" s="1"/>
  <c r="H10" i="3"/>
  <c r="M10" i="3" s="1"/>
  <c r="H156" i="3"/>
  <c r="M156" i="3" s="1"/>
  <c r="H317" i="3"/>
  <c r="M317" i="3" s="1"/>
  <c r="H243" i="3"/>
  <c r="M243" i="3" s="1"/>
  <c r="H150" i="3"/>
  <c r="M150" i="3" s="1"/>
  <c r="H124" i="3"/>
  <c r="M124" i="3" s="1"/>
  <c r="H119" i="3"/>
  <c r="M119" i="3" s="1"/>
  <c r="H107" i="3"/>
  <c r="M107" i="3" s="1"/>
  <c r="H96" i="3"/>
  <c r="M96" i="3" s="1"/>
  <c r="H30" i="3"/>
  <c r="M30" i="3" s="1"/>
  <c r="H360" i="3"/>
  <c r="M360" i="3" s="1"/>
  <c r="H90" i="3"/>
  <c r="M90" i="3" s="1"/>
  <c r="H84" i="3"/>
  <c r="M84" i="3" s="1"/>
  <c r="H5" i="3"/>
  <c r="M5" i="3" s="1"/>
  <c r="H438" i="3"/>
  <c r="M438" i="3" s="1"/>
  <c r="H427" i="3"/>
  <c r="M427" i="3" s="1"/>
  <c r="H48" i="3"/>
  <c r="M48" i="3" s="1"/>
  <c r="H177" i="3"/>
  <c r="M177" i="3" s="1"/>
  <c r="H112" i="3"/>
  <c r="M112" i="3" s="1"/>
  <c r="H393" i="3"/>
  <c r="M393" i="3" s="1"/>
  <c r="H461" i="3"/>
  <c r="M461" i="3" s="1"/>
  <c r="H371" i="3"/>
  <c r="M371" i="3" s="1"/>
  <c r="H429" i="3"/>
  <c r="M429" i="3" s="1"/>
  <c r="H120" i="3"/>
  <c r="M120" i="3" s="1"/>
  <c r="H46" i="3"/>
  <c r="M46" i="3" s="1"/>
  <c r="H109" i="3"/>
  <c r="M109" i="3" s="1"/>
  <c r="H125" i="3"/>
  <c r="M125" i="3" s="1"/>
  <c r="H73" i="3"/>
  <c r="M73" i="3" s="1"/>
  <c r="H169" i="3"/>
  <c r="M169" i="3" s="1"/>
  <c r="H402" i="3"/>
  <c r="M402" i="3" s="1"/>
  <c r="H202" i="3"/>
  <c r="M202" i="3" s="1"/>
  <c r="H404" i="3"/>
  <c r="M404" i="3" s="1"/>
  <c r="H442" i="3"/>
  <c r="M442" i="3" s="1"/>
  <c r="H344" i="3"/>
  <c r="M344" i="3" s="1"/>
  <c r="H115" i="3"/>
  <c r="M115" i="3" s="1"/>
  <c r="H211" i="3"/>
  <c r="M211" i="3" s="1"/>
  <c r="H36" i="3"/>
  <c r="M36" i="3" s="1"/>
  <c r="H164" i="3"/>
  <c r="M164" i="3" s="1"/>
  <c r="H293" i="3"/>
  <c r="M293" i="3" s="1"/>
  <c r="H61" i="3"/>
  <c r="M61" i="3" s="1"/>
  <c r="H22" i="3"/>
  <c r="M22" i="3" s="1"/>
  <c r="H407" i="3"/>
  <c r="M407" i="3" s="1"/>
  <c r="H441" i="3"/>
  <c r="M441" i="3" s="1"/>
  <c r="H287" i="3"/>
  <c r="M287" i="3" s="1"/>
  <c r="H279" i="3"/>
  <c r="M279" i="3" s="1"/>
  <c r="H88" i="3"/>
  <c r="M88" i="3" s="1"/>
  <c r="H187" i="3"/>
  <c r="M187" i="3" s="1"/>
  <c r="H105" i="3"/>
  <c r="M105" i="3" s="1"/>
  <c r="H258" i="3"/>
  <c r="M258" i="3" s="1"/>
  <c r="H479" i="3"/>
  <c r="M479" i="3" s="1"/>
  <c r="H289" i="3"/>
  <c r="M289" i="3" s="1"/>
  <c r="H39" i="3"/>
  <c r="M39" i="3" s="1"/>
  <c r="H496" i="3"/>
  <c r="M496" i="3" s="1"/>
  <c r="H364" i="3"/>
  <c r="M364" i="3" s="1"/>
  <c r="H352" i="3"/>
  <c r="M352" i="3" s="1"/>
  <c r="H334" i="3"/>
  <c r="M334" i="3" s="1"/>
  <c r="H493" i="3"/>
  <c r="M493" i="3" s="1"/>
  <c r="H38" i="3"/>
  <c r="M38" i="3" s="1"/>
  <c r="H45" i="3"/>
  <c r="M45" i="3" s="1"/>
  <c r="H332" i="3"/>
  <c r="M332" i="3" s="1"/>
  <c r="H465" i="3"/>
  <c r="M465" i="3" s="1"/>
  <c r="H16" i="3"/>
  <c r="M16" i="3" s="1"/>
  <c r="H118" i="3"/>
  <c r="M118" i="3" s="1"/>
  <c r="H466" i="3"/>
  <c r="M466" i="3" s="1"/>
  <c r="H128" i="3"/>
  <c r="M128" i="3" s="1"/>
  <c r="H217" i="3"/>
  <c r="M217" i="3" s="1"/>
  <c r="H195" i="3"/>
  <c r="M195" i="3" s="1"/>
  <c r="H415" i="3"/>
  <c r="M415" i="3" s="1"/>
  <c r="H307" i="3"/>
  <c r="M307" i="3" s="1"/>
  <c r="H60" i="3"/>
  <c r="M60" i="3" s="1"/>
  <c r="H422" i="3"/>
  <c r="M422" i="3" s="1"/>
  <c r="H130" i="3"/>
  <c r="M130" i="3" s="1"/>
  <c r="H194" i="3"/>
  <c r="M194" i="3" s="1"/>
  <c r="H357" i="3"/>
  <c r="M357" i="3" s="1"/>
  <c r="H225" i="3"/>
  <c r="M225" i="3" s="1"/>
  <c r="H138" i="3"/>
  <c r="M138" i="3" s="1"/>
  <c r="H227" i="3"/>
  <c r="M227" i="3" s="1"/>
  <c r="H278" i="3"/>
  <c r="M278" i="3" s="1"/>
  <c r="H47" i="3"/>
  <c r="M47" i="3" s="1"/>
  <c r="H214" i="3"/>
  <c r="M214" i="3" s="1"/>
  <c r="H50" i="3"/>
  <c r="M50" i="3" s="1"/>
  <c r="H19" i="3"/>
  <c r="M19" i="3" s="1"/>
  <c r="H229" i="3"/>
  <c r="M229" i="3" s="1"/>
  <c r="H103" i="3"/>
  <c r="M103" i="3" s="1"/>
  <c r="H294" i="3"/>
  <c r="M294" i="3" s="1"/>
  <c r="H188" i="3"/>
  <c r="M188" i="3" s="1"/>
  <c r="H388" i="3"/>
  <c r="M388" i="3" s="1"/>
  <c r="H212" i="3"/>
  <c r="M212" i="3" s="1"/>
  <c r="H353" i="3"/>
  <c r="M353" i="3" s="1"/>
  <c r="H162" i="3"/>
  <c r="M162" i="3" s="1"/>
  <c r="H462" i="3"/>
  <c r="M462" i="3" s="1"/>
  <c r="H41" i="3"/>
  <c r="M41" i="3" s="1"/>
  <c r="H486" i="3"/>
  <c r="M486" i="3" s="1"/>
  <c r="H477" i="3"/>
  <c r="M477" i="3" s="1"/>
  <c r="H264" i="3"/>
  <c r="M264" i="3" s="1"/>
  <c r="H232" i="3"/>
  <c r="M232" i="3" s="1"/>
  <c r="H56" i="3"/>
  <c r="M56" i="3" s="1"/>
  <c r="H485" i="3"/>
  <c r="M485" i="3" s="1"/>
  <c r="H363" i="3"/>
  <c r="M363" i="3" s="1"/>
  <c r="H318" i="3"/>
  <c r="M318" i="3" s="1"/>
  <c r="H434" i="3"/>
  <c r="M434" i="3" s="1"/>
  <c r="H23" i="3"/>
  <c r="M23" i="3" s="1"/>
  <c r="H104" i="3"/>
  <c r="M104" i="3" s="1"/>
  <c r="H53" i="3"/>
  <c r="M53" i="3" s="1"/>
  <c r="H44" i="3"/>
  <c r="M44" i="3" s="1"/>
  <c r="H487" i="3"/>
  <c r="M487" i="3" s="1"/>
  <c r="H139" i="3"/>
  <c r="M139" i="3" s="1"/>
  <c r="H491" i="3"/>
  <c r="M491" i="3" s="1"/>
  <c r="H414" i="3"/>
  <c r="M414" i="3" s="1"/>
  <c r="H368" i="3"/>
  <c r="M368" i="3" s="1"/>
  <c r="H483" i="3"/>
  <c r="M483" i="3" s="1"/>
  <c r="H196" i="3"/>
  <c r="M196" i="3" s="1"/>
  <c r="H403" i="3"/>
  <c r="M403" i="3" s="1"/>
  <c r="H230" i="3"/>
  <c r="M230" i="3" s="1"/>
  <c r="H226" i="3"/>
  <c r="M226" i="3" s="1"/>
  <c r="H333" i="3"/>
  <c r="M333" i="3" s="1"/>
  <c r="H79" i="3"/>
  <c r="M79" i="3" s="1"/>
  <c r="H111" i="3"/>
  <c r="M111" i="3" s="1"/>
  <c r="H85" i="3"/>
  <c r="M85" i="3" s="1"/>
  <c r="H157" i="3"/>
  <c r="M157" i="3" s="1"/>
  <c r="H14" i="3"/>
  <c r="M14" i="3" s="1"/>
  <c r="H213" i="3"/>
  <c r="M213" i="3" s="1"/>
  <c r="H55" i="3"/>
  <c r="M55" i="3" s="1"/>
  <c r="H398" i="3"/>
  <c r="M398" i="3" s="1"/>
  <c r="H12" i="3"/>
  <c r="M12" i="3" s="1"/>
  <c r="H207" i="3"/>
  <c r="M207" i="3" s="1"/>
  <c r="H457" i="3"/>
  <c r="M457" i="3" s="1"/>
  <c r="H236" i="3"/>
  <c r="M236" i="3" s="1"/>
  <c r="H409" i="3"/>
  <c r="M409" i="3" s="1"/>
  <c r="H464" i="3"/>
  <c r="M464" i="3" s="1"/>
  <c r="H218" i="3"/>
  <c r="M218" i="3" s="1"/>
  <c r="H219" i="3"/>
  <c r="M219" i="3" s="1"/>
  <c r="H209" i="3"/>
  <c r="M209" i="3" s="1"/>
  <c r="H58" i="3"/>
  <c r="M58" i="3" s="1"/>
  <c r="H454" i="3"/>
  <c r="M454" i="3" s="1"/>
  <c r="H306" i="3"/>
  <c r="M306" i="3" s="1"/>
  <c r="H458" i="3"/>
  <c r="M458" i="3" s="1"/>
  <c r="H9" i="3"/>
  <c r="M9" i="3" s="1"/>
  <c r="H394" i="3"/>
  <c r="M394" i="3" s="1"/>
  <c r="H43" i="3"/>
  <c r="M43" i="3" s="1"/>
  <c r="H180" i="3"/>
  <c r="M180" i="3" s="1"/>
  <c r="H296" i="3"/>
  <c r="M296" i="3" s="1"/>
  <c r="H136" i="3"/>
  <c r="M136" i="3" s="1"/>
  <c r="H299" i="3"/>
  <c r="M299" i="3" s="1"/>
  <c r="H81" i="3"/>
  <c r="M81" i="3" s="1"/>
  <c r="H445" i="3"/>
  <c r="M445" i="3" s="1"/>
  <c r="H494" i="3"/>
  <c r="M494" i="3" s="1"/>
  <c r="H431" i="3"/>
  <c r="M431" i="3" s="1"/>
  <c r="H329" i="3"/>
  <c r="M329" i="3" s="1"/>
  <c r="H242" i="3"/>
  <c r="M242" i="3" s="1"/>
  <c r="H244" i="3"/>
  <c r="M244" i="3" s="1"/>
  <c r="H484" i="3"/>
  <c r="M484" i="3" s="1"/>
  <c r="H319" i="3"/>
  <c r="M319" i="3" s="1"/>
  <c r="H451" i="3"/>
  <c r="M451" i="3" s="1"/>
  <c r="H145" i="3"/>
  <c r="M145" i="3" s="1"/>
  <c r="H412" i="3"/>
  <c r="M412" i="3" s="1"/>
  <c r="H62" i="3"/>
  <c r="M62" i="3" s="1"/>
  <c r="H21" i="3"/>
  <c r="M21" i="3" s="1"/>
  <c r="H267" i="3"/>
  <c r="M267" i="3" s="1"/>
  <c r="H476" i="3"/>
  <c r="M476" i="3" s="1"/>
  <c r="H231" i="3"/>
  <c r="M231" i="3" s="1"/>
  <c r="H342" i="3"/>
  <c r="M342" i="3" s="1"/>
  <c r="H92" i="3"/>
  <c r="M92" i="3" s="1"/>
  <c r="H482" i="3"/>
  <c r="M482" i="3" s="1"/>
  <c r="H52" i="3"/>
  <c r="M52" i="3" s="1"/>
  <c r="H221" i="3"/>
  <c r="M221" i="3" s="1"/>
  <c r="H206" i="3"/>
  <c r="M206" i="3" s="1"/>
  <c r="H69" i="3"/>
  <c r="M69" i="3" s="1"/>
  <c r="H297" i="3"/>
  <c r="M297" i="3" s="1"/>
  <c r="H386" i="3"/>
  <c r="M386" i="3" s="1"/>
  <c r="H246" i="3"/>
  <c r="M246" i="3" s="1"/>
  <c r="H108" i="3"/>
  <c r="M108" i="3" s="1"/>
  <c r="H341" i="3"/>
  <c r="M341" i="3" s="1"/>
  <c r="H381" i="3"/>
  <c r="M381" i="3" s="1"/>
  <c r="H366" i="3"/>
  <c r="M366" i="3" s="1"/>
  <c r="H135" i="3"/>
  <c r="M135" i="3" s="1"/>
  <c r="H347" i="3"/>
  <c r="M347" i="3" s="1"/>
  <c r="H198" i="3"/>
  <c r="M198" i="3" s="1"/>
  <c r="H11" i="3"/>
  <c r="M11" i="3" s="1"/>
  <c r="H95" i="3"/>
  <c r="M95" i="3" s="1"/>
  <c r="H488" i="3"/>
  <c r="M488" i="3" s="1"/>
  <c r="H254" i="3"/>
  <c r="M254" i="3" s="1"/>
  <c r="H384" i="3"/>
  <c r="M384" i="3" s="1"/>
  <c r="H97" i="3"/>
  <c r="M97" i="3" s="1"/>
  <c r="H91" i="3"/>
  <c r="M91" i="3" s="1"/>
  <c r="H148" i="3"/>
  <c r="M148" i="3" s="1"/>
  <c r="H310" i="3"/>
  <c r="M310" i="3" s="1"/>
  <c r="H252" i="3"/>
  <c r="M252" i="3" s="1"/>
  <c r="H241" i="3"/>
  <c r="M241" i="3" s="1"/>
  <c r="H98" i="3"/>
  <c r="M98" i="3" s="1"/>
  <c r="H314" i="3"/>
  <c r="M314" i="3" s="1"/>
  <c r="H474" i="3"/>
  <c r="M474" i="3" s="1"/>
  <c r="H7" i="3"/>
  <c r="M7" i="3" s="1"/>
  <c r="H146" i="3"/>
  <c r="M146" i="3" s="1"/>
  <c r="H106" i="3"/>
  <c r="M106" i="3" s="1"/>
  <c r="H63" i="3"/>
  <c r="M63" i="3" s="1"/>
  <c r="H327" i="3"/>
  <c r="M327" i="3" s="1"/>
  <c r="H132" i="3"/>
  <c r="M132" i="3" s="1"/>
  <c r="H320" i="3"/>
  <c r="M320" i="3" s="1"/>
  <c r="H185" i="3"/>
  <c r="M185" i="3" s="1"/>
  <c r="H186" i="3"/>
  <c r="M186" i="3" s="1"/>
  <c r="H489" i="3"/>
  <c r="M489" i="3" s="1"/>
  <c r="H257" i="3"/>
  <c r="M257" i="3" s="1"/>
  <c r="H330" i="3"/>
  <c r="M330" i="3" s="1"/>
  <c r="H171" i="3"/>
  <c r="M171" i="3" s="1"/>
  <c r="H337" i="3"/>
  <c r="M337" i="3" s="1"/>
  <c r="H193" i="3"/>
  <c r="M193" i="3" s="1"/>
  <c r="H204" i="3"/>
  <c r="M204" i="3" s="1"/>
  <c r="H100" i="3"/>
  <c r="M100" i="3" s="1"/>
  <c r="H127" i="3"/>
  <c r="M127" i="3" s="1"/>
  <c r="H142" i="3"/>
  <c r="M142" i="3" s="1"/>
  <c r="H348" i="3"/>
  <c r="M348" i="3" s="1"/>
  <c r="H421" i="3"/>
  <c r="M421" i="3" s="1"/>
  <c r="H152" i="3"/>
  <c r="M152" i="3" s="1"/>
  <c r="H237" i="3"/>
  <c r="M237" i="3" s="1"/>
  <c r="H234" i="3"/>
  <c r="M234" i="3" s="1"/>
  <c r="H417" i="3"/>
  <c r="M417" i="3" s="1"/>
  <c r="H369" i="3"/>
  <c r="M369" i="3" s="1"/>
  <c r="H33" i="3"/>
  <c r="M33" i="3" s="1"/>
  <c r="H338" i="3"/>
  <c r="M338" i="3" s="1"/>
  <c r="H391" i="3"/>
  <c r="M391" i="3" s="1"/>
  <c r="H405" i="3"/>
  <c r="M405" i="3" s="1"/>
  <c r="H481" i="3"/>
  <c r="M481" i="3" s="1"/>
  <c r="H321" i="3"/>
  <c r="M321" i="3" s="1"/>
  <c r="H93" i="3"/>
  <c r="M93" i="3" s="1"/>
  <c r="H260" i="3"/>
  <c r="M260" i="3" s="1"/>
  <c r="H472" i="3"/>
  <c r="M472" i="3" s="1"/>
  <c r="H20" i="3"/>
  <c r="M20" i="3" s="1"/>
  <c r="H439" i="3"/>
  <c r="M439" i="3" s="1"/>
  <c r="H116" i="3"/>
  <c r="M116" i="3" s="1"/>
  <c r="H281" i="3"/>
  <c r="M281" i="3" s="1"/>
  <c r="H154" i="3"/>
  <c r="M154" i="3" s="1"/>
  <c r="H273" i="3"/>
  <c r="M273" i="3" s="1"/>
  <c r="H336" i="3"/>
  <c r="M336" i="3" s="1"/>
  <c r="H424" i="3"/>
  <c r="M424" i="3" s="1"/>
  <c r="H247" i="3"/>
  <c r="M247" i="3" s="1"/>
  <c r="H373" i="3"/>
  <c r="M373" i="3" s="1"/>
  <c r="H220" i="3"/>
  <c r="M220" i="3" s="1"/>
  <c r="H324" i="3"/>
  <c r="M324" i="3" s="1"/>
  <c r="H432" i="3"/>
  <c r="M432" i="3" s="1"/>
  <c r="H440" i="3"/>
  <c r="M440" i="3" s="1"/>
  <c r="H389" i="3"/>
  <c r="M389" i="3" s="1"/>
  <c r="H280" i="3"/>
  <c r="M280" i="3" s="1"/>
  <c r="H78" i="3"/>
  <c r="M78" i="3" s="1"/>
  <c r="H24" i="3"/>
  <c r="M24" i="3" s="1"/>
  <c r="H253" i="3"/>
  <c r="M253" i="3" s="1"/>
  <c r="H140" i="3"/>
  <c r="M140" i="3" s="1"/>
  <c r="H313" i="3"/>
  <c r="M313" i="3" s="1"/>
  <c r="H390" i="3"/>
  <c r="M390" i="3" s="1"/>
  <c r="H168" i="3"/>
  <c r="M168" i="3" s="1"/>
  <c r="H284" i="3"/>
  <c r="M284" i="3" s="1"/>
  <c r="H274" i="3"/>
  <c r="M274" i="3" s="1"/>
  <c r="H376" i="3"/>
  <c r="M376" i="3" s="1"/>
  <c r="H251" i="3"/>
  <c r="M251" i="3" s="1"/>
  <c r="H286" i="3"/>
  <c r="M286" i="3" s="1"/>
  <c r="H498" i="3"/>
  <c r="M498" i="3" s="1"/>
  <c r="H144" i="3"/>
  <c r="M144" i="3" s="1"/>
  <c r="H430" i="3"/>
  <c r="M430" i="3" s="1"/>
  <c r="H262" i="3"/>
  <c r="M262" i="3" s="1"/>
  <c r="H358" i="3"/>
  <c r="M358" i="3" s="1"/>
  <c r="H153" i="3"/>
  <c r="M153" i="3" s="1"/>
  <c r="H339" i="3"/>
  <c r="M339" i="3" s="1"/>
  <c r="H197" i="3"/>
  <c r="M197" i="3" s="1"/>
  <c r="H406" i="3"/>
  <c r="M406" i="3" s="1"/>
  <c r="H288" i="3"/>
  <c r="M288" i="3" s="1"/>
  <c r="H26" i="3"/>
  <c r="M26" i="3" s="1"/>
  <c r="H64" i="3"/>
  <c r="M64" i="3" s="1"/>
  <c r="H49" i="3"/>
  <c r="M49" i="3" s="1"/>
  <c r="H113" i="3"/>
  <c r="M113" i="3" s="1"/>
  <c r="H89" i="3"/>
  <c r="M89" i="3" s="1"/>
  <c r="H298" i="3"/>
  <c r="M298" i="3" s="1"/>
  <c r="H215" i="3"/>
  <c r="M215" i="3" s="1"/>
  <c r="H387" i="3"/>
  <c r="M387" i="3" s="1"/>
  <c r="H266" i="3"/>
  <c r="M266" i="3" s="1"/>
  <c r="H290" i="3"/>
  <c r="M290" i="3" s="1"/>
  <c r="H302" i="3"/>
  <c r="M302" i="3" s="1"/>
  <c r="H416" i="3"/>
  <c r="M416" i="3" s="1"/>
  <c r="H270" i="3"/>
  <c r="M270" i="3" s="1"/>
  <c r="H249" i="3"/>
  <c r="M249" i="3" s="1"/>
  <c r="H143" i="3"/>
  <c r="M143" i="3" s="1"/>
  <c r="H59" i="3"/>
  <c r="M59" i="3" s="1"/>
  <c r="H117" i="3"/>
  <c r="M117" i="3" s="1"/>
  <c r="H114" i="3"/>
  <c r="M114" i="3" s="1"/>
  <c r="H323" i="3"/>
  <c r="M323" i="3" s="1"/>
  <c r="H102" i="3"/>
  <c r="M102" i="3" s="1"/>
  <c r="H350" i="3"/>
  <c r="M350" i="3" s="1"/>
  <c r="H301" i="3"/>
  <c r="M301" i="3" s="1"/>
  <c r="H354" i="3"/>
  <c r="M354" i="3" s="1"/>
  <c r="H200" i="3"/>
  <c r="M200" i="3" s="1"/>
  <c r="H374" i="3"/>
  <c r="M374" i="3" s="1"/>
  <c r="H328" i="3"/>
  <c r="M328" i="3" s="1"/>
  <c r="H71" i="3"/>
  <c r="M71" i="3" s="1"/>
  <c r="H304" i="3"/>
  <c r="M304" i="3" s="1"/>
  <c r="H517" i="3" l="1"/>
  <c r="N512" i="3"/>
  <c r="M517" i="3"/>
  <c r="N378" i="3"/>
  <c r="B11" i="2"/>
  <c r="N418" i="3"/>
  <c r="B15" i="2"/>
  <c r="N180" i="3"/>
  <c r="B8" i="2"/>
  <c r="B9" i="2"/>
  <c r="B16" i="4"/>
  <c r="N499" i="3"/>
  <c r="B14" i="2"/>
  <c r="N399" i="3"/>
  <c r="B12" i="2"/>
  <c r="N238" i="3"/>
  <c r="B7" i="2"/>
  <c r="C16" i="2"/>
  <c r="N395" i="3"/>
  <c r="B13" i="2"/>
  <c r="B10" i="2"/>
  <c r="B5" i="2"/>
  <c r="N446" i="3"/>
  <c r="D16" i="4"/>
  <c r="N513" i="3" l="1"/>
  <c r="N518" i="3" s="1"/>
  <c r="F12" i="2"/>
  <c r="F13" i="2"/>
  <c r="F7" i="2"/>
  <c r="F14" i="2"/>
  <c r="B16" i="2"/>
  <c r="F5" i="2"/>
  <c r="F9" i="2"/>
  <c r="F8" i="2"/>
  <c r="F10" i="2"/>
  <c r="F15" i="2"/>
  <c r="F6" i="2"/>
  <c r="F11" i="2"/>
  <c r="M15" i="2" l="1"/>
  <c r="G15" i="2"/>
  <c r="H15" i="2" s="1"/>
  <c r="G7" i="2"/>
  <c r="H7" i="2" s="1"/>
  <c r="M7" i="2"/>
  <c r="M8" i="2"/>
  <c r="G8" i="2"/>
  <c r="H8" i="2" s="1"/>
  <c r="M10" i="2"/>
  <c r="G10" i="2"/>
  <c r="H10" i="2" s="1"/>
  <c r="M5" i="2"/>
  <c r="G5" i="2"/>
  <c r="F16" i="2"/>
  <c r="M13" i="2"/>
  <c r="G13" i="2"/>
  <c r="H13" i="2" s="1"/>
  <c r="M14" i="2"/>
  <c r="G14" i="2"/>
  <c r="H14" i="2" s="1"/>
  <c r="M6" i="2"/>
  <c r="G6" i="2"/>
  <c r="H6" i="2" s="1"/>
  <c r="M9" i="2"/>
  <c r="G9" i="2"/>
  <c r="H9" i="2" s="1"/>
  <c r="M11" i="2"/>
  <c r="G11" i="2"/>
  <c r="H11" i="2" s="1"/>
  <c r="G12" i="2"/>
  <c r="M12" i="2"/>
  <c r="N6" i="2" l="1"/>
  <c r="O6" i="2" s="1"/>
  <c r="N13" i="2"/>
  <c r="O13" i="2" s="1"/>
  <c r="N12" i="2"/>
  <c r="O12" i="2" s="1"/>
  <c r="N8" i="2"/>
  <c r="O8" i="2" s="1"/>
  <c r="H5" i="2"/>
  <c r="G16" i="2"/>
  <c r="H16" i="2" s="1"/>
  <c r="N10" i="2"/>
  <c r="O10" i="2" s="1"/>
  <c r="N7" i="2"/>
  <c r="O7" i="2" s="1"/>
  <c r="N9" i="2"/>
  <c r="O9" i="2" s="1"/>
  <c r="M16" i="2"/>
  <c r="N5" i="2"/>
  <c r="N14" i="2"/>
  <c r="O14" i="2" s="1"/>
  <c r="N11" i="2"/>
  <c r="O11" i="2" s="1"/>
  <c r="N15" i="2"/>
  <c r="O15" i="2" s="1"/>
  <c r="N16" i="2" l="1"/>
  <c r="O16" i="2" s="1"/>
  <c r="O5" i="2"/>
</calcChain>
</file>

<file path=xl/sharedStrings.xml><?xml version="1.0" encoding="utf-8"?>
<sst xmlns="http://schemas.openxmlformats.org/spreadsheetml/2006/main" count="1205" uniqueCount="616">
  <si>
    <t>Overview</t>
  </si>
  <si>
    <t>This workbook contains Records Management's internal service charges for FY 2025 budget requests.</t>
  </si>
  <si>
    <r>
      <rPr>
        <b/>
        <sz val="11"/>
        <color theme="1"/>
        <rFont val="Calibri"/>
        <family val="2"/>
      </rPr>
      <t xml:space="preserve">Please notify dca.budget@multco.us if you plan to budget a different amount and provide detail with explanation.  </t>
    </r>
    <r>
      <rPr>
        <sz val="11"/>
        <color theme="1"/>
        <rFont val="Calibri"/>
        <family val="2"/>
      </rPr>
      <t>You may be directed to the Records Management Division for follow up; however, DCA Budget should be the initial point of contact to better align DCA and client departments' budgets in the final submissions to the Budget Office.</t>
    </r>
  </si>
  <si>
    <t>Workbook Tab Contents</t>
  </si>
  <si>
    <t>FY2025 Records - Dept Summary</t>
  </si>
  <si>
    <t xml:space="preserve">The total amount that departments should budget for Records Management internal services in FY 2025 under Cost Element 60462 is totaled by department in column O. </t>
  </si>
  <si>
    <t>FY2025 Record Center Details</t>
  </si>
  <si>
    <t>Lists the total record actions, which is used as the primary driver for allocating charges related to the Record Center.  Filter can be applied for departmental review purposes.</t>
  </si>
  <si>
    <t>FY2025 Electronic Records</t>
  </si>
  <si>
    <t>Lists the total electronic record actions, which is used as the primary driver for allocating charges related to the electronic records.  Filter can be applied for departmental review purposes.</t>
  </si>
  <si>
    <t>Notes:</t>
  </si>
  <si>
    <t>Fiscal year FY 2025 Record Center rates are allocated using a three-year average of the FY21-FY23 driver sets.  Electronic Records are based on actual usage in FY23.</t>
  </si>
  <si>
    <t>If you need to see the FY 2024 Publsihed rate data for a comparison, you may find it on the County's Budget Office page:</t>
  </si>
  <si>
    <t>https://multco.us/budget/fy-2024-county-assets-cost-allocations</t>
  </si>
  <si>
    <t>Records Division Published Rate Sheet</t>
  </si>
  <si>
    <t>FY 2025 Allocation</t>
  </si>
  <si>
    <t>Records Center</t>
  </si>
  <si>
    <t>Electronic Records</t>
  </si>
  <si>
    <t>Archives                     (New for FY 2025)</t>
  </si>
  <si>
    <t>Administration                     (New for FY 2025)</t>
  </si>
  <si>
    <t>Total Records Budget</t>
  </si>
  <si>
    <t>FY 2025 vs  
FY 2024 
$ ∆</t>
  </si>
  <si>
    <t>FY 2025 vs 
FY 2024
 % ∆</t>
  </si>
  <si>
    <t>FY 2025 Shredding Bins</t>
  </si>
  <si>
    <t>FY 2025 Shredding $ Expense</t>
  </si>
  <si>
    <t>FY 2025 vs FY 2024 $∆</t>
  </si>
  <si>
    <t>FY 2025 vs FY 2024 % ∆</t>
  </si>
  <si>
    <t>TOTAL RECORDS</t>
  </si>
  <si>
    <t>FY 2025 vs FY 2024 $ ∆</t>
  </si>
  <si>
    <t>DA</t>
  </si>
  <si>
    <t>DCA</t>
  </si>
  <si>
    <t>DCHS</t>
  </si>
  <si>
    <t>DCJ</t>
  </si>
  <si>
    <t>DCM</t>
  </si>
  <si>
    <t>DCS</t>
  </si>
  <si>
    <t>HD</t>
  </si>
  <si>
    <t>JOHS</t>
  </si>
  <si>
    <t>LIB</t>
  </si>
  <si>
    <t>MCSO</t>
  </si>
  <si>
    <t>NOND</t>
  </si>
  <si>
    <t>Totals</t>
  </si>
  <si>
    <t>* uses FY 2021-2023 Data for Records Services</t>
  </si>
  <si>
    <t>FY 2024 Adopted Allocation</t>
  </si>
  <si>
    <t>FY 2024 vs  
FY 2023 
$ ∆</t>
  </si>
  <si>
    <t>FY 2024 vs 
FY 2023
 % ∆</t>
  </si>
  <si>
    <t>FY 2024 
Shredding
Bins</t>
  </si>
  <si>
    <t>FY 2024 
Shredding
$ Expense</t>
  </si>
  <si>
    <t>FY 2024 vs  
FY 2023 
$ ∆4</t>
  </si>
  <si>
    <t>FY 2024 vs 
FY 2023
 % ∆5</t>
  </si>
  <si>
    <t>FY 2024 vs  
FY 2023 
$ ∆6</t>
  </si>
  <si>
    <t>FY 2024 vs 
FY 2023
 % ∆7</t>
  </si>
  <si>
    <t>* uses FY 2020-2022 Data for Records Services</t>
  </si>
  <si>
    <t>Records Center Activity Allocation</t>
  </si>
  <si>
    <t>Activity</t>
  </si>
  <si>
    <t>Additions to Holdings</t>
  </si>
  <si>
    <t>Ongoing Maintenance</t>
  </si>
  <si>
    <t>Dept</t>
  </si>
  <si>
    <t>Agency</t>
  </si>
  <si>
    <t>STAR Agency Code</t>
  </si>
  <si>
    <t>HPRM Unique Identifier</t>
  </si>
  <si>
    <t xml:space="preserve">Requested File </t>
  </si>
  <si>
    <t>Interfiles</t>
  </si>
  <si>
    <t>Record Actions (requested files + interfiles)</t>
  </si>
  <si>
    <t>% of Total</t>
  </si>
  <si>
    <t>Items Accessioned</t>
  </si>
  <si>
    <t>Boxes Stored</t>
  </si>
  <si>
    <t>Average of %s</t>
  </si>
  <si>
    <t>Total Budget Allocation 
(Budget in 60460)</t>
  </si>
  <si>
    <t>Department of County Assets</t>
  </si>
  <si>
    <t>Contracts, Procurements &amp; Strategic Sourcing</t>
  </si>
  <si>
    <t>558, 563</t>
  </si>
  <si>
    <t>Director's Office (DCA)</t>
  </si>
  <si>
    <t>DISTRIBUTION Services</t>
  </si>
  <si>
    <t>Facilities &amp; Property Management / Building Operations &amp; Maintenance / Electronic Services</t>
  </si>
  <si>
    <t>Facilities &amp; Property Management / Administration</t>
  </si>
  <si>
    <t>005, 417</t>
  </si>
  <si>
    <t>Facilities &amp; Property Management / Alarms</t>
  </si>
  <si>
    <t>Facilities &amp; Property Management / Budget &amp; Finance</t>
  </si>
  <si>
    <t>Facilities &amp; Property Management / Building Operations &amp; Maintenance</t>
  </si>
  <si>
    <t>Facilities &amp; Property Management / Contracts &amp; Procurement</t>
  </si>
  <si>
    <t>Facilities &amp; Property Management / Property Management / Planning</t>
  </si>
  <si>
    <t>Facilities &amp; Property Management / Property Management</t>
  </si>
  <si>
    <t>Finance &amp; Administration: DCA</t>
  </si>
  <si>
    <t>Fleet Services</t>
  </si>
  <si>
    <t>Human Resources: DCA</t>
  </si>
  <si>
    <t>Information Technology / Administration</t>
  </si>
  <si>
    <t>Information Technology / Applications Services /Data &amp; Reporting Services</t>
  </si>
  <si>
    <t>Information Technology / Applications Services /General Government &amp; Open Source Solutions</t>
  </si>
  <si>
    <t>Information Technology / Helpdesk and Operations</t>
  </si>
  <si>
    <t>Information Technology / Infrastructure Services / Networking</t>
  </si>
  <si>
    <t>Information Technology / Infrastructure Services / Security Services</t>
  </si>
  <si>
    <t>Information Technology / Applications Services / SAP Services</t>
  </si>
  <si>
    <t>Information Technology / Technical Services</t>
  </si>
  <si>
    <t>DCA Total</t>
  </si>
  <si>
    <t>Department of County Management</t>
  </si>
  <si>
    <t>Budget Office</t>
  </si>
  <si>
    <t>176, 259</t>
  </si>
  <si>
    <t>DART / Administration</t>
  </si>
  <si>
    <t>DART / Application Support</t>
  </si>
  <si>
    <t>DART / Customer Service, Recording &amp; Ownership</t>
  </si>
  <si>
    <t>DART / Customer Service, Recording &amp; Ownership /Marriage Licenses, Domestic Registry</t>
  </si>
  <si>
    <t>DART / Customer Service, Recording &amp; Ownership /Recording</t>
  </si>
  <si>
    <t>DART / GIS, Cartography &amp; Parcel Management</t>
  </si>
  <si>
    <t>DART / Property Valuation /Appraisal</t>
  </si>
  <si>
    <t>DART / Property Valuation /Assessment Performance Analysis</t>
  </si>
  <si>
    <t>DART / Special Programs / Assessment Special Programs</t>
  </si>
  <si>
    <t>DART / Special Programs / Board of Property Tax Appeal</t>
  </si>
  <si>
    <t>DART / Special Programs / Exemptions</t>
  </si>
  <si>
    <t>DART / Tax Accounting</t>
  </si>
  <si>
    <t>DART / Tax Operations</t>
  </si>
  <si>
    <t>DART / Tax Title</t>
  </si>
  <si>
    <t>DCM Business Services</t>
  </si>
  <si>
    <t>Director's Office (DCM)</t>
  </si>
  <si>
    <t>Division of Assessment, Recording, &amp; Taxation</t>
  </si>
  <si>
    <t>Finance &amp; Risk Management / Accounts Payable</t>
  </si>
  <si>
    <t>Finance &amp; Risk Management / Chief Financial Officer</t>
  </si>
  <si>
    <t>Finance &amp; Risk Management / Fiscal Compliance</t>
  </si>
  <si>
    <t>Finance &amp; Risk Management / General Ledger</t>
  </si>
  <si>
    <t>Finance &amp; Risk Management / Payroll</t>
  </si>
  <si>
    <t>Finance &amp; Risk Management / PERS, Deferred Compensation &amp; Tax Reporting</t>
  </si>
  <si>
    <t>Finance &amp; Risk Management / Purchasing</t>
  </si>
  <si>
    <t>Finance &amp; Risk Management / Risk Management</t>
  </si>
  <si>
    <t>Finance &amp; Risk Management / Treasury</t>
  </si>
  <si>
    <t>Human Resources / Administration</t>
  </si>
  <si>
    <t>Human Resources / Benefits</t>
  </si>
  <si>
    <t>Human Resources / Benefits / Leave</t>
  </si>
  <si>
    <t>Human Resources / Classification and Compensation Unit</t>
  </si>
  <si>
    <t>Human Resources / Employee Benefits Board</t>
  </si>
  <si>
    <t>Human Resources / Labor Relations</t>
  </si>
  <si>
    <t>Human Resources / Training &amp; Organizational Development</t>
  </si>
  <si>
    <t>Human Resources / Wellness</t>
  </si>
  <si>
    <t>DCM Total</t>
  </si>
  <si>
    <t>Community Services</t>
  </si>
  <si>
    <t>Animal Services / Administration</t>
  </si>
  <si>
    <t>Animal Services / Field Services</t>
  </si>
  <si>
    <t>Animal Services / Shelter Services</t>
  </si>
  <si>
    <t>Director's Office (DCS)</t>
  </si>
  <si>
    <t>Elections</t>
  </si>
  <si>
    <t>Land Use &amp; Transportation / Budget &amp; Operations Support / Administrative Support</t>
  </si>
  <si>
    <t>Land Use &amp; Transportation / Budget &amp; Operations Support / Fiscal</t>
  </si>
  <si>
    <t>Land Use &amp; Transportation / Budget &amp; Operations Support / Safety Program</t>
  </si>
  <si>
    <t>Land Use Planning / Code Compliance</t>
  </si>
  <si>
    <t>Land Use Planning / Community Development</t>
  </si>
  <si>
    <t>Transportation Division</t>
  </si>
  <si>
    <t>Transportation Division / Bridge Services</t>
  </si>
  <si>
    <t>Transportation Division / Dunthorpe Sewer District</t>
  </si>
  <si>
    <t>Transportation Division / Road Engineering</t>
  </si>
  <si>
    <t>Transportation Division / Road Maintenance</t>
  </si>
  <si>
    <t>Transportation Division / Surveyor's Office</t>
  </si>
  <si>
    <t>Transportation Division / Transportation Planning</t>
  </si>
  <si>
    <t>DCS Total</t>
  </si>
  <si>
    <t>Department of Community Justice</t>
  </si>
  <si>
    <t>Adult Services Division / Administration</t>
  </si>
  <si>
    <t>Adult Services Division / Adult Intake &amp; Court Services / Centralized Intake</t>
  </si>
  <si>
    <t>Adult Services Division / Adult Intake &amp; Court Services / Clean Court</t>
  </si>
  <si>
    <t>Adult Services Division / Adult Intake &amp; Court Services / Domestic Violence Unit</t>
  </si>
  <si>
    <t>Adult Services Division / Adult Intake &amp; Court Services / Hearings</t>
  </si>
  <si>
    <t>Adult Services Division / Adult Intake &amp; Court Services / Local Control</t>
  </si>
  <si>
    <t>Adult Services Division / Adult Intake &amp; Court Services / Pre-Sentence Investigation</t>
  </si>
  <si>
    <t>Adult Services Division / Adult Intake &amp; Court Services / Pretrial Services</t>
  </si>
  <si>
    <t>Adult Services Division / Adult Transition, Sanctions &amp; Services / Drug Unit</t>
  </si>
  <si>
    <t>Adult Services Division / Adult Transition, Services &amp; Sanctions / Community Service</t>
  </si>
  <si>
    <t>Adult Services Division / Adult Transition, Services &amp; Sanctions / Medium Risk Supervision</t>
  </si>
  <si>
    <t>Adult Services Division / Adult Transition, Services &amp; Sanctions / Sanctions Tracking</t>
  </si>
  <si>
    <t>Adult Services Division / Adult Transition, Services &amp; Sanctions / Transition Services Unit &amp; Housing</t>
  </si>
  <si>
    <t>Adult Services Division / Assessment &amp; Referral Center / ARC</t>
  </si>
  <si>
    <t>Adult Services Division / Day Reporting Center</t>
  </si>
  <si>
    <t>Adult Services Division / Family Services Unit</t>
  </si>
  <si>
    <t>Adult Services Division / Field Services / DUII / Deferred Sentencing</t>
  </si>
  <si>
    <t>Adult Services Division / Field Services / Gang Supervision</t>
  </si>
  <si>
    <t>Adult Services Division / Field Services / Mid-County Probation and Parole</t>
  </si>
  <si>
    <t>Adult Services Division / Field Services / Peninsula Probation and Parole</t>
  </si>
  <si>
    <t>Adult Services Division / Formal Supervised Misdemeanor Probation</t>
  </si>
  <si>
    <t>Adult Services Division / Londer Learning Center</t>
  </si>
  <si>
    <t>Adult Services Division / Monitored Misdemeanor Program</t>
  </si>
  <si>
    <t>Adult Services Division / Offender Supervision / Intensive Case Management</t>
  </si>
  <si>
    <t>Probation &amp; Parole</t>
  </si>
  <si>
    <t>XX Adult Services Division / Probation &amp; Parole / Central Probation and Parole</t>
  </si>
  <si>
    <t>Adult Services Division / Probation &amp; Parole / East Office / North Building</t>
  </si>
  <si>
    <t>XX Adult Services Division / Probation &amp; Parole / East Office / West Building</t>
  </si>
  <si>
    <t>Adult Services Division / Probation &amp; Parole / Gang Supervision</t>
  </si>
  <si>
    <t>Adult Services Division / Probation &amp; Parole / Gresham Unit (MTGR)</t>
  </si>
  <si>
    <t>Adult Services Division / Probation &amp; Parole / Northeast Unit (MTNO)</t>
  </si>
  <si>
    <t>Adult Services Division / Probation &amp; Parole / Southwest Unit (MTSW)</t>
  </si>
  <si>
    <t>Adult Services Division / Records</t>
  </si>
  <si>
    <t>Adult Services Division / Sanctions and Services / DUII Enhanced Bench</t>
  </si>
  <si>
    <t>Adult Services Division / Sanctions and Services / Women's Services</t>
  </si>
  <si>
    <t>Adult Services Division / Supervision &amp; Services / Reduced Supervision</t>
  </si>
  <si>
    <t>Adult Services Division / Support Services</t>
  </si>
  <si>
    <t>Adult Services Division / Transition, Sanctions, and Family Services / Forest Project</t>
  </si>
  <si>
    <t>Adult Services Division / Transition, Sanctions, and Family Services / Summit Project</t>
  </si>
  <si>
    <t>Business Applications &amp; Technology</t>
  </si>
  <si>
    <t>Director's Office (DCJ)</t>
  </si>
  <si>
    <t>Director's Office (DCJ) / Business Services / Financial Operations</t>
  </si>
  <si>
    <t>Director's Office (DCJ) / Business Services / Safety Program</t>
  </si>
  <si>
    <t>Employee, Community &amp; Clinical Services / Volunteer Services</t>
  </si>
  <si>
    <t>Employee, Community, &amp; Clinical Services / Family Initiative</t>
  </si>
  <si>
    <t>Employee, Community, &amp; Clinical Services / Treatment Services - Adult /Drug Court</t>
  </si>
  <si>
    <t>Employee, Community, &amp; Clinical Services / Victim &amp; Restorative Justice</t>
  </si>
  <si>
    <t>Human Resources: DCJ</t>
  </si>
  <si>
    <t>Juvenile Services Division / Treatment Services / Assessment &amp; Treatment for Youth &amp; Families (ATYF)</t>
  </si>
  <si>
    <t>Juvenile Services Division</t>
  </si>
  <si>
    <t>Juvenile Services Division / Administration</t>
  </si>
  <si>
    <t>Juvenile Services Division / Counseling &amp; Court Services</t>
  </si>
  <si>
    <t>Juvenile Services Division / Counseling &amp; Court Services / ADD &amp; Hyperactivity Disorder Project</t>
  </si>
  <si>
    <t>Juvenile Services Division / Counseling &amp; Court Services / Intake Services</t>
  </si>
  <si>
    <t>Juvenile Services Division / Counseling &amp; Court Services / Juvenile Treatment Court</t>
  </si>
  <si>
    <t>Juvenile Services Division / Counseling &amp; Court Services /Adjudication Services</t>
  </si>
  <si>
    <t>Juvenile Services Division / Counseling &amp; Court Services /Community Accountability Programs</t>
  </si>
  <si>
    <t>Juvenile Services Division / Counseling &amp; Court Services /GOALS</t>
  </si>
  <si>
    <t>Juvenile Services Division / Counseling &amp; Court Services /Placement Services</t>
  </si>
  <si>
    <t>Juvenile Services Division / Counseling &amp; Court Services /School Attendance Initiative</t>
  </si>
  <si>
    <t>Juvenile Services Division / Counseling and Court Services /Day Report Center</t>
  </si>
  <si>
    <t>Juvenile Services Division / Counseling and Court Services /Diversion Services</t>
  </si>
  <si>
    <t>Juvenile Services Division / Counseling and Court Services /Gang Resources Intervention Team</t>
  </si>
  <si>
    <t>Juvenile Services Division / Counseling and Court Services /Informal Intervention Team</t>
  </si>
  <si>
    <t>Juvenile Services Division / Counseling and Court Services /Intake Intervention Team</t>
  </si>
  <si>
    <t>Juvenile Services Division / Counseling and Court Services /Sex Offender Unit</t>
  </si>
  <si>
    <t>Juvenile Services Division / Detention Services / Detention Alternatives</t>
  </si>
  <si>
    <t>Juvenile Services Division / Detention Services /Assessment Intervention Transition Program</t>
  </si>
  <si>
    <t>Juvenile Services Division / Detention Services /Detention Services</t>
  </si>
  <si>
    <t>Juvenile Services Division / Data Services /Central Records</t>
  </si>
  <si>
    <t>Juvenile Services Division / Embrace</t>
  </si>
  <si>
    <t>Juvenile Services Division / Family Court Services</t>
  </si>
  <si>
    <t>Juvenile Services Division / Treatment Services / ASSESSMENT AND EVALUATION</t>
  </si>
  <si>
    <t>Juvenile Services Division / Treatment Services / Early Intervention Unit</t>
  </si>
  <si>
    <t>Juvenile Services Division / Treatment Services / Multi-Systemic Treatment Team</t>
  </si>
  <si>
    <t>Juvenile Services Division / Treatment Services / Residential Alcohol and Drug Unit</t>
  </si>
  <si>
    <t>Juvenile Services Division / Treatment Services / Secure Residential Treatment</t>
  </si>
  <si>
    <t>Juvenile Services Division / Treatment Services / Skill Development Unit</t>
  </si>
  <si>
    <t>Juvenile Services Division / Treatment Services / Youth Development Center</t>
  </si>
  <si>
    <t>Parole &amp; Probation / High Risk Drug Unit /HRDU</t>
  </si>
  <si>
    <t>PAROLE &amp; PROBATION / MENTAL HEALTH UNIT /MTMX</t>
  </si>
  <si>
    <t>PROBATION &amp; PAROLE / WORK RELEASE CENTER</t>
  </si>
  <si>
    <t>Parole / Sex Offender Unit /MTDV</t>
  </si>
  <si>
    <t>Parole / Sex Offender Unit /MTEA</t>
  </si>
  <si>
    <t>Parole / Sex Offender Unit /MTGR</t>
  </si>
  <si>
    <t>Parole / Sex Offender Unit /MTNO</t>
  </si>
  <si>
    <t>Probation and Parole / Sex Offender Unit /MTSX</t>
  </si>
  <si>
    <t>Research, Reports &amp; Quality Improvement</t>
  </si>
  <si>
    <t>Resource, Development, and Specialized / River Rock Program</t>
  </si>
  <si>
    <t>Resource, Development, and Specialized Services / Administration</t>
  </si>
  <si>
    <t>Resource, Development, and Specialized Services / InterChange Program</t>
  </si>
  <si>
    <t>Resource, Development, and Specialized Services / Sex Offender Services</t>
  </si>
  <si>
    <t>DCJ Total</t>
  </si>
  <si>
    <t>Department of County Human Services</t>
  </si>
  <si>
    <t>Aging, Disability &amp; Veterans Services / Administration</t>
  </si>
  <si>
    <t>Aging, Disability &amp; Veterans Services / Adult Care Home Program</t>
  </si>
  <si>
    <t>Aging, Disability &amp; Veterans Services / Adult Protective Service Program</t>
  </si>
  <si>
    <t>Aging, Disability &amp; Veterans Services / Adult Protective Services / East APS</t>
  </si>
  <si>
    <t>Aging, Disability &amp; Veterans Services / Adult Protective Services / North / Northeast APS</t>
  </si>
  <si>
    <t>Aging, Disability &amp; Veterans Services / Community Access</t>
  </si>
  <si>
    <t>Aging, Disability &amp; Veterans Services / Division Director</t>
  </si>
  <si>
    <t>Aging, Disability &amp; Veterans Services / Long Term Care / Administration</t>
  </si>
  <si>
    <t>Aging, Disability &amp; Veterans Services / Long Term Care / East ADS</t>
  </si>
  <si>
    <t>Aging, Disability &amp; Veterans Services / Long Term Care / Mid-County ADS</t>
  </si>
  <si>
    <t>Aging, Disability &amp; Veterans Services / Long Term Care / North/Northeast ADS</t>
  </si>
  <si>
    <t>Aging, Disability &amp; Veterans Services / Long Term Care / Transition and Diversion</t>
  </si>
  <si>
    <t>Aging, Disability &amp; Veterans Services / Long Term Care / Southeast ADS</t>
  </si>
  <si>
    <t>Aging, Disability &amp; Veterans Services / Long Term Care / West ADS</t>
  </si>
  <si>
    <t>Aging, Disability &amp; Veterans Services / Public Guardian / Conservator</t>
  </si>
  <si>
    <t>Business Services / Administration</t>
  </si>
  <si>
    <t>Business Services / Contracts</t>
  </si>
  <si>
    <t>Business Services / Finance</t>
  </si>
  <si>
    <t>Business Services / Information Services</t>
  </si>
  <si>
    <t>Business Services / Operations and Support Services /Data Management</t>
  </si>
  <si>
    <t>Community Services / Energy Services</t>
  </si>
  <si>
    <t>Community Services / Homeless Youth</t>
  </si>
  <si>
    <t>Community Services / Housing &amp; Public Works</t>
  </si>
  <si>
    <t>Community Services / HSP/EHA/Winter Shelter</t>
  </si>
  <si>
    <t>DCHS Department Director</t>
  </si>
  <si>
    <t>Developmental Disabilities / Administration</t>
  </si>
  <si>
    <t>Developmental Disabilities / Community Options Brokerage</t>
  </si>
  <si>
    <t>Developmental Disabilities / Gresham</t>
  </si>
  <si>
    <t>Developmental Disabilities / Operations &amp; Protective Services</t>
  </si>
  <si>
    <t>Developmental Disabilities / Quality and Specialized Services</t>
  </si>
  <si>
    <t>Developmental Disabilities / Regional Crisis Diversion Services</t>
  </si>
  <si>
    <t>Developmental Disabilities / Regional Crisis Diversion Services /Region 1</t>
  </si>
  <si>
    <t>Developmental Disabilities / Services for Adults</t>
  </si>
  <si>
    <t>Developmental Disabilities / Services for Children &amp; Young Adults</t>
  </si>
  <si>
    <t>Domestic Violence Coordinator's Office</t>
  </si>
  <si>
    <t>Human Resources: DCHS</t>
  </si>
  <si>
    <t>Long Term Care / Mid-County Area Services /Mid-County Disability Services Office</t>
  </si>
  <si>
    <t>Long Term Care / North/Northeast Area Services /North Disability Office</t>
  </si>
  <si>
    <t>Long Term Care / Southeast Area Services /Southeast Disability Services Office</t>
  </si>
  <si>
    <t>Long Term Care / West Area Services /West Portland Disability Services Office</t>
  </si>
  <si>
    <t>Planning and Special Projects</t>
  </si>
  <si>
    <t>Program Support / Support Team</t>
  </si>
  <si>
    <t>Youth &amp; Family Services / Administration</t>
  </si>
  <si>
    <t>Youth &amp; Family Services / Bienestar de la Familia</t>
  </si>
  <si>
    <t>Youth &amp; Family Services / CS / CFSC System</t>
  </si>
  <si>
    <t>Youth &amp; Family Services / CS / Clearinghouse</t>
  </si>
  <si>
    <t>Youth &amp; Family Services / Family Resources Centers</t>
  </si>
  <si>
    <t>Youth &amp; Family Services / Program Support / Contracts</t>
  </si>
  <si>
    <t>Youth &amp; Family Services / Program Support / Grant Administration</t>
  </si>
  <si>
    <t>Youth &amp; Family Services / Program Support / Personnel/Training</t>
  </si>
  <si>
    <t>Youth &amp; Family Services / School Linked Services</t>
  </si>
  <si>
    <t>Youth &amp; Family Services / School-Based Services /Roosevelt Neighborhood Health and Family Resource Center</t>
  </si>
  <si>
    <t>Youth &amp; Family Svcs / Program Support / Budget/Fiscal</t>
  </si>
  <si>
    <t>DCHS Total</t>
  </si>
  <si>
    <t>Health Department</t>
  </si>
  <si>
    <t>Behavioral Health / Chemical Dependency Managed Care</t>
  </si>
  <si>
    <t>Behavioral Health / Managed Care Administration /Garlington Mental Health Center</t>
  </si>
  <si>
    <t>Behavioral Health / Managed Care Administration /Involuntary Commitment Program</t>
  </si>
  <si>
    <t>Community Health Promotion, Partnerships &amp; Planning / Planning, Research &amp; Evaluation</t>
  </si>
  <si>
    <t>Community Health Promotion, Partnerships &amp; Planning / STARS Program</t>
  </si>
  <si>
    <t>Community Health Promotion, Partnerships, and Planning / Coalition of Community Health Clinics</t>
  </si>
  <si>
    <t>Community Health Services / Community Immunization Program</t>
  </si>
  <si>
    <t>Community Health Services / Connections Program</t>
  </si>
  <si>
    <t>Community Health Services / Disease Control</t>
  </si>
  <si>
    <t>Community Health Services / Environmental Health Services</t>
  </si>
  <si>
    <t>Community Health Services / Epidemiology</t>
  </si>
  <si>
    <t>Community Health Services / Food Handlers</t>
  </si>
  <si>
    <t>Community Health Services / HIV and Hepatitis C Community Programs</t>
  </si>
  <si>
    <t>Community Health Services / HIV Care Services Program</t>
  </si>
  <si>
    <t>Community Health Services / HIV Health Service Center</t>
  </si>
  <si>
    <t>Community Health Services / Lead Poisoning Prevention Program</t>
  </si>
  <si>
    <t>Community Health Services / Maternal Child Family Health</t>
  </si>
  <si>
    <t>Community Health Services / Maternal Child Family Health / Healthy Birth Initiative</t>
  </si>
  <si>
    <t>Community Health Services / Maternal Child Family Health / MCFH Mid County</t>
  </si>
  <si>
    <t>Community Health Services / Maternal Child Family Health / MCFH Willamette North</t>
  </si>
  <si>
    <t>Community Health Services / Maternal Child Family Health / MCFS Cascade East</t>
  </si>
  <si>
    <t>Community Health Services / Maternal Child Family Health / North Nurse Family Partnership</t>
  </si>
  <si>
    <t>Community Health Services / Maternal Child Family Health / Northeast Nurse Family Partnership</t>
  </si>
  <si>
    <t>Community Health Services / Maternal Child Family Health / Program Management</t>
  </si>
  <si>
    <t>Community Health Services / Medicaid Eligibility</t>
  </si>
  <si>
    <t>Community Health Services / Northeast Healthy Start</t>
  </si>
  <si>
    <t>Community Health Services / Occupational Health</t>
  </si>
  <si>
    <t>Community Health Services / STD Program</t>
  </si>
  <si>
    <t>Community Health Services / Tuberculosis Program</t>
  </si>
  <si>
    <t>Community Health Services / Vector Control</t>
  </si>
  <si>
    <t>Community Health Services / Vital Statistics</t>
  </si>
  <si>
    <t>Corrections Health</t>
  </si>
  <si>
    <t>Corrections Health / Inverness Jail</t>
  </si>
  <si>
    <t>Corrections Health / Juvenile Services</t>
  </si>
  <si>
    <t>County Health Officer</t>
  </si>
  <si>
    <t>County Health Officer / Emergency Medical Services</t>
  </si>
  <si>
    <t>Director's Office (HD)</t>
  </si>
  <si>
    <t>Disease Prevention and Control / Clearcorps</t>
  </si>
  <si>
    <t>Disease Prevention and Control / Portland Women's Health Study</t>
  </si>
  <si>
    <t>Edgefield Manor</t>
  </si>
  <si>
    <t>Finance &amp; Business Services</t>
  </si>
  <si>
    <t>Finance &amp; Business Services / Accounts Payable, Procurement &amp; Contracting</t>
  </si>
  <si>
    <t>Finance &amp; Business Services / Administration</t>
  </si>
  <si>
    <t>Finance &amp; Business Services / Grants Management &amp; Accounting</t>
  </si>
  <si>
    <t>Finance &amp; Business Services / Health Information Application Support &amp; Decision Support Services</t>
  </si>
  <si>
    <t>Finance &amp; Business Services / Medical Accounts Receivable</t>
  </si>
  <si>
    <t>Finance &amp; Business Services / Special Ordering Section</t>
  </si>
  <si>
    <t>HD Administration</t>
  </si>
  <si>
    <t>Health Department/Business Services</t>
  </si>
  <si>
    <t>Human Resources: HD</t>
  </si>
  <si>
    <t>Integrated Clinical Services / Administration</t>
  </si>
  <si>
    <t>Integrated Clinical Services / Appointments &amp; Information Center</t>
  </si>
  <si>
    <t>Integrated Clinical Services / Clinic Pharmacies / Mid-County Pharmacy</t>
  </si>
  <si>
    <t>Integrated Clinical Services / Clinic Pharmacies / Northeast Pharmacy</t>
  </si>
  <si>
    <t>Integrated Clinical Services / Primary Care / Rockwood Community Clinic</t>
  </si>
  <si>
    <t>Integrated Clinical Services / Clinic Pharmacies / Rockwood Pharmacy</t>
  </si>
  <si>
    <t>Integrated Clinical Services / Clinic Pharmacies /Clinic Pharmacies</t>
  </si>
  <si>
    <t>Integrated Clinical Services / Clinic Pharmacies /East County Pharmacy</t>
  </si>
  <si>
    <t>Integrated Clinical Services / Clinic Pharmacies /North Portland Pharmacy</t>
  </si>
  <si>
    <t>Integrated Clinical Services / Clinic Pharmacies /Southeast Pharmacy</t>
  </si>
  <si>
    <t>Integrated Clinical Services / Clinic Pharmacies /Westside Pharmacy</t>
  </si>
  <si>
    <t>Integrated Clinical Services / Dental Services / Administration</t>
  </si>
  <si>
    <t>Integrated Clinical Services / Dental Services / Billi Odegaard Dental Clinic</t>
  </si>
  <si>
    <t>Integrated Clinical Services / Dental Services / East County Dental Clinic</t>
  </si>
  <si>
    <t>Integrated Clinical Services / Dental Services / Mid-County Dental Clinic</t>
  </si>
  <si>
    <t>Integrated Clinical Services / Dental Services / MultiCare Dental</t>
  </si>
  <si>
    <t>Integrated Clinical Services / Dental Services / North Portland Clinic</t>
  </si>
  <si>
    <t>Integrated Clinical Services / Dental Services / Northeast Dental Clinic</t>
  </si>
  <si>
    <t>Integrated Clinical Services / Dental Services / Rockwood Dental Office</t>
  </si>
  <si>
    <t>Integrated Clinical Services / Dental Services / Southeast Dental Office</t>
  </si>
  <si>
    <t>Integrated Clinical Services / Dental Services /Dental Access Program</t>
  </si>
  <si>
    <t>Integrated Clinical Services / Dental Services /School &amp; Community Dental Health Programs</t>
  </si>
  <si>
    <t>Integrated Clinical Services / Primacy Care / La Clinica de Buena Salud</t>
  </si>
  <si>
    <t>Integrated Clinical Services / Primary Care / East County Health Center</t>
  </si>
  <si>
    <t>Integrated Clinical Services / Primary Care /Eastside School Linked Health Center</t>
  </si>
  <si>
    <t>Integrated Clinical Services / Primary Care /Mid-County Health Center</t>
  </si>
  <si>
    <t>Integrated Clinical Services / Primary Care /North Portland Health Center</t>
  </si>
  <si>
    <t>Integrated Clinical Services / Primary Care /Northeast Health Center</t>
  </si>
  <si>
    <t>Integrated Clinical Services / Programs / Breast &amp; Cervical Health Partnership</t>
  </si>
  <si>
    <t>Integrated Clinical Services / Programs / Children's Assessment Service</t>
  </si>
  <si>
    <t>Integrated Clinical Services / Programs / Westside Health Center</t>
  </si>
  <si>
    <t>Integrated Clinical Services / Programs /East County WIC</t>
  </si>
  <si>
    <t>Integrated Clinical Services / Programs /Gateway WIC</t>
  </si>
  <si>
    <t>Integrated Clinical Services / Programs /North Portland WIC</t>
  </si>
  <si>
    <t>Integrated Clinical Services / Programs /Northeast WIC</t>
  </si>
  <si>
    <t>Integrated Clinical Services / Programs /Southeast WIC</t>
  </si>
  <si>
    <t>Integrated Clinical Services / Programs /WIC Administration</t>
  </si>
  <si>
    <t>Integrated Clinical Services / School Based Health Centers / Madison Center</t>
  </si>
  <si>
    <t>Integrated Clinical Services / School Based Health Centers /Centennial Center</t>
  </si>
  <si>
    <t>Integrated Clinical Services / School Based Health Centers /Cesar Chavez Clinic</t>
  </si>
  <si>
    <t>Integrated Clinical Services / School Based Health Centers /Cleveland Center</t>
  </si>
  <si>
    <t>Integrated Clinical Services / School Based Health Centers /Franklin Center</t>
  </si>
  <si>
    <t>Integrated Clinical Services / School Based Health Centers /George Center</t>
  </si>
  <si>
    <t>Integrated Clinical Services / School Based Health Centers /Grant Center</t>
  </si>
  <si>
    <t>Integrated Clinical Services / School Based Health Centers /Jefferson Center</t>
  </si>
  <si>
    <t>Integrated Clinical Services / School Based Health Centers /Lane Center</t>
  </si>
  <si>
    <t>Integrated Clinical Services / School Based Health Centers /Lincoln Park Center</t>
  </si>
  <si>
    <t>Integrated Clinical Services / School Based Health Centers /Marshall Center</t>
  </si>
  <si>
    <t>Integrated Clinical Services / School Based Health Centers /Parkrose Center</t>
  </si>
  <si>
    <t>Integrated Clinical Services / School Based Health Centers /Roosevelt Center</t>
  </si>
  <si>
    <t>Integrated Clinical Services / School Based Health Centers /Whitaker Center</t>
  </si>
  <si>
    <t>Integrated Clinical Services / School Based Health Centers Administration</t>
  </si>
  <si>
    <t>Integrated Clinical Services / School Based Health Clinics /Binnsmead Clinic</t>
  </si>
  <si>
    <t>Integrated Clinical Services / Support Services /Laboratory</t>
  </si>
  <si>
    <t>Integrated Clinical Services / Support Services /Medical Records</t>
  </si>
  <si>
    <t>Integrated Clinical Services / Support Services /Privacy Office</t>
  </si>
  <si>
    <t>County Medical Examiner</t>
  </si>
  <si>
    <t>State Medical Examiner</t>
  </si>
  <si>
    <t>Mental Health &amp; Addiction Services / Addiction Services</t>
  </si>
  <si>
    <t>Mental Health &amp; Addiction Services / Administration</t>
  </si>
  <si>
    <t>Mental Health &amp; Addiction Services / Behavioral Health</t>
  </si>
  <si>
    <t>Mental Health &amp; Addiction Services / Call Center</t>
  </si>
  <si>
    <t>Mental Health &amp; Addiction Services / Child and Adolescent Treatment Services</t>
  </si>
  <si>
    <t>Mental Health &amp; Addiction Services / Community Mental Health /Adult Mental Health Program</t>
  </si>
  <si>
    <t>Mental Health &amp; Addiction Services / DUII Evaluation Program</t>
  </si>
  <si>
    <t>Mental Health &amp; Addiction Services / Quality Management</t>
  </si>
  <si>
    <t>Mental Health &amp; Addiction Services / System of Care to Children and Families</t>
  </si>
  <si>
    <t>Mid-County WIC</t>
  </si>
  <si>
    <t>Neighborhood Health / Community Health Field Services /East County Field Office</t>
  </si>
  <si>
    <t>Neighborhood Health / Community Health Field Services /Field Nursing</t>
  </si>
  <si>
    <t>Neighborhood Health / Community Health Field Services /Field Offices</t>
  </si>
  <si>
    <t>Neighborhood Health / Community Health Field Services /Northeast Field Office</t>
  </si>
  <si>
    <t>Neighborhood Health / Community Health Field Services /Southeast/Westside Field Office</t>
  </si>
  <si>
    <t>Neighborhood Health / Community Health Field Services /Welcome Baby</t>
  </si>
  <si>
    <t>Neighborhood Health / Neighborhood Health Access /Brentwood/Darlington Community Clinic</t>
  </si>
  <si>
    <t>Neighborhood Health / Neighborhood Health Access /Roosevelt Community Clinic</t>
  </si>
  <si>
    <t>Primary Care Clinics / Project for Community Recovery</t>
  </si>
  <si>
    <t>Primary Care Clinics / Southeast Care Center /Southeast Family Vision</t>
  </si>
  <si>
    <t>Primary Care Clinics / Southeast Community Center /Southeast Community Health Nurse</t>
  </si>
  <si>
    <t>Primary Care Clinics / Southeast Health Center /Southeast Nursing</t>
  </si>
  <si>
    <t>Integrated Clinical Services / Primary Care / Southeast Health Center</t>
  </si>
  <si>
    <t>Primary Care Services / Children's Homeless Project</t>
  </si>
  <si>
    <t>Primary Health Clinics / Neighborhood Health Clinics, Inc.</t>
  </si>
  <si>
    <t>Primary Health Clinics / Neighborhood Health Clinics, Inc. /Administration</t>
  </si>
  <si>
    <t>Program Design &amp; Evaluation Services</t>
  </si>
  <si>
    <t>Support Services / Translation &amp; Language Services</t>
  </si>
  <si>
    <t>HD Total</t>
  </si>
  <si>
    <t>Department of Library Services</t>
  </si>
  <si>
    <t>Central Library / Circulation Services</t>
  </si>
  <si>
    <t>Central Library / Reference Services</t>
  </si>
  <si>
    <t>Community Services / Administration</t>
  </si>
  <si>
    <t>Community Services / Branch Libraries</t>
  </si>
  <si>
    <t>DLS Administration / Director's Office</t>
  </si>
  <si>
    <t>DLS Administration / Public Affairs</t>
  </si>
  <si>
    <t>Outreach Services</t>
  </si>
  <si>
    <t>Support Services / Business Services</t>
  </si>
  <si>
    <t>Support Services / Automation Services</t>
  </si>
  <si>
    <t>Support Services / Human Resources</t>
  </si>
  <si>
    <t>Support Services / Learning Systems</t>
  </si>
  <si>
    <t>Support Services / Technical Services</t>
  </si>
  <si>
    <t>Support Services / Volunteer Services/Title Wave Bookstore</t>
  </si>
  <si>
    <t>Youth Services</t>
  </si>
  <si>
    <t>LIB Total</t>
  </si>
  <si>
    <t>Joint Office of Homeless Services</t>
  </si>
  <si>
    <t>JOHS Total</t>
  </si>
  <si>
    <t>Non-Departmental</t>
  </si>
  <si>
    <t>Board of County Commissioners</t>
  </si>
  <si>
    <t>Board of County Commissioners / Chair of the Board</t>
  </si>
  <si>
    <t>Board of County Commissioners / Clerk of the Board</t>
  </si>
  <si>
    <t>BOARD OF COUNTY COMMISSIONERS / COMMISSIONER, DISTRICT 1</t>
  </si>
  <si>
    <t>BOARD OF COUNTY COMMISSIONERS / COMMISSIONER, DISTRICT 2</t>
  </si>
  <si>
    <t>BOARD OF COUNTY COMMISSIONERS / COMMISSIONER, DISTRICT 3</t>
  </si>
  <si>
    <t>BOARD OF COUNTY COMMISSIONERS / COMMISSIONER, DISTRICT 4</t>
  </si>
  <si>
    <t>Communications Office</t>
  </si>
  <si>
    <t>County Attorney</t>
  </si>
  <si>
    <t>County Auditor</t>
  </si>
  <si>
    <t>Emergency Management</t>
  </si>
  <si>
    <t>Local Public Safety Coordinating Council</t>
  </si>
  <si>
    <t>Office of Community Involvement</t>
  </si>
  <si>
    <t>Office of Diversity and Equity</t>
  </si>
  <si>
    <t>Office of Sustainability</t>
  </si>
  <si>
    <t>Privacy Officer</t>
  </si>
  <si>
    <t>Non-Departmental (exc. Regional Drug, State Juvenile Court) Total</t>
  </si>
  <si>
    <t>District Attorney</t>
  </si>
  <si>
    <t>DA / Circuit Court</t>
  </si>
  <si>
    <t>DA / Control</t>
  </si>
  <si>
    <t>DA / District Court</t>
  </si>
  <si>
    <t>DA / Felony Court Division</t>
  </si>
  <si>
    <t>DA / Finance &amp; HR</t>
  </si>
  <si>
    <t>DA / Forfeitures</t>
  </si>
  <si>
    <t>DA / Gresham Trial Unit</t>
  </si>
  <si>
    <t>DA / Intake</t>
  </si>
  <si>
    <t>DA / Justice Center</t>
  </si>
  <si>
    <t>DA / MCSO Intake</t>
  </si>
  <si>
    <t>DA / SED Gresham</t>
  </si>
  <si>
    <t>DA / Unit A</t>
  </si>
  <si>
    <t>DA / Unit B</t>
  </si>
  <si>
    <t>DA / Unit D</t>
  </si>
  <si>
    <t>Family &amp; Community Justice / Child Abuse Unit</t>
  </si>
  <si>
    <t>Family &amp; Community Justice / Child Support Enforcement</t>
  </si>
  <si>
    <t>Family &amp; Community Justice / Community District Attorney Programs</t>
  </si>
  <si>
    <t>Family &amp; Community Justice / Domestic Violence Unit</t>
  </si>
  <si>
    <t>Family &amp; Community Justice / Juvenile Court Trial Unit</t>
  </si>
  <si>
    <t>Family &amp; Community Justice / Mental Commitments</t>
  </si>
  <si>
    <t>Family &amp; Community Justice / Misdemeanor Trial Unit</t>
  </si>
  <si>
    <t>Family &amp; Community Justice / Victims Assistance/Unit C</t>
  </si>
  <si>
    <t>Family &amp; Community Justice/Family Court</t>
  </si>
  <si>
    <t>Office Administration / Administrative Services</t>
  </si>
  <si>
    <t>DA Total</t>
  </si>
  <si>
    <t>Corrections Division / Administration</t>
  </si>
  <si>
    <t>Corrections Division / Facilities Services / Classification</t>
  </si>
  <si>
    <t>Corrections Division / Facility Services /Administration</t>
  </si>
  <si>
    <t>Corrections Division / Facility Services /Work Crews</t>
  </si>
  <si>
    <t>Corrections Division / Records Unit</t>
  </si>
  <si>
    <t>Corrections Division / East Side Jails / Inverness Jail</t>
  </si>
  <si>
    <t>Corrections Division / East Side Jails /Property Storage Building</t>
  </si>
  <si>
    <t>Corrections Division / West Side Jails / Restitution Center</t>
  </si>
  <si>
    <t>Corrections Division / West Side Jails /Administration</t>
  </si>
  <si>
    <t>Corrections Division / West Side Jails /Booking</t>
  </si>
  <si>
    <t>Corrections Division / West Side Jails /Courthouse Jail</t>
  </si>
  <si>
    <t>Corrections Division / West Side Jails /Courthouse Jail/Court Services</t>
  </si>
  <si>
    <t>Corrections Division / West Side Jails /Courthouse Jail/Facilities Security</t>
  </si>
  <si>
    <t>Corrections Division / West Side Jails /Courthouse Jail/Transport Unit</t>
  </si>
  <si>
    <t>Corrections Division / West Side Jails / Detention Center</t>
  </si>
  <si>
    <t>Enforcement Division / Administration</t>
  </si>
  <si>
    <t>Enforcement Division / Investigations</t>
  </si>
  <si>
    <t>Enforcement Division / Investigations / Special Investigations</t>
  </si>
  <si>
    <t>Enforcement Division / Investigations /Alarm Unit</t>
  </si>
  <si>
    <t>Enforcement Division / Investigations /Concealed Handgun Licensing Unit</t>
  </si>
  <si>
    <t>Enforcement Division / Operations / Civil Process Unit</t>
  </si>
  <si>
    <t>Enforcement Division / Operations / Logistics</t>
  </si>
  <si>
    <t>Enforcement Division / Operations / Patrol Unit</t>
  </si>
  <si>
    <t>Enforcement Division / Operations / Reserves</t>
  </si>
  <si>
    <t>Enforcement Division / Operations / Search and Rescue</t>
  </si>
  <si>
    <t>Enforcement Division / Operations / Support / Enforcement Records</t>
  </si>
  <si>
    <t>Enforcement Division / Operations / Traffic Safety</t>
  </si>
  <si>
    <t>Enforcement Division / River Patrol</t>
  </si>
  <si>
    <t>Human Resources: MCSO</t>
  </si>
  <si>
    <t>Inspector Division / Administration</t>
  </si>
  <si>
    <t>Inspector Division / Professional Standards / Inspections</t>
  </si>
  <si>
    <t>Inspector Division / Professional Standards / Internal Affairs</t>
  </si>
  <si>
    <t>MCSO Administration</t>
  </si>
  <si>
    <t>MCSO Administration / Planning and Research</t>
  </si>
  <si>
    <t>MCSO Administration / Regional Organized Crime and Narcotics Unit</t>
  </si>
  <si>
    <t>Multnomah County Sheriff's Office</t>
  </si>
  <si>
    <t>Support Division / Administration</t>
  </si>
  <si>
    <t>Support Division / Auxiliary Services</t>
  </si>
  <si>
    <t>Support Division / Auxiliary Services /Commissary</t>
  </si>
  <si>
    <t>Support Division / Auxiliary Services /Equipment</t>
  </si>
  <si>
    <t>Support Division / Auxiliary Services /Inmate Property</t>
  </si>
  <si>
    <t>Support Division / Fiscal Unit</t>
  </si>
  <si>
    <t>Support Division / Human Resources / Background Investigations</t>
  </si>
  <si>
    <t>Support Division / Human Resources /Training</t>
  </si>
  <si>
    <t>Support Division / Information Technology</t>
  </si>
  <si>
    <t>Support Division / Programs / Close Street Supervision</t>
  </si>
  <si>
    <t>Support Division / Programs / Counseling</t>
  </si>
  <si>
    <t>Support Division / Programs /Electronic Monitoring</t>
  </si>
  <si>
    <t>Support Division / Programs /In Jail Intervention Program</t>
  </si>
  <si>
    <t>Support Division / Programs /Volunteer Program</t>
  </si>
  <si>
    <t>MCSO Total</t>
  </si>
  <si>
    <t>Other - Not Included in Allocation</t>
  </si>
  <si>
    <t>Regional Drug Initiative</t>
  </si>
  <si>
    <t>State Juvenile Court</t>
  </si>
  <si>
    <t>F.R.E.D.S. / Administration</t>
  </si>
  <si>
    <t>F.R.E.D.S. / Materiel Management</t>
  </si>
  <si>
    <t>Records Management and Archives</t>
  </si>
  <si>
    <t>014, 118, 137</t>
  </si>
  <si>
    <t>Multnomah County Archives</t>
  </si>
  <si>
    <t>Multnomah County Digital Archives</t>
  </si>
  <si>
    <t>Oregon State Police Portland Forensic Laboratory</t>
  </si>
  <si>
    <t>City of Portland Archives</t>
  </si>
  <si>
    <t>Commission on Children, Families, and Community</t>
  </si>
  <si>
    <t>Other Total</t>
  </si>
  <si>
    <t>Total</t>
  </si>
  <si>
    <t>Check:</t>
  </si>
  <si>
    <t>Total Minus Other</t>
  </si>
  <si>
    <t xml:space="preserve">Electronic Records </t>
  </si>
  <si>
    <t>Electronic Records Budget Amount:</t>
  </si>
  <si>
    <t>% Total</t>
  </si>
  <si>
    <t>Records</t>
  </si>
  <si>
    <t>CM Unique Identifier</t>
  </si>
  <si>
    <t>Electronic Record Actions</t>
  </si>
  <si>
    <t>Multnomah Couty Sheriff's Office (MCSO)</t>
  </si>
  <si>
    <t>All Records Actions Total</t>
  </si>
  <si>
    <t>Inmate Programs</t>
  </si>
  <si>
    <t>MCDC</t>
  </si>
  <si>
    <t>Health Department (HD)</t>
  </si>
  <si>
    <t>Community Health Services / Environmental Health</t>
  </si>
  <si>
    <t>Human Resources: HD: Personnel</t>
  </si>
  <si>
    <t>Department of Community Justice (DCJ)</t>
  </si>
  <si>
    <t>Juvenile Services Division/Family Court Services</t>
  </si>
  <si>
    <t>* Detailed user information available by contacting DCA.Budgets@multco.us</t>
  </si>
  <si>
    <t>Adult Services Division/Probation &amp; Parole</t>
  </si>
  <si>
    <t>Department of County Management (DCM)</t>
  </si>
  <si>
    <t>Kelli Gallippi (Central Human Resources)</t>
  </si>
  <si>
    <t>Library</t>
  </si>
  <si>
    <t>Total:</t>
  </si>
  <si>
    <t>Count of Console Type</t>
  </si>
  <si>
    <t>Sum of ANNUAL AMOUNT</t>
  </si>
  <si>
    <t>Budget Amount</t>
  </si>
  <si>
    <t>Customer Total</t>
  </si>
  <si>
    <t>Grand Total</t>
  </si>
  <si>
    <t>column has no information</t>
  </si>
  <si>
    <t>column has no information2</t>
  </si>
  <si>
    <t>Department</t>
  </si>
  <si>
    <t>FY 2025 vs 
FY 2024
 %∆</t>
  </si>
  <si>
    <t>% of Total2</t>
  </si>
  <si>
    <t>% of Total3</t>
  </si>
  <si>
    <t>End of Page</t>
  </si>
  <si>
    <t>FY25 Shredding Allocation</t>
  </si>
  <si>
    <t>Health</t>
  </si>
  <si>
    <t>LCBP</t>
  </si>
  <si>
    <t>MCDA</t>
  </si>
  <si>
    <t>*FTE taken from most recent adopted budget</t>
  </si>
  <si>
    <t>% Allocation</t>
  </si>
  <si>
    <t>FY24 FTE</t>
  </si>
  <si>
    <t>FY24 FTE (less DCA)</t>
  </si>
  <si>
    <t>FTE (Permanent)</t>
  </si>
  <si>
    <t>Countywide FTE for allocation of Administration and Archival Services</t>
  </si>
  <si>
    <t>End of Document</t>
  </si>
  <si>
    <t>FY2025 Countywide FTE</t>
  </si>
  <si>
    <t>FTE count is used to allocate the Administrative and Archival Services budget.  This count is taken from the fiscal year 2024 adopted budget.</t>
  </si>
  <si>
    <t>FY2025 Shredding</t>
  </si>
  <si>
    <t>List of the number of shredding bins (console type) and the related costs for the department.</t>
  </si>
  <si>
    <t>TOTAL RECORDS GL 60462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</si>
</sst>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"/>
    <numFmt numFmtId="167" formatCode="0.0%"/>
    <numFmt numFmtId="168" formatCode="&quot;$&quot;#,##0.00"/>
    <numFmt numFmtId="169" formatCode="_(* #,##0.0000_);_(* \(#,##0.0000\);_(* &quot;-&quot;??_);_(@_)"/>
    <numFmt numFmtId="170" formatCode="_(* #,##0.00000_);_(* \(#,##0.00000\);_(* &quot;-&quot;??_);_(@_)"/>
  </numFmts>
  <fonts count="40" x14ac:knownFonts="1">
    <font>
      <sz val="10"/>
      <color theme="1"/>
      <name val="Calibri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0"/>
      <color rgb="FFF2F2F2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u/>
      <sz val="14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FFFFFF"/>
      <name val="Arial"/>
      <family val="2"/>
    </font>
    <font>
      <sz val="11"/>
      <color rgb="FF000000"/>
      <name val="Calibri"/>
      <family val="2"/>
    </font>
    <font>
      <sz val="12"/>
      <color theme="1" tint="4.9989318521683403E-2"/>
      <name val="Arial"/>
      <family val="2"/>
    </font>
    <font>
      <b/>
      <sz val="12"/>
      <color theme="1"/>
      <name val="Arial"/>
      <family val="2"/>
    </font>
    <font>
      <b/>
      <sz val="11"/>
      <color theme="1" tint="4.9989318521683403E-2"/>
      <name val="Calibri"/>
      <family val="2"/>
    </font>
    <font>
      <b/>
      <u/>
      <sz val="11"/>
      <color theme="1" tint="4.9989318521683403E-2"/>
      <name val="Calibri"/>
      <family val="2"/>
    </font>
    <font>
      <b/>
      <sz val="11"/>
      <color theme="0"/>
      <name val="Calibri"/>
      <family val="2"/>
    </font>
    <font>
      <b/>
      <sz val="14"/>
      <color rgb="FF000000"/>
      <name val="Calibri"/>
      <family val="2"/>
    </font>
    <font>
      <b/>
      <sz val="12"/>
      <color theme="1"/>
      <name val="Calibri"/>
      <family val="2"/>
    </font>
    <font>
      <u/>
      <sz val="10"/>
      <color theme="10"/>
      <name val="Calibri"/>
      <family val="2"/>
      <scheme val="minor"/>
    </font>
    <font>
      <b/>
      <u/>
      <sz val="12"/>
      <color theme="1"/>
      <name val="Arial"/>
      <family val="2"/>
    </font>
    <font>
      <u/>
      <sz val="12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188">
    <xf numFmtId="0" fontId="0" fillId="0" borderId="0" xfId="0"/>
    <xf numFmtId="0" fontId="3" fillId="0" borderId="0" xfId="0" applyFont="1"/>
    <xf numFmtId="0" fontId="0" fillId="0" borderId="0" xfId="0" applyFont="1" applyAlignment="1"/>
    <xf numFmtId="0" fontId="4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7" fillId="0" borderId="0" xfId="0" applyFont="1"/>
    <xf numFmtId="49" fontId="9" fillId="0" borderId="0" xfId="0" applyNumberFormat="1" applyFont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right" wrapText="1"/>
    </xf>
    <xf numFmtId="1" fontId="9" fillId="0" borderId="0" xfId="0" applyNumberFormat="1" applyFont="1" applyAlignment="1">
      <alignment horizontal="right" wrapText="1"/>
    </xf>
    <xf numFmtId="167" fontId="9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10" fontId="9" fillId="0" borderId="0" xfId="0" applyNumberFormat="1" applyFont="1" applyAlignment="1">
      <alignment wrapText="1"/>
    </xf>
    <xf numFmtId="0" fontId="18" fillId="0" borderId="0" xfId="0" applyFont="1"/>
    <xf numFmtId="43" fontId="7" fillId="0" borderId="0" xfId="0" applyNumberFormat="1" applyFont="1"/>
    <xf numFmtId="0" fontId="23" fillId="0" borderId="0" xfId="0" applyFont="1"/>
    <xf numFmtId="0" fontId="26" fillId="0" borderId="0" xfId="0" applyFont="1"/>
    <xf numFmtId="165" fontId="7" fillId="0" borderId="0" xfId="0" applyNumberFormat="1" applyFont="1"/>
    <xf numFmtId="0" fontId="27" fillId="0" borderId="0" xfId="0" applyFont="1" applyAlignment="1"/>
    <xf numFmtId="0" fontId="7" fillId="0" borderId="0" xfId="0" applyFont="1" applyAlignment="1">
      <alignment horizontal="center"/>
    </xf>
    <xf numFmtId="165" fontId="20" fillId="4" borderId="2" xfId="0" applyNumberFormat="1" applyFont="1" applyFill="1" applyBorder="1"/>
    <xf numFmtId="0" fontId="20" fillId="4" borderId="4" xfId="0" applyFont="1" applyFill="1" applyBorder="1" applyAlignment="1">
      <alignment horizontal="right"/>
    </xf>
    <xf numFmtId="5" fontId="20" fillId="4" borderId="1" xfId="0" applyNumberFormat="1" applyFont="1" applyFill="1" applyBorder="1"/>
    <xf numFmtId="165" fontId="9" fillId="0" borderId="0" xfId="0" applyNumberFormat="1" applyFont="1"/>
    <xf numFmtId="0" fontId="9" fillId="0" borderId="0" xfId="0" applyFont="1" applyAlignment="1"/>
    <xf numFmtId="0" fontId="29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38" fontId="10" fillId="0" borderId="0" xfId="0" applyNumberFormat="1" applyFont="1" applyFill="1" applyBorder="1"/>
    <xf numFmtId="38" fontId="9" fillId="0" borderId="0" xfId="0" applyNumberFormat="1" applyFont="1" applyFill="1" applyBorder="1"/>
    <xf numFmtId="10" fontId="9" fillId="0" borderId="0" xfId="0" applyNumberFormat="1" applyFont="1" applyFill="1" applyBorder="1"/>
    <xf numFmtId="0" fontId="0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/>
    </xf>
    <xf numFmtId="164" fontId="13" fillId="0" borderId="0" xfId="0" applyNumberFormat="1" applyFont="1" applyFill="1" applyBorder="1"/>
    <xf numFmtId="9" fontId="13" fillId="0" borderId="0" xfId="0" applyNumberFormat="1" applyFont="1" applyFill="1" applyBorder="1"/>
    <xf numFmtId="165" fontId="13" fillId="0" borderId="0" xfId="0" applyNumberFormat="1" applyFont="1" applyFill="1" applyBorder="1"/>
    <xf numFmtId="0" fontId="14" fillId="0" borderId="0" xfId="0" applyFont="1" applyFill="1" applyBorder="1" applyAlignment="1">
      <alignment horizontal="left"/>
    </xf>
    <xf numFmtId="165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/>
    <xf numFmtId="9" fontId="14" fillId="0" borderId="0" xfId="0" applyNumberFormat="1" applyFont="1" applyFill="1" applyBorder="1"/>
    <xf numFmtId="0" fontId="15" fillId="0" borderId="0" xfId="0" applyFont="1" applyFill="1" applyBorder="1"/>
    <xf numFmtId="0" fontId="16" fillId="0" borderId="0" xfId="0" applyFont="1" applyFill="1" applyBorder="1"/>
    <xf numFmtId="3" fontId="16" fillId="0" borderId="0" xfId="0" applyNumberFormat="1" applyFont="1" applyFill="1" applyBorder="1" applyAlignment="1"/>
    <xf numFmtId="166" fontId="16" fillId="0" borderId="0" xfId="0" applyNumberFormat="1" applyFont="1" applyFill="1" applyBorder="1" applyAlignment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/>
    <xf numFmtId="167" fontId="13" fillId="0" borderId="0" xfId="0" applyNumberFormat="1" applyFont="1" applyFill="1" applyBorder="1"/>
    <xf numFmtId="167" fontId="14" fillId="0" borderId="0" xfId="0" applyNumberFormat="1" applyFont="1" applyFill="1" applyBorder="1"/>
    <xf numFmtId="165" fontId="14" fillId="0" borderId="0" xfId="0" applyNumberFormat="1" applyFont="1" applyFill="1" applyBorder="1"/>
    <xf numFmtId="165" fontId="13" fillId="0" borderId="0" xfId="0" applyNumberFormat="1" applyFont="1" applyFill="1" applyBorder="1" applyAlignment="1"/>
    <xf numFmtId="0" fontId="13" fillId="0" borderId="0" xfId="0" applyFont="1" applyFill="1" applyBorder="1" applyAlignment="1">
      <alignment horizontal="center" wrapText="1"/>
    </xf>
    <xf numFmtId="3" fontId="7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7" fillId="0" borderId="0" xfId="0" applyFont="1" applyFill="1" applyBorder="1"/>
    <xf numFmtId="164" fontId="1" fillId="0" borderId="0" xfId="0" applyNumberFormat="1" applyFont="1" applyFill="1" applyBorder="1"/>
    <xf numFmtId="0" fontId="30" fillId="0" borderId="0" xfId="0" applyFont="1" applyFill="1" applyBorder="1" applyAlignment="1">
      <alignment vertical="center" wrapText="1"/>
    </xf>
    <xf numFmtId="164" fontId="31" fillId="0" borderId="0" xfId="0" applyNumberFormat="1" applyFont="1" applyFill="1" applyBorder="1"/>
    <xf numFmtId="10" fontId="18" fillId="0" borderId="0" xfId="0" applyNumberFormat="1" applyFont="1" applyFill="1" applyAlignment="1">
      <alignment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right"/>
    </xf>
    <xf numFmtId="49" fontId="9" fillId="0" borderId="0" xfId="0" applyNumberFormat="1" applyFont="1" applyFill="1" applyBorder="1" applyAlignment="1">
      <alignment wrapText="1"/>
    </xf>
    <xf numFmtId="0" fontId="18" fillId="0" borderId="0" xfId="0" applyFont="1" applyFill="1" applyBorder="1" applyAlignment="1">
      <alignment horizontal="right" wrapText="1"/>
    </xf>
    <xf numFmtId="1" fontId="18" fillId="0" borderId="0" xfId="0" applyNumberFormat="1" applyFont="1" applyFill="1" applyBorder="1" applyAlignment="1">
      <alignment horizontal="right" wrapText="1"/>
    </xf>
    <xf numFmtId="167" fontId="18" fillId="0" borderId="0" xfId="0" applyNumberFormat="1" applyFont="1" applyFill="1" applyBorder="1" applyAlignment="1">
      <alignment wrapText="1"/>
    </xf>
    <xf numFmtId="0" fontId="18" fillId="0" borderId="0" xfId="0" applyFont="1" applyFill="1" applyBorder="1" applyAlignment="1">
      <alignment wrapText="1"/>
    </xf>
    <xf numFmtId="10" fontId="18" fillId="0" borderId="0" xfId="0" applyNumberFormat="1" applyFont="1" applyFill="1" applyBorder="1" applyAlignment="1">
      <alignment wrapText="1"/>
    </xf>
    <xf numFmtId="168" fontId="18" fillId="0" borderId="0" xfId="0" applyNumberFormat="1" applyFont="1" applyFill="1" applyBorder="1"/>
    <xf numFmtId="0" fontId="22" fillId="0" borderId="0" xfId="0" applyFont="1" applyFill="1" applyBorder="1" applyAlignment="1">
      <alignment horizontal="right"/>
    </xf>
    <xf numFmtId="43" fontId="18" fillId="0" borderId="0" xfId="0" applyNumberFormat="1" applyFont="1" applyFill="1" applyBorder="1"/>
    <xf numFmtId="44" fontId="18" fillId="0" borderId="0" xfId="0" applyNumberFormat="1" applyFont="1" applyFill="1" applyBorder="1"/>
    <xf numFmtId="0" fontId="22" fillId="0" borderId="0" xfId="0" applyFont="1" applyFill="1" applyBorder="1" applyAlignment="1">
      <alignment horizontal="right" vertical="top" wrapText="1"/>
    </xf>
    <xf numFmtId="44" fontId="18" fillId="0" borderId="0" xfId="0" applyNumberFormat="1" applyFont="1" applyFill="1" applyBorder="1" applyAlignment="1">
      <alignment wrapText="1"/>
    </xf>
    <xf numFmtId="49" fontId="22" fillId="0" borderId="0" xfId="0" applyNumberFormat="1" applyFont="1" applyFill="1" applyBorder="1" applyAlignment="1">
      <alignment horizontal="right" wrapText="1"/>
    </xf>
    <xf numFmtId="0" fontId="22" fillId="0" borderId="0" xfId="0" applyFont="1" applyFill="1" applyBorder="1" applyAlignment="1">
      <alignment horizontal="right" wrapText="1"/>
    </xf>
    <xf numFmtId="165" fontId="18" fillId="0" borderId="0" xfId="0" applyNumberFormat="1" applyFont="1" applyFill="1" applyBorder="1" applyAlignment="1">
      <alignment horizontal="right" wrapText="1"/>
    </xf>
    <xf numFmtId="165" fontId="18" fillId="0" borderId="0" xfId="0" applyNumberFormat="1" applyFont="1" applyFill="1" applyBorder="1" applyAlignment="1">
      <alignment wrapText="1"/>
    </xf>
    <xf numFmtId="165" fontId="24" fillId="0" borderId="0" xfId="0" applyNumberFormat="1" applyFont="1" applyFill="1" applyBorder="1" applyAlignment="1">
      <alignment horizontal="right" wrapText="1"/>
    </xf>
    <xf numFmtId="167" fontId="24" fillId="0" borderId="0" xfId="0" applyNumberFormat="1" applyFont="1" applyFill="1" applyBorder="1" applyAlignment="1">
      <alignment wrapText="1"/>
    </xf>
    <xf numFmtId="10" fontId="25" fillId="0" borderId="0" xfId="0" applyNumberFormat="1" applyFont="1" applyFill="1" applyBorder="1" applyAlignment="1">
      <alignment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10" fontId="18" fillId="0" borderId="0" xfId="0" applyNumberFormat="1" applyFont="1" applyFill="1" applyBorder="1" applyAlignment="1">
      <alignment horizontal="center" vertical="center" wrapText="1"/>
    </xf>
    <xf numFmtId="10" fontId="21" fillId="0" borderId="0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wrapText="1"/>
    </xf>
    <xf numFmtId="1" fontId="9" fillId="0" borderId="0" xfId="0" applyNumberFormat="1" applyFont="1" applyFill="1" applyBorder="1" applyAlignment="1">
      <alignment horizontal="right" wrapText="1"/>
    </xf>
    <xf numFmtId="167" fontId="9" fillId="0" borderId="0" xfId="0" applyNumberFormat="1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10" fontId="9" fillId="0" borderId="0" xfId="0" applyNumberFormat="1" applyFont="1" applyFill="1" applyBorder="1" applyAlignment="1">
      <alignment wrapText="1"/>
    </xf>
    <xf numFmtId="0" fontId="18" fillId="0" borderId="0" xfId="0" applyFont="1" applyFill="1" applyBorder="1"/>
    <xf numFmtId="49" fontId="18" fillId="0" borderId="0" xfId="0" applyNumberFormat="1" applyFont="1" applyFill="1" applyBorder="1" applyAlignment="1">
      <alignment wrapText="1"/>
    </xf>
    <xf numFmtId="2" fontId="9" fillId="0" borderId="0" xfId="0" applyNumberFormat="1" applyFont="1" applyFill="1" applyBorder="1" applyAlignment="1">
      <alignment horizontal="right" wrapText="1"/>
    </xf>
    <xf numFmtId="2" fontId="9" fillId="0" borderId="0" xfId="0" applyNumberFormat="1" applyFont="1" applyFill="1" applyBorder="1" applyAlignment="1">
      <alignment wrapText="1"/>
    </xf>
    <xf numFmtId="0" fontId="23" fillId="0" borderId="0" xfId="0" applyFont="1" applyFill="1" applyBorder="1"/>
    <xf numFmtId="1" fontId="9" fillId="0" borderId="0" xfId="0" applyNumberFormat="1" applyFont="1" applyFill="1" applyBorder="1" applyAlignment="1">
      <alignment horizontal="right"/>
    </xf>
    <xf numFmtId="49" fontId="18" fillId="0" borderId="0" xfId="0" applyNumberFormat="1" applyFont="1" applyFill="1" applyBorder="1" applyAlignment="1">
      <alignment horizontal="right" wrapText="1"/>
    </xf>
    <xf numFmtId="1" fontId="9" fillId="0" borderId="0" xfId="0" applyNumberFormat="1" applyFont="1" applyFill="1" applyBorder="1" applyAlignment="1">
      <alignment wrapText="1"/>
    </xf>
    <xf numFmtId="7" fontId="18" fillId="0" borderId="0" xfId="0" applyNumberFormat="1" applyFont="1" applyFill="1" applyBorder="1"/>
    <xf numFmtId="5" fontId="18" fillId="0" borderId="0" xfId="0" applyNumberFormat="1" applyFont="1" applyFill="1" applyBorder="1"/>
    <xf numFmtId="0" fontId="23" fillId="0" borderId="0" xfId="0" applyFont="1" applyFill="1" applyBorder="1" applyAlignment="1">
      <alignment wrapText="1"/>
    </xf>
    <xf numFmtId="0" fontId="23" fillId="0" borderId="0" xfId="0" applyFont="1" applyFill="1" applyBorder="1" applyAlignment="1">
      <alignment horizontal="right" wrapText="1"/>
    </xf>
    <xf numFmtId="167" fontId="23" fillId="0" borderId="0" xfId="0" applyNumberFormat="1" applyFont="1" applyFill="1" applyBorder="1" applyAlignment="1">
      <alignment wrapText="1"/>
    </xf>
    <xf numFmtId="10" fontId="22" fillId="0" borderId="0" xfId="0" applyNumberFormat="1" applyFont="1" applyFill="1" applyBorder="1" applyAlignment="1">
      <alignment wrapText="1"/>
    </xf>
    <xf numFmtId="49" fontId="23" fillId="0" borderId="0" xfId="0" applyNumberFormat="1" applyFont="1" applyFill="1" applyBorder="1" applyAlignment="1">
      <alignment wrapText="1"/>
    </xf>
    <xf numFmtId="0" fontId="24" fillId="0" borderId="0" xfId="0" applyFont="1" applyFill="1" applyBorder="1" applyAlignment="1">
      <alignment horizontal="right"/>
    </xf>
    <xf numFmtId="49" fontId="25" fillId="0" borderId="0" xfId="0" applyNumberFormat="1" applyFont="1" applyFill="1" applyBorder="1" applyAlignment="1">
      <alignment wrapText="1"/>
    </xf>
    <xf numFmtId="37" fontId="25" fillId="0" borderId="0" xfId="0" applyNumberFormat="1" applyFont="1" applyFill="1" applyBorder="1" applyAlignment="1">
      <alignment horizontal="right" wrapText="1"/>
    </xf>
    <xf numFmtId="43" fontId="25" fillId="0" borderId="0" xfId="0" applyNumberFormat="1" applyFont="1" applyFill="1" applyBorder="1" applyAlignment="1">
      <alignment horizontal="right" wrapText="1"/>
    </xf>
    <xf numFmtId="167" fontId="25" fillId="0" borderId="0" xfId="0" applyNumberFormat="1" applyFont="1" applyFill="1" applyBorder="1" applyAlignment="1">
      <alignment wrapText="1"/>
    </xf>
    <xf numFmtId="0" fontId="26" fillId="0" borderId="0" xfId="0" applyFont="1" applyFill="1" applyBorder="1"/>
    <xf numFmtId="165" fontId="18" fillId="0" borderId="5" xfId="0" applyNumberFormat="1" applyFont="1" applyFill="1" applyBorder="1"/>
    <xf numFmtId="0" fontId="20" fillId="0" borderId="3" xfId="0" applyFont="1" applyFill="1" applyBorder="1"/>
    <xf numFmtId="1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5" fontId="18" fillId="0" borderId="0" xfId="0" applyNumberFormat="1" applyFont="1" applyFill="1" applyBorder="1" applyAlignment="1">
      <alignment horizontal="center" vertical="center" wrapText="1"/>
    </xf>
    <xf numFmtId="9" fontId="7" fillId="0" borderId="0" xfId="0" applyNumberFormat="1" applyFont="1" applyFill="1" applyBorder="1"/>
    <xf numFmtId="3" fontId="7" fillId="0" borderId="0" xfId="0" applyNumberFormat="1" applyFont="1" applyFill="1" applyBorder="1"/>
    <xf numFmtId="5" fontId="20" fillId="0" borderId="0" xfId="0" applyNumberFormat="1" applyFont="1" applyFill="1" applyBorder="1"/>
    <xf numFmtId="9" fontId="18" fillId="0" borderId="0" xfId="0" applyNumberFormat="1" applyFont="1" applyFill="1" applyBorder="1"/>
    <xf numFmtId="3" fontId="18" fillId="0" borderId="0" xfId="0" applyNumberFormat="1" applyFont="1" applyFill="1" applyBorder="1"/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165" fontId="28" fillId="0" borderId="0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right"/>
    </xf>
    <xf numFmtId="10" fontId="9" fillId="0" borderId="0" xfId="0" applyNumberFormat="1" applyFont="1" applyFill="1" applyBorder="1" applyAlignment="1">
      <alignment horizontal="right"/>
    </xf>
    <xf numFmtId="6" fontId="9" fillId="0" borderId="0" xfId="0" applyNumberFormat="1" applyFont="1" applyFill="1" applyBorder="1"/>
    <xf numFmtId="0" fontId="3" fillId="0" borderId="0" xfId="0" applyFont="1" applyFill="1" applyBorder="1"/>
    <xf numFmtId="165" fontId="3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9" fillId="0" borderId="0" xfId="0" applyFont="1" applyFill="1" applyBorder="1" applyAlignment="1">
      <alignment vertical="top"/>
    </xf>
    <xf numFmtId="165" fontId="18" fillId="0" borderId="0" xfId="0" applyNumberFormat="1" applyFont="1" applyFill="1" applyBorder="1"/>
    <xf numFmtId="6" fontId="18" fillId="0" borderId="0" xfId="0" applyNumberFormat="1" applyFont="1" applyFill="1" applyBorder="1"/>
    <xf numFmtId="0" fontId="32" fillId="0" borderId="0" xfId="0" applyFont="1" applyFill="1" applyBorder="1"/>
    <xf numFmtId="0" fontId="32" fillId="0" borderId="0" xfId="0" applyFont="1" applyFill="1" applyBorder="1" applyAlignment="1"/>
    <xf numFmtId="165" fontId="32" fillId="0" borderId="0" xfId="0" applyNumberFormat="1" applyFont="1" applyFill="1" applyBorder="1" applyAlignment="1">
      <alignment horizontal="right"/>
    </xf>
    <xf numFmtId="165" fontId="33" fillId="0" borderId="0" xfId="0" applyNumberFormat="1" applyFont="1" applyFill="1" applyBorder="1" applyAlignment="1">
      <alignment horizontal="right"/>
    </xf>
    <xf numFmtId="10" fontId="33" fillId="0" borderId="0" xfId="0" applyNumberFormat="1" applyFont="1" applyFill="1" applyBorder="1" applyAlignment="1">
      <alignment horizontal="right"/>
    </xf>
    <xf numFmtId="6" fontId="33" fillId="0" borderId="0" xfId="0" applyNumberFormat="1" applyFont="1" applyFill="1" applyBorder="1" applyAlignment="1">
      <alignment horizontal="right"/>
    </xf>
    <xf numFmtId="0" fontId="29" fillId="0" borderId="0" xfId="0" applyFont="1" applyFill="1" applyBorder="1"/>
    <xf numFmtId="166" fontId="29" fillId="0" borderId="0" xfId="0" applyNumberFormat="1" applyFont="1" applyFill="1" applyBorder="1" applyAlignment="1">
      <alignment horizontal="right"/>
    </xf>
    <xf numFmtId="165" fontId="29" fillId="0" borderId="0" xfId="0" applyNumberFormat="1" applyFont="1" applyFill="1" applyBorder="1" applyAlignment="1">
      <alignment horizontal="right"/>
    </xf>
    <xf numFmtId="0" fontId="3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left" wrapText="1"/>
    </xf>
    <xf numFmtId="0" fontId="35" fillId="0" borderId="0" xfId="0" applyFont="1"/>
    <xf numFmtId="0" fontId="36" fillId="0" borderId="0" xfId="0" applyFont="1" applyFill="1" applyBorder="1" applyAlignment="1">
      <alignment wrapText="1"/>
    </xf>
    <xf numFmtId="166" fontId="36" fillId="0" borderId="0" xfId="0" applyNumberFormat="1" applyFont="1" applyFill="1" applyBorder="1" applyAlignment="1">
      <alignment horizontal="right"/>
    </xf>
    <xf numFmtId="0" fontId="36" fillId="0" borderId="0" xfId="0" applyFont="1" applyFill="1" applyBorder="1"/>
    <xf numFmtId="1" fontId="36" fillId="0" borderId="0" xfId="0" applyNumberFormat="1" applyFont="1" applyFill="1" applyBorder="1" applyAlignment="1">
      <alignment horizontal="right"/>
    </xf>
    <xf numFmtId="168" fontId="7" fillId="0" borderId="0" xfId="0" applyNumberFormat="1" applyFont="1"/>
    <xf numFmtId="169" fontId="7" fillId="0" borderId="0" xfId="0" applyNumberFormat="1" applyFont="1"/>
    <xf numFmtId="170" fontId="7" fillId="0" borderId="0" xfId="0" applyNumberFormat="1" applyFont="1"/>
    <xf numFmtId="0" fontId="38" fillId="0" borderId="0" xfId="0" applyFont="1"/>
    <xf numFmtId="0" fontId="13" fillId="0" borderId="0" xfId="0" applyFont="1"/>
    <xf numFmtId="0" fontId="38" fillId="0" borderId="0" xfId="0" applyFont="1" applyAlignment="1">
      <alignment horizontal="center"/>
    </xf>
    <xf numFmtId="9" fontId="13" fillId="0" borderId="0" xfId="0" applyNumberFormat="1" applyFont="1"/>
    <xf numFmtId="3" fontId="13" fillId="0" borderId="0" xfId="0" applyNumberFormat="1" applyFont="1"/>
    <xf numFmtId="0" fontId="14" fillId="0" borderId="8" xfId="0" applyFont="1" applyBorder="1"/>
    <xf numFmtId="3" fontId="14" fillId="0" borderId="8" xfId="0" applyNumberFormat="1" applyFont="1" applyBorder="1"/>
    <xf numFmtId="0" fontId="14" fillId="0" borderId="0" xfId="0" applyFont="1"/>
    <xf numFmtId="0" fontId="39" fillId="0" borderId="0" xfId="1" applyFont="1"/>
    <xf numFmtId="0" fontId="14" fillId="0" borderId="0" xfId="0" applyFont="1" applyBorder="1"/>
    <xf numFmtId="3" fontId="14" fillId="0" borderId="0" xfId="0" applyNumberFormat="1" applyFont="1" applyBorder="1"/>
    <xf numFmtId="1" fontId="18" fillId="3" borderId="5" xfId="0" applyNumberFormat="1" applyFont="1" applyFill="1" applyBorder="1" applyAlignment="1">
      <alignment horizontal="center"/>
    </xf>
    <xf numFmtId="0" fontId="19" fillId="0" borderId="7" xfId="0" applyFont="1" applyBorder="1"/>
    <xf numFmtId="0" fontId="18" fillId="5" borderId="5" xfId="0" applyFont="1" applyFill="1" applyBorder="1" applyAlignment="1">
      <alignment horizontal="center"/>
    </xf>
    <xf numFmtId="0" fontId="19" fillId="5" borderId="7" xfId="0" applyFont="1" applyFill="1" applyBorder="1"/>
    <xf numFmtId="0" fontId="18" fillId="6" borderId="5" xfId="0" applyFont="1" applyFill="1" applyBorder="1" applyAlignment="1">
      <alignment horizontal="center"/>
    </xf>
    <xf numFmtId="0" fontId="19" fillId="6" borderId="7" xfId="0" applyFont="1" applyFill="1" applyBorder="1"/>
    <xf numFmtId="0" fontId="28" fillId="2" borderId="6" xfId="0" applyFont="1" applyFill="1" applyBorder="1" applyAlignment="1">
      <alignment horizontal="center" vertical="center" wrapText="1"/>
    </xf>
    <xf numFmtId="0" fontId="19" fillId="0" borderId="6" xfId="0" applyFont="1" applyBorder="1"/>
  </cellXfs>
  <cellStyles count="2">
    <cellStyle name="Hyperlink" xfId="1" builtinId="8"/>
    <cellStyle name="Normal" xfId="0" builtinId="0"/>
  </cellStyles>
  <dxfs count="8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9" formatCode="&quot;$&quot;#,##0_);\(&quot;$&quot;#,##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3" formatCode="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 outline="0">
        <left style="thin">
          <color rgb="FF000000"/>
        </left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 outline="0">
        <left style="thin">
          <color rgb="FF000000"/>
        </left>
        <bottom style="thin">
          <color rgb="FF000000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Table9" displayName="Table9" ref="A4:O16" totalsRowShown="0" headerRowDxfId="82" dataDxfId="81" tableBorderDxfId="80">
  <autoFilter ref="A4:O16" xr:uid="{00000000-0009-0000-0100-000009000000}"/>
  <tableColumns count="15">
    <tableColumn id="1" xr3:uid="{00000000-0010-0000-0000-000001000000}" name="Department" dataDxfId="79"/>
    <tableColumn id="2" xr3:uid="{00000000-0010-0000-0000-000002000000}" name="Records Center" dataDxfId="78"/>
    <tableColumn id="3" xr3:uid="{00000000-0010-0000-0000-000003000000}" name="Electronic Records" dataDxfId="77"/>
    <tableColumn id="4" xr3:uid="{00000000-0010-0000-0000-000004000000}" name="Archives                     (New for FY 2025)" dataDxfId="76"/>
    <tableColumn id="5" xr3:uid="{00000000-0010-0000-0000-000005000000}" name="Administration                     (New for FY 2025)" dataDxfId="75"/>
    <tableColumn id="6" xr3:uid="{00000000-0010-0000-0000-000006000000}" name="Total Records Budget" dataDxfId="74"/>
    <tableColumn id="7" xr3:uid="{00000000-0010-0000-0000-000007000000}" name="FY 2025 vs  _x000a_FY 2024 _x000a_$ ∆" dataDxfId="73"/>
    <tableColumn id="8" xr3:uid="{00000000-0010-0000-0000-000008000000}" name="FY 2025 vs _x000a_FY 2024_x000a_ % ∆" dataDxfId="72">
      <calculatedColumnFormula>G5/F22</calculatedColumnFormula>
    </tableColumn>
    <tableColumn id="9" xr3:uid="{00000000-0010-0000-0000-000009000000}" name="FY 2025 Shredding Bins" dataDxfId="71"/>
    <tableColumn id="10" xr3:uid="{00000000-0010-0000-0000-00000A000000}" name="FY 2025 Shredding $ Expense" dataDxfId="70"/>
    <tableColumn id="11" xr3:uid="{00000000-0010-0000-0000-00000B000000}" name="FY 2025 vs FY 2024 $∆" dataDxfId="69"/>
    <tableColumn id="12" xr3:uid="{00000000-0010-0000-0000-00000C000000}" name="FY 2025 vs FY 2024 % ∆" dataDxfId="68">
      <calculatedColumnFormula>K5/J22</calculatedColumnFormula>
    </tableColumn>
    <tableColumn id="13" xr3:uid="{00000000-0010-0000-0000-00000D000000}" name="TOTAL RECORDS GL 60462" dataDxfId="67"/>
    <tableColumn id="14" xr3:uid="{00000000-0010-0000-0000-00000E000000}" name="FY 2025 vs FY 2024 $ ∆" dataDxfId="66"/>
    <tableColumn id="15" xr3:uid="{00000000-0010-0000-0000-00000F000000}" name="FY 2025 vs _x000a_FY 2024_x000a_ %∆" dataDxfId="65">
      <calculatedColumnFormula>N5/M22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1000000}" name="Table10" displayName="Table10" ref="A21:O33" totalsRowShown="0" headerRowDxfId="64" dataDxfId="63" tableBorderDxfId="62">
  <autoFilter ref="A21:O33" xr:uid="{00000000-0009-0000-0100-00000A000000}"/>
  <tableColumns count="15">
    <tableColumn id="1" xr3:uid="{00000000-0010-0000-0100-000001000000}" name="Department" dataDxfId="61"/>
    <tableColumn id="2" xr3:uid="{00000000-0010-0000-0100-000002000000}" name="Records Center" dataDxfId="60"/>
    <tableColumn id="3" xr3:uid="{00000000-0010-0000-0100-000003000000}" name="Electronic Records" dataDxfId="59"/>
    <tableColumn id="4" xr3:uid="{00000000-0010-0000-0100-000004000000}" name="column has no information" dataDxfId="58"/>
    <tableColumn id="5" xr3:uid="{00000000-0010-0000-0100-000005000000}" name="column has no information2" dataDxfId="57"/>
    <tableColumn id="6" xr3:uid="{00000000-0010-0000-0100-000006000000}" name="Total Records Budget" dataDxfId="56"/>
    <tableColumn id="7" xr3:uid="{00000000-0010-0000-0100-000007000000}" name="FY 2024 vs  _x000a_FY 2023 _x000a_$ ∆" dataDxfId="55"/>
    <tableColumn id="8" xr3:uid="{00000000-0010-0000-0100-000008000000}" name="FY 2024 vs _x000a_FY 2023_x000a_ % ∆" dataDxfId="54"/>
    <tableColumn id="9" xr3:uid="{00000000-0010-0000-0100-000009000000}" name="FY 2024 _x000a_Shredding_x000a_Bins" dataDxfId="53"/>
    <tableColumn id="10" xr3:uid="{00000000-0010-0000-0100-00000A000000}" name="FY 2024 _x000a_Shredding_x000a_$ Expense" dataDxfId="52"/>
    <tableColumn id="11" xr3:uid="{00000000-0010-0000-0100-00000B000000}" name="FY 2024 vs  _x000a_FY 2023 _x000a_$ ∆4" dataDxfId="51"/>
    <tableColumn id="12" xr3:uid="{00000000-0010-0000-0100-00000C000000}" name="FY 2024 vs _x000a_FY 2023_x000a_ % ∆5" dataDxfId="50"/>
    <tableColumn id="13" xr3:uid="{00000000-0010-0000-0100-00000D000000}" name="TOTAL RECORDS" dataDxfId="49"/>
    <tableColumn id="14" xr3:uid="{00000000-0010-0000-0100-00000E000000}" name="FY 2024 vs  _x000a_FY 2023 _x000a_$ ∆6" dataDxfId="48"/>
    <tableColumn id="15" xr3:uid="{00000000-0010-0000-0100-00000F000000}" name="FY 2024 vs _x000a_FY 2023_x000a_ % ∆7" dataDxfId="47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3000000}" name="Table12" displayName="Table12" ref="A2:N518" totalsRowShown="0" headerRowDxfId="40" dataDxfId="39">
  <autoFilter ref="A2:N518" xr:uid="{00000000-0009-0000-0100-00000C000000}"/>
  <tableColumns count="14">
    <tableColumn id="1" xr3:uid="{00000000-0010-0000-0300-000001000000}" name="Dept" dataDxfId="38"/>
    <tableColumn id="2" xr3:uid="{00000000-0010-0000-0300-000002000000}" name="Agency" dataDxfId="37"/>
    <tableColumn id="3" xr3:uid="{00000000-0010-0000-0300-000003000000}" name="STAR Agency Code" dataDxfId="36"/>
    <tableColumn id="4" xr3:uid="{00000000-0010-0000-0300-000004000000}" name="HPRM Unique Identifier" dataDxfId="35"/>
    <tableColumn id="5" xr3:uid="{00000000-0010-0000-0300-000005000000}" name="Requested File " dataDxfId="34"/>
    <tableColumn id="6" xr3:uid="{00000000-0010-0000-0300-000006000000}" name="Interfiles" dataDxfId="33"/>
    <tableColumn id="7" xr3:uid="{00000000-0010-0000-0300-000007000000}" name="Record Actions (requested files + interfiles)" dataDxfId="32"/>
    <tableColumn id="8" xr3:uid="{00000000-0010-0000-0300-000008000000}" name="% of Total" dataDxfId="31"/>
    <tableColumn id="9" xr3:uid="{00000000-0010-0000-0300-000009000000}" name="Items Accessioned" dataDxfId="30"/>
    <tableColumn id="10" xr3:uid="{00000000-0010-0000-0300-00000A000000}" name="% of Total2" dataDxfId="29"/>
    <tableColumn id="11" xr3:uid="{00000000-0010-0000-0300-00000B000000}" name="Boxes Stored" dataDxfId="28"/>
    <tableColumn id="12" xr3:uid="{00000000-0010-0000-0300-00000C000000}" name="% of Total3" dataDxfId="27"/>
    <tableColumn id="13" xr3:uid="{00000000-0010-0000-0300-00000D000000}" name="Average of %s" dataDxfId="26"/>
    <tableColumn id="14" xr3:uid="{00000000-0010-0000-0300-00000E000000}" name="Total Budget Allocation _x000a_(Budget in 60460)" dataDxfId="25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4000000}" name="Table13" displayName="Table13" ref="A4:D16" totalsRowShown="0" headerRowDxfId="24" dataDxfId="23">
  <autoFilter ref="A4:D16" xr:uid="{00000000-0009-0000-0100-00000D000000}"/>
  <tableColumns count="4">
    <tableColumn id="1" xr3:uid="{00000000-0010-0000-0400-000001000000}" name="Dept" dataDxfId="22"/>
    <tableColumn id="2" xr3:uid="{00000000-0010-0000-0400-000002000000}" name="% Total" dataDxfId="21"/>
    <tableColumn id="3" xr3:uid="{00000000-0010-0000-0400-000003000000}" name="Records" dataDxfId="20"/>
    <tableColumn id="4" xr3:uid="{00000000-0010-0000-0400-000004000000}" name="Total" dataDxfId="19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able14" displayName="Table14" ref="H4:M34" totalsRowShown="0" headerRowDxfId="18" dataDxfId="17">
  <autoFilter ref="H4:M34" xr:uid="{00000000-0009-0000-0100-00000E000000}"/>
  <tableColumns count="6">
    <tableColumn id="1" xr3:uid="{00000000-0010-0000-0500-000001000000}" name="Dept" dataDxfId="16"/>
    <tableColumn id="2" xr3:uid="{00000000-0010-0000-0500-000002000000}" name="Agency" dataDxfId="15"/>
    <tableColumn id="3" xr3:uid="{00000000-0010-0000-0500-000003000000}" name="CM Unique Identifier" dataDxfId="14"/>
    <tableColumn id="4" xr3:uid="{00000000-0010-0000-0500-000004000000}" name="Electronic Record Actions" dataDxfId="13"/>
    <tableColumn id="5" xr3:uid="{00000000-0010-0000-0500-000005000000}" name="% of Total" dataDxfId="12"/>
    <tableColumn id="6" xr3:uid="{00000000-0010-0000-0500-000006000000}" name="Total Budget Allocation _x000a_(Budget in 60460)" dataDxfId="11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6000000}" name="Table15" displayName="Table15" ref="A2:D18" totalsRowShown="0" headerRowDxfId="10" dataDxfId="9">
  <autoFilter ref="A2:D18" xr:uid="{00000000-0009-0000-0100-00000F000000}"/>
  <tableColumns count="4">
    <tableColumn id="1" xr3:uid="{00000000-0010-0000-0600-000001000000}" name="Department" dataDxfId="8"/>
    <tableColumn id="2" xr3:uid="{00000000-0010-0000-0600-000002000000}" name="Count of Console Type" dataDxfId="7"/>
    <tableColumn id="3" xr3:uid="{00000000-0010-0000-0600-000003000000}" name="Sum of ANNUAL AMOUNT" dataDxfId="6"/>
    <tableColumn id="4" xr3:uid="{00000000-0010-0000-0600-000004000000}" name="Budget Amount" dataDxfId="5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701E8C-5EDE-489A-946A-B1C69F42832B}" name="Table1" displayName="Table1" ref="A6:C19" totalsRowShown="0">
  <autoFilter ref="A6:C19" xr:uid="{1F3F6995-FEFE-43D0-B45A-DE1DBE26867D}"/>
  <tableColumns count="3">
    <tableColumn id="1" xr3:uid="{443C2395-59B7-4496-B1D1-A1A4C0D0E3DE}" name="Dept" dataDxfId="4"/>
    <tableColumn id="2" xr3:uid="{E20C374C-0E77-4143-9C78-C19884A116BA}" name="FY24 FTE" dataDxfId="3"/>
    <tableColumn id="3" xr3:uid="{B7D734DE-9DFF-4277-9F07-0EF13DBD9083}" name="% Allocation" dataDxfId="2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BEC255-1492-4796-8B5D-927D82FEBAB0}" name="Table2" displayName="Table2" ref="E6:F19" totalsRowShown="0">
  <autoFilter ref="E6:F19" xr:uid="{113A61B4-865D-49E8-BBCE-76F1FC944CEC}"/>
  <tableColumns count="2">
    <tableColumn id="1" xr3:uid="{F73643EA-4705-4FA5-B1AF-4A2BE63E73FB}" name="FY24 FTE" dataDxfId="1"/>
    <tableColumn id="2" xr3:uid="{AD0E0ED1-9BFB-446B-9310-974BBC359B6B}" name="% Allocation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ultco.us/budget/fy-2024-county-assets-cost-allocation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ultco.us/budget/fy-2024-adopted-budget" TargetMode="Externa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6"/>
  <sheetViews>
    <sheetView tabSelected="1" workbookViewId="0"/>
  </sheetViews>
  <sheetFormatPr defaultColWidth="12.6640625" defaultRowHeight="15" customHeight="1" x14ac:dyDescent="0.3"/>
  <cols>
    <col min="1" max="1" width="119.6640625" style="34" customWidth="1"/>
    <col min="2" max="21" width="9.109375" style="2" customWidth="1"/>
    <col min="22" max="16384" width="12.6640625" style="2"/>
  </cols>
  <sheetData>
    <row r="1" spans="1:21" ht="21" x14ac:dyDescent="0.4">
      <c r="A1" s="30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4.4" x14ac:dyDescent="0.3">
      <c r="A2" s="4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43.2" x14ac:dyDescent="0.3">
      <c r="A3" s="3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33.75" customHeight="1" x14ac:dyDescent="0.4">
      <c r="A4" s="30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6" x14ac:dyDescent="0.3">
      <c r="A5" s="31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28.8" x14ac:dyDescent="0.3">
      <c r="A6" s="4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30" customHeight="1" x14ac:dyDescent="0.3">
      <c r="A7" s="31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28.8" x14ac:dyDescent="0.3">
      <c r="A8" s="4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4.25" customHeight="1" x14ac:dyDescent="0.3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30" customHeight="1" x14ac:dyDescent="0.3">
      <c r="A10" s="31" t="s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8.8" x14ac:dyDescent="0.3">
      <c r="A11" s="4" t="s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4.25" customHeight="1" x14ac:dyDescent="0.3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4.25" customHeight="1" x14ac:dyDescent="0.3">
      <c r="A13" s="31" t="s">
        <v>613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6.8" customHeight="1" x14ac:dyDescent="0.3">
      <c r="A14" s="4" t="s">
        <v>614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4.25" customHeight="1" x14ac:dyDescent="0.3">
      <c r="A15" s="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4.25" customHeight="1" x14ac:dyDescent="0.3">
      <c r="A16" s="31" t="s">
        <v>611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6.8" customHeight="1" x14ac:dyDescent="0.3">
      <c r="A17" s="4" t="s">
        <v>612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4.25" customHeight="1" x14ac:dyDescent="0.3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27" customHeight="1" x14ac:dyDescent="0.3">
      <c r="A19" s="32" t="s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28.8" x14ac:dyDescent="0.3">
      <c r="A20" s="4" t="s">
        <v>11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4.4" x14ac:dyDescent="0.3">
      <c r="A21" s="4" t="s">
        <v>12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4.4" x14ac:dyDescent="0.3">
      <c r="A22" s="5" t="s">
        <v>13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4.25" customHeight="1" x14ac:dyDescent="0.3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3.8" x14ac:dyDescent="0.3">
      <c r="A24" s="33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ht="13.8" x14ac:dyDescent="0.3">
      <c r="A25" s="33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13.8" x14ac:dyDescent="0.3">
      <c r="A26" s="33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ht="15.75" customHeight="1" x14ac:dyDescent="0.3">
      <c r="A27" s="33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ht="15.75" customHeight="1" x14ac:dyDescent="0.3">
      <c r="A28" s="33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ht="15.75" customHeight="1" x14ac:dyDescent="0.3">
      <c r="A29" s="33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ht="15.75" customHeight="1" x14ac:dyDescent="0.3">
      <c r="A30" s="33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ht="15.75" customHeight="1" x14ac:dyDescent="0.3">
      <c r="A31" s="33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ht="15.75" customHeight="1" x14ac:dyDescent="0.3">
      <c r="A32" s="33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15.75" customHeight="1" x14ac:dyDescent="0.3">
      <c r="A33" s="33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ht="15.75" customHeight="1" x14ac:dyDescent="0.3">
      <c r="A34" s="33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5.75" customHeight="1" x14ac:dyDescent="0.3">
      <c r="A35" s="33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15.75" customHeight="1" x14ac:dyDescent="0.3">
      <c r="A36" s="33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5.75" customHeight="1" x14ac:dyDescent="0.3">
      <c r="A37" s="33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ht="15.75" customHeight="1" x14ac:dyDescent="0.3">
      <c r="A38" s="33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ht="15.75" customHeight="1" x14ac:dyDescent="0.3">
      <c r="A39" s="33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ht="15.75" customHeight="1" x14ac:dyDescent="0.3">
      <c r="A40" s="33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15.75" customHeight="1" x14ac:dyDescent="0.3">
      <c r="A41" s="33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ht="15.75" customHeight="1" x14ac:dyDescent="0.3">
      <c r="A42" s="33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5.75" customHeight="1" x14ac:dyDescent="0.3">
      <c r="A43" s="33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ht="15.75" customHeight="1" x14ac:dyDescent="0.3">
      <c r="A44" s="33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ht="15.75" customHeight="1" x14ac:dyDescent="0.3">
      <c r="A45" s="33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ht="15.75" customHeight="1" x14ac:dyDescent="0.3">
      <c r="A46" s="33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ht="15.75" customHeight="1" x14ac:dyDescent="0.3">
      <c r="A47" s="33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ht="15.75" customHeight="1" x14ac:dyDescent="0.3">
      <c r="A48" s="33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15.75" customHeight="1" x14ac:dyDescent="0.3">
      <c r="A49" s="33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ht="15.75" customHeight="1" x14ac:dyDescent="0.3">
      <c r="A50" s="33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15.75" customHeight="1" x14ac:dyDescent="0.3">
      <c r="A51" s="33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15.75" customHeight="1" x14ac:dyDescent="0.3">
      <c r="A52" s="33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ht="15.75" customHeight="1" x14ac:dyDescent="0.3">
      <c r="A53" s="33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ht="15.75" customHeight="1" x14ac:dyDescent="0.3">
      <c r="A54" s="33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ht="15.75" customHeight="1" x14ac:dyDescent="0.3">
      <c r="A55" s="33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ht="15.75" customHeight="1" x14ac:dyDescent="0.3">
      <c r="A56" s="33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ht="15.75" customHeight="1" x14ac:dyDescent="0.3">
      <c r="A57" s="33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ht="15.75" customHeight="1" x14ac:dyDescent="0.3">
      <c r="A58" s="33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ht="15.75" customHeight="1" x14ac:dyDescent="0.3">
      <c r="A59" s="33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ht="15.75" customHeight="1" x14ac:dyDescent="0.3">
      <c r="A60" s="33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ht="15.75" customHeight="1" x14ac:dyDescent="0.3">
      <c r="A61" s="33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15.75" customHeight="1" x14ac:dyDescent="0.3">
      <c r="A62" s="33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15.75" customHeight="1" x14ac:dyDescent="0.3">
      <c r="A63" s="33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ht="15.75" customHeight="1" x14ac:dyDescent="0.3">
      <c r="A64" s="33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ht="15.75" customHeight="1" x14ac:dyDescent="0.3">
      <c r="A65" s="33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15.75" customHeight="1" x14ac:dyDescent="0.3">
      <c r="A66" s="33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ht="15.75" customHeight="1" x14ac:dyDescent="0.3">
      <c r="A67" s="33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5.75" customHeight="1" x14ac:dyDescent="0.3">
      <c r="A68" s="33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15.75" customHeight="1" x14ac:dyDescent="0.3">
      <c r="A69" s="33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15.75" customHeight="1" x14ac:dyDescent="0.3">
      <c r="A70" s="33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1" ht="15.75" customHeight="1" x14ac:dyDescent="0.3">
      <c r="A71" s="33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 ht="15.75" customHeight="1" x14ac:dyDescent="0.3">
      <c r="A72" s="33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1" ht="15.75" customHeight="1" x14ac:dyDescent="0.3">
      <c r="A73" s="33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1" ht="15.75" customHeight="1" x14ac:dyDescent="0.3">
      <c r="A74" s="33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1" ht="15.75" customHeight="1" x14ac:dyDescent="0.3">
      <c r="A75" s="33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 ht="15.75" customHeight="1" x14ac:dyDescent="0.3">
      <c r="A76" s="33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1" ht="15.75" customHeight="1" x14ac:dyDescent="0.3">
      <c r="A77" s="33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1" ht="15.75" customHeight="1" x14ac:dyDescent="0.3">
      <c r="A78" s="33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1" ht="15.75" customHeight="1" x14ac:dyDescent="0.3">
      <c r="A79" s="33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 ht="15.75" customHeight="1" x14ac:dyDescent="0.3">
      <c r="A80" s="33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ht="15.75" customHeight="1" x14ac:dyDescent="0.3">
      <c r="A81" s="33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ht="15.75" customHeight="1" x14ac:dyDescent="0.3">
      <c r="A82" s="33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ht="15.75" customHeight="1" x14ac:dyDescent="0.3">
      <c r="A83" s="33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ht="15.75" customHeight="1" x14ac:dyDescent="0.3">
      <c r="A84" s="33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ht="15.75" customHeight="1" x14ac:dyDescent="0.3">
      <c r="A85" s="33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ht="15.75" customHeight="1" x14ac:dyDescent="0.3">
      <c r="A86" s="33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ht="15.75" customHeight="1" x14ac:dyDescent="0.3">
      <c r="A87" s="33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ht="15.75" customHeight="1" x14ac:dyDescent="0.3">
      <c r="A88" s="33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ht="15.75" customHeight="1" x14ac:dyDescent="0.3">
      <c r="A89" s="33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ht="15.75" customHeight="1" x14ac:dyDescent="0.3">
      <c r="A90" s="33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ht="15.75" customHeight="1" x14ac:dyDescent="0.3">
      <c r="A91" s="33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ht="15.75" customHeight="1" x14ac:dyDescent="0.3">
      <c r="A92" s="33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21" ht="15.75" customHeight="1" x14ac:dyDescent="0.3">
      <c r="A93" s="33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21" ht="15.75" customHeight="1" x14ac:dyDescent="0.3">
      <c r="A94" s="33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21" ht="15.75" customHeight="1" x14ac:dyDescent="0.3">
      <c r="A95" s="33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21" ht="15.75" customHeight="1" x14ac:dyDescent="0.3">
      <c r="A96" s="33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21" ht="15.75" customHeight="1" x14ac:dyDescent="0.3">
      <c r="A97" s="33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1" ht="15.75" customHeight="1" x14ac:dyDescent="0.3">
      <c r="A98" s="33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21" ht="15.75" customHeight="1" x14ac:dyDescent="0.3">
      <c r="A99" s="33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 ht="15.75" customHeight="1" x14ac:dyDescent="0.3">
      <c r="A100" s="33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21" ht="15.75" customHeight="1" x14ac:dyDescent="0.3">
      <c r="A101" s="33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15.75" customHeight="1" x14ac:dyDescent="0.3">
      <c r="A102" s="33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15.75" customHeight="1" x14ac:dyDescent="0.3">
      <c r="A103" s="33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15.75" customHeight="1" x14ac:dyDescent="0.3">
      <c r="A104" s="33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15.75" customHeight="1" x14ac:dyDescent="0.3">
      <c r="A105" s="33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spans="1:21" ht="15.75" customHeight="1" x14ac:dyDescent="0.3">
      <c r="A106" s="33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spans="1:21" ht="15.75" customHeight="1" x14ac:dyDescent="0.3">
      <c r="A107" s="33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:21" ht="15.75" customHeight="1" x14ac:dyDescent="0.3">
      <c r="A108" s="33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:21" ht="15.75" customHeight="1" x14ac:dyDescent="0.3">
      <c r="A109" s="33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21" ht="15.75" customHeight="1" x14ac:dyDescent="0.3">
      <c r="A110" s="33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21" ht="15.75" customHeight="1" x14ac:dyDescent="0.3">
      <c r="A111" s="33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21" ht="15.75" customHeight="1" x14ac:dyDescent="0.3">
      <c r="A112" s="33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21" ht="15.75" customHeight="1" x14ac:dyDescent="0.3">
      <c r="A113" s="33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21" ht="15.75" customHeight="1" x14ac:dyDescent="0.3">
      <c r="A114" s="33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:21" ht="15.75" customHeight="1" x14ac:dyDescent="0.3">
      <c r="A115" s="33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:21" ht="15.75" customHeight="1" x14ac:dyDescent="0.3">
      <c r="A116" s="33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:21" ht="15.75" customHeight="1" x14ac:dyDescent="0.3">
      <c r="A117" s="33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21" ht="15.75" customHeight="1" x14ac:dyDescent="0.3">
      <c r="A118" s="33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:21" ht="15.75" customHeight="1" x14ac:dyDescent="0.3">
      <c r="A119" s="33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21" ht="15.75" customHeight="1" x14ac:dyDescent="0.3">
      <c r="A120" s="33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:21" ht="15.75" customHeight="1" x14ac:dyDescent="0.3">
      <c r="A121" s="33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:21" ht="15.75" customHeight="1" x14ac:dyDescent="0.3">
      <c r="A122" s="33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:21" ht="15.75" customHeight="1" x14ac:dyDescent="0.3">
      <c r="A123" s="33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21" ht="15.75" customHeight="1" x14ac:dyDescent="0.3">
      <c r="A124" s="33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:21" ht="15.75" customHeight="1" x14ac:dyDescent="0.3">
      <c r="A125" s="33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21" ht="15.75" customHeight="1" x14ac:dyDescent="0.3">
      <c r="A126" s="33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21" ht="15.75" customHeight="1" x14ac:dyDescent="0.3">
      <c r="A127" s="33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1:21" ht="15.75" customHeight="1" x14ac:dyDescent="0.3">
      <c r="A128" s="33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21" ht="15.75" customHeight="1" x14ac:dyDescent="0.3">
      <c r="A129" s="33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1:21" ht="15.75" customHeight="1" x14ac:dyDescent="0.3">
      <c r="A130" s="33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:21" ht="15.75" customHeight="1" x14ac:dyDescent="0.3">
      <c r="A131" s="33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:21" ht="15.75" customHeight="1" x14ac:dyDescent="0.3">
      <c r="A132" s="33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:21" ht="15.75" customHeight="1" x14ac:dyDescent="0.3">
      <c r="A133" s="33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</row>
    <row r="134" spans="1:21" ht="15.75" customHeight="1" x14ac:dyDescent="0.3">
      <c r="A134" s="33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</row>
    <row r="135" spans="1:21" ht="15.75" customHeight="1" x14ac:dyDescent="0.3">
      <c r="A135" s="33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</row>
    <row r="136" spans="1:21" ht="15.75" customHeight="1" x14ac:dyDescent="0.3">
      <c r="A136" s="33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 spans="1:21" ht="15.75" customHeight="1" x14ac:dyDescent="0.3">
      <c r="A137" s="33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</row>
    <row r="138" spans="1:21" ht="15.75" customHeight="1" x14ac:dyDescent="0.3">
      <c r="A138" s="33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</row>
    <row r="139" spans="1:21" ht="15.75" customHeight="1" x14ac:dyDescent="0.3">
      <c r="A139" s="33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</row>
    <row r="140" spans="1:21" ht="15.75" customHeight="1" x14ac:dyDescent="0.3">
      <c r="A140" s="33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</row>
    <row r="141" spans="1:21" ht="15.75" customHeight="1" x14ac:dyDescent="0.3">
      <c r="A141" s="33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</row>
    <row r="142" spans="1:21" ht="15.75" customHeight="1" x14ac:dyDescent="0.3">
      <c r="A142" s="33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1:21" ht="15.75" customHeight="1" x14ac:dyDescent="0.3">
      <c r="A143" s="33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</row>
    <row r="144" spans="1:21" ht="15.75" customHeight="1" x14ac:dyDescent="0.3">
      <c r="A144" s="33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 spans="1:21" ht="15.75" customHeight="1" x14ac:dyDescent="0.3">
      <c r="A145" s="33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</row>
    <row r="146" spans="1:21" ht="15.75" customHeight="1" x14ac:dyDescent="0.3">
      <c r="A146" s="33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:21" ht="15.75" customHeight="1" x14ac:dyDescent="0.3">
      <c r="A147" s="33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:21" ht="15.75" customHeight="1" x14ac:dyDescent="0.3">
      <c r="A148" s="33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1:21" ht="15.75" customHeight="1" x14ac:dyDescent="0.3">
      <c r="A149" s="33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</row>
    <row r="150" spans="1:21" ht="15.75" customHeight="1" x14ac:dyDescent="0.3">
      <c r="A150" s="33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</row>
    <row r="151" spans="1:21" ht="15.75" customHeight="1" x14ac:dyDescent="0.3">
      <c r="A151" s="33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</row>
    <row r="152" spans="1:21" ht="15.75" customHeight="1" x14ac:dyDescent="0.3">
      <c r="A152" s="33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</row>
    <row r="153" spans="1:21" ht="15.75" customHeight="1" x14ac:dyDescent="0.3">
      <c r="A153" s="33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 spans="1:21" ht="15.75" customHeight="1" x14ac:dyDescent="0.3">
      <c r="A154" s="33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</row>
    <row r="155" spans="1:21" ht="15.75" customHeight="1" x14ac:dyDescent="0.3">
      <c r="A155" s="33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</row>
    <row r="156" spans="1:21" ht="15.75" customHeight="1" x14ac:dyDescent="0.3">
      <c r="A156" s="33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</row>
    <row r="157" spans="1:21" ht="15.75" customHeight="1" x14ac:dyDescent="0.3">
      <c r="A157" s="33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</row>
    <row r="158" spans="1:21" ht="15.75" customHeight="1" x14ac:dyDescent="0.3">
      <c r="A158" s="33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 spans="1:21" ht="15.75" customHeight="1" x14ac:dyDescent="0.3">
      <c r="A159" s="33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</row>
    <row r="160" spans="1:21" ht="15.75" customHeight="1" x14ac:dyDescent="0.3">
      <c r="A160" s="33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</row>
    <row r="161" spans="1:21" ht="15.75" customHeight="1" x14ac:dyDescent="0.3">
      <c r="A161" s="33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</row>
    <row r="162" spans="1:21" ht="15.75" customHeight="1" x14ac:dyDescent="0.3">
      <c r="A162" s="33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</row>
    <row r="163" spans="1:21" ht="15.75" customHeight="1" x14ac:dyDescent="0.3">
      <c r="A163" s="33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</row>
    <row r="164" spans="1:21" ht="15.75" customHeight="1" x14ac:dyDescent="0.3">
      <c r="A164" s="33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</row>
    <row r="165" spans="1:21" ht="15.75" customHeight="1" x14ac:dyDescent="0.3">
      <c r="A165" s="33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</row>
    <row r="166" spans="1:21" ht="15.75" customHeight="1" x14ac:dyDescent="0.3">
      <c r="A166" s="33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</row>
    <row r="167" spans="1:21" ht="15.75" customHeight="1" x14ac:dyDescent="0.3">
      <c r="A167" s="33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</row>
    <row r="168" spans="1:21" ht="15.75" customHeight="1" x14ac:dyDescent="0.3">
      <c r="A168" s="33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</row>
    <row r="169" spans="1:21" ht="15.75" customHeight="1" x14ac:dyDescent="0.3">
      <c r="A169" s="33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</row>
    <row r="170" spans="1:21" ht="15.75" customHeight="1" x14ac:dyDescent="0.3">
      <c r="A170" s="33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</row>
    <row r="171" spans="1:21" ht="15.75" customHeight="1" x14ac:dyDescent="0.3">
      <c r="A171" s="33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 spans="1:21" ht="15.75" customHeight="1" x14ac:dyDescent="0.3">
      <c r="A172" s="33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1:21" ht="15.75" customHeight="1" x14ac:dyDescent="0.3">
      <c r="A173" s="33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:21" ht="15.75" customHeight="1" x14ac:dyDescent="0.3">
      <c r="A174" s="33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 spans="1:21" ht="15.75" customHeight="1" x14ac:dyDescent="0.3">
      <c r="A175" s="33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 spans="1:21" ht="15.75" customHeight="1" x14ac:dyDescent="0.3">
      <c r="A176" s="33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</row>
    <row r="177" spans="1:21" ht="15.75" customHeight="1" x14ac:dyDescent="0.3">
      <c r="A177" s="33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 spans="1:21" ht="15.75" customHeight="1" x14ac:dyDescent="0.3">
      <c r="A178" s="33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 spans="1:21" ht="15.75" customHeight="1" x14ac:dyDescent="0.3">
      <c r="A179" s="33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 spans="1:21" ht="15.75" customHeight="1" x14ac:dyDescent="0.3">
      <c r="A180" s="33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</row>
    <row r="181" spans="1:21" ht="15.75" customHeight="1" x14ac:dyDescent="0.3">
      <c r="A181" s="33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</row>
    <row r="182" spans="1:21" ht="15.75" customHeight="1" x14ac:dyDescent="0.3">
      <c r="A182" s="33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</row>
    <row r="183" spans="1:21" ht="15.75" customHeight="1" x14ac:dyDescent="0.3">
      <c r="A183" s="33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</row>
    <row r="184" spans="1:21" ht="15.75" customHeight="1" x14ac:dyDescent="0.3">
      <c r="A184" s="33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</row>
    <row r="185" spans="1:21" ht="15.75" customHeight="1" x14ac:dyDescent="0.3">
      <c r="A185" s="33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</row>
    <row r="186" spans="1:21" ht="15.75" customHeight="1" x14ac:dyDescent="0.3">
      <c r="A186" s="33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</row>
    <row r="187" spans="1:21" ht="15.75" customHeight="1" x14ac:dyDescent="0.3">
      <c r="A187" s="33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</row>
    <row r="188" spans="1:21" ht="15.75" customHeight="1" x14ac:dyDescent="0.3">
      <c r="A188" s="33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</row>
    <row r="189" spans="1:21" ht="15.75" customHeight="1" x14ac:dyDescent="0.3">
      <c r="A189" s="33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</row>
    <row r="190" spans="1:21" ht="15.75" customHeight="1" x14ac:dyDescent="0.3">
      <c r="A190" s="33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21" ht="15.75" customHeight="1" x14ac:dyDescent="0.3">
      <c r="A191" s="33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:21" ht="15.75" customHeight="1" x14ac:dyDescent="0.3">
      <c r="A192" s="33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1:21" ht="15.75" customHeight="1" x14ac:dyDescent="0.3">
      <c r="A193" s="33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:21" ht="15.75" customHeight="1" x14ac:dyDescent="0.3">
      <c r="A194" s="33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:21" ht="15.75" customHeight="1" x14ac:dyDescent="0.3">
      <c r="A195" s="33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:21" ht="15.75" customHeight="1" x14ac:dyDescent="0.3">
      <c r="A196" s="33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:21" ht="15.75" customHeight="1" x14ac:dyDescent="0.3">
      <c r="A197" s="33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</row>
    <row r="198" spans="1:21" ht="15.75" customHeight="1" x14ac:dyDescent="0.3">
      <c r="A198" s="33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</row>
    <row r="199" spans="1:21" ht="15.75" customHeight="1" x14ac:dyDescent="0.3">
      <c r="A199" s="33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</row>
    <row r="200" spans="1:21" ht="15.75" customHeight="1" x14ac:dyDescent="0.3">
      <c r="A200" s="33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</row>
    <row r="201" spans="1:21" ht="15.75" customHeight="1" x14ac:dyDescent="0.3">
      <c r="A201" s="33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</row>
    <row r="202" spans="1:21" ht="15.75" customHeight="1" x14ac:dyDescent="0.3">
      <c r="A202" s="33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</row>
    <row r="203" spans="1:21" ht="15.75" customHeight="1" x14ac:dyDescent="0.3">
      <c r="A203" s="33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</row>
    <row r="204" spans="1:21" ht="15.75" customHeight="1" x14ac:dyDescent="0.3">
      <c r="A204" s="33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</row>
    <row r="205" spans="1:21" ht="15.75" customHeight="1" x14ac:dyDescent="0.3">
      <c r="A205" s="33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</row>
    <row r="206" spans="1:21" ht="15.75" customHeight="1" x14ac:dyDescent="0.3">
      <c r="A206" s="33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</row>
    <row r="207" spans="1:21" ht="15.75" customHeight="1" x14ac:dyDescent="0.3">
      <c r="A207" s="33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</row>
    <row r="208" spans="1:21" ht="15.75" customHeight="1" x14ac:dyDescent="0.3">
      <c r="A208" s="33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</row>
    <row r="209" spans="1:21" ht="15.75" customHeight="1" x14ac:dyDescent="0.3">
      <c r="A209" s="33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</row>
    <row r="210" spans="1:21" ht="15.75" customHeight="1" x14ac:dyDescent="0.3">
      <c r="A210" s="33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</row>
    <row r="211" spans="1:21" ht="15.75" customHeight="1" x14ac:dyDescent="0.3">
      <c r="A211" s="33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</row>
    <row r="212" spans="1:21" ht="15.75" customHeight="1" x14ac:dyDescent="0.3">
      <c r="A212" s="33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</row>
    <row r="213" spans="1:21" ht="15.75" customHeight="1" x14ac:dyDescent="0.3">
      <c r="A213" s="33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</row>
    <row r="214" spans="1:21" ht="15.75" customHeight="1" x14ac:dyDescent="0.3">
      <c r="A214" s="33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</row>
    <row r="215" spans="1:21" ht="15.75" customHeight="1" x14ac:dyDescent="0.3">
      <c r="A215" s="33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</row>
    <row r="216" spans="1:21" ht="15.75" customHeight="1" x14ac:dyDescent="0.3">
      <c r="A216" s="33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</row>
    <row r="217" spans="1:21" ht="15.75" customHeight="1" x14ac:dyDescent="0.3">
      <c r="A217" s="33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</row>
    <row r="218" spans="1:21" ht="15.75" customHeight="1" x14ac:dyDescent="0.3">
      <c r="A218" s="33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</row>
    <row r="219" spans="1:21" ht="15.75" customHeight="1" x14ac:dyDescent="0.3">
      <c r="A219" s="33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</row>
    <row r="220" spans="1:21" ht="15.75" customHeight="1" x14ac:dyDescent="0.3">
      <c r="A220" s="33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</row>
    <row r="221" spans="1:21" ht="15.75" customHeight="1" x14ac:dyDescent="0.3">
      <c r="A221" s="33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</row>
    <row r="222" spans="1:21" ht="15.75" customHeight="1" x14ac:dyDescent="0.3">
      <c r="A222" s="33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</row>
    <row r="223" spans="1:21" ht="15.75" customHeight="1" x14ac:dyDescent="0.3">
      <c r="A223" s="33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</row>
    <row r="224" spans="1:21" ht="15.75" customHeight="1" x14ac:dyDescent="0.3">
      <c r="A224" s="33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</row>
    <row r="225" spans="1:21" ht="15.75" customHeight="1" x14ac:dyDescent="0.3">
      <c r="A225" s="33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</row>
    <row r="226" spans="1:21" ht="15.75" customHeight="1" x14ac:dyDescent="0.3">
      <c r="A226" s="33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</row>
    <row r="227" spans="1:21" ht="15.75" customHeight="1" x14ac:dyDescent="0.3"/>
    <row r="228" spans="1:21" ht="15.75" customHeight="1" x14ac:dyDescent="0.3"/>
    <row r="229" spans="1:21" ht="15.75" customHeight="1" x14ac:dyDescent="0.3"/>
    <row r="230" spans="1:21" ht="15.75" customHeight="1" x14ac:dyDescent="0.3"/>
    <row r="231" spans="1:21" ht="15.75" customHeight="1" x14ac:dyDescent="0.3"/>
    <row r="232" spans="1:21" ht="15.75" customHeight="1" x14ac:dyDescent="0.3"/>
    <row r="233" spans="1:21" ht="15.75" customHeight="1" x14ac:dyDescent="0.3"/>
    <row r="234" spans="1:21" ht="15.75" customHeight="1" x14ac:dyDescent="0.3"/>
    <row r="235" spans="1:21" ht="15.75" customHeight="1" x14ac:dyDescent="0.3"/>
    <row r="236" spans="1:21" ht="15.75" customHeight="1" x14ac:dyDescent="0.3"/>
    <row r="237" spans="1:21" ht="15.75" customHeight="1" x14ac:dyDescent="0.3"/>
    <row r="238" spans="1:21" ht="15.75" customHeight="1" x14ac:dyDescent="0.3"/>
    <row r="239" spans="1:21" ht="15.75" customHeight="1" x14ac:dyDescent="0.3"/>
    <row r="240" spans="1:21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</sheetData>
  <hyperlinks>
    <hyperlink ref="A22" r:id="rId1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zoomScale="90" zoomScaleNormal="90" workbookViewId="0">
      <pane xSplit="1" ySplit="4" topLeftCell="B5" activePane="bottomRight" state="frozen"/>
      <selection pane="topRight"/>
      <selection pane="bottomLeft"/>
      <selection pane="bottomRight" activeCell="A4" sqref="A4"/>
    </sheetView>
  </sheetViews>
  <sheetFormatPr defaultColWidth="12.6640625" defaultRowHeight="15" customHeight="1" x14ac:dyDescent="0.3"/>
  <cols>
    <col min="1" max="1" width="22.6640625" style="41" customWidth="1"/>
    <col min="2" max="2" width="14.5546875" style="41" customWidth="1"/>
    <col min="3" max="3" width="14.6640625" style="41" customWidth="1"/>
    <col min="4" max="6" width="18.44140625" style="41" customWidth="1"/>
    <col min="7" max="8" width="18.6640625" style="41" customWidth="1"/>
    <col min="9" max="9" width="14.33203125" style="41" customWidth="1"/>
    <col min="10" max="11" width="17.6640625" style="41" customWidth="1"/>
    <col min="12" max="12" width="15.109375" style="41" customWidth="1"/>
    <col min="13" max="13" width="16.5546875" style="41" customWidth="1"/>
    <col min="14" max="15" width="14.88671875" style="41" customWidth="1"/>
    <col min="16" max="16384" width="12.6640625" style="41"/>
  </cols>
  <sheetData>
    <row r="1" spans="1:15" ht="21" x14ac:dyDescent="0.3">
      <c r="A1" s="36" t="s">
        <v>14</v>
      </c>
      <c r="B1" s="37"/>
      <c r="C1" s="38"/>
      <c r="D1" s="37"/>
      <c r="E1" s="39"/>
      <c r="F1" s="40"/>
      <c r="G1" s="40"/>
      <c r="H1" s="40"/>
    </row>
    <row r="2" spans="1:15" ht="6" customHeight="1" x14ac:dyDescent="0.3">
      <c r="A2" s="36"/>
      <c r="B2" s="37"/>
      <c r="C2" s="38"/>
      <c r="D2" s="37"/>
      <c r="E2" s="38"/>
      <c r="F2" s="38"/>
      <c r="G2" s="38"/>
      <c r="H2" s="38"/>
    </row>
    <row r="3" spans="1:15" ht="21" x14ac:dyDescent="0.4">
      <c r="A3" s="42" t="s">
        <v>15</v>
      </c>
      <c r="B3" s="43"/>
      <c r="C3" s="44"/>
      <c r="D3" s="43"/>
      <c r="E3" s="44"/>
      <c r="F3" s="44"/>
      <c r="G3" s="44"/>
      <c r="H3" s="44"/>
    </row>
    <row r="4" spans="1:15" ht="53.4" customHeight="1" x14ac:dyDescent="0.3">
      <c r="A4" s="45" t="s">
        <v>595</v>
      </c>
      <c r="B4" s="45" t="s">
        <v>16</v>
      </c>
      <c r="C4" s="45" t="s">
        <v>17</v>
      </c>
      <c r="D4" s="45" t="s">
        <v>18</v>
      </c>
      <c r="E4" s="45" t="s">
        <v>19</v>
      </c>
      <c r="F4" s="35" t="s">
        <v>20</v>
      </c>
      <c r="G4" s="35" t="s">
        <v>21</v>
      </c>
      <c r="H4" s="35" t="s">
        <v>22</v>
      </c>
      <c r="I4" s="35" t="s">
        <v>23</v>
      </c>
      <c r="J4" s="35" t="s">
        <v>24</v>
      </c>
      <c r="K4" s="35" t="s">
        <v>25</v>
      </c>
      <c r="L4" s="35" t="s">
        <v>26</v>
      </c>
      <c r="M4" s="35" t="s">
        <v>615</v>
      </c>
      <c r="N4" s="35" t="s">
        <v>28</v>
      </c>
      <c r="O4" s="35" t="s">
        <v>596</v>
      </c>
    </row>
    <row r="5" spans="1:15" ht="15.75" customHeight="1" x14ac:dyDescent="0.3">
      <c r="A5" s="46" t="s">
        <v>29</v>
      </c>
      <c r="B5" s="47">
        <f>SUMIF('FY2025 Records Center Details'!$A:$A,$A5,'FY2025 Records Center Details'!$N:$N)</f>
        <v>283335.56013609853</v>
      </c>
      <c r="C5" s="47">
        <f>SUMIF('FY2025 Electronic Records'!$A:$A,$A5,'FY2025 Electronic Records'!$D:$D)</f>
        <v>0</v>
      </c>
      <c r="D5" s="47">
        <v>22741.437639492407</v>
      </c>
      <c r="E5" s="47">
        <v>16050.198503508813</v>
      </c>
      <c r="F5" s="70">
        <f t="shared" ref="F5:F15" si="0">SUM(B5:E5)</f>
        <v>322127.19627909973</v>
      </c>
      <c r="G5" s="47">
        <f t="shared" ref="G5:G15" si="1">F5-F22</f>
        <v>-263763.57121490821</v>
      </c>
      <c r="H5" s="48">
        <f t="shared" ref="H5:H11" si="2">G5/F22</f>
        <v>-0.45019240078331801</v>
      </c>
      <c r="I5" s="49">
        <f>SUMIF(Shredding!$A:$A,$A5,Shredding!$B:$B)</f>
        <v>35</v>
      </c>
      <c r="J5" s="47">
        <f>SUMIF(Shredding!$A:$A,$A5,Shredding!$D:$D)</f>
        <v>25787.321625</v>
      </c>
      <c r="K5" s="47">
        <f t="shared" ref="K5:K15" si="3">J5-J22</f>
        <v>6254.4836803359685</v>
      </c>
      <c r="L5" s="48">
        <f t="shared" ref="L5:L11" si="4">K5/J22</f>
        <v>0.32020353100019266</v>
      </c>
      <c r="M5" s="70">
        <f t="shared" ref="M5:M15" si="5">F5+J5</f>
        <v>347914.51790409972</v>
      </c>
      <c r="N5" s="47">
        <f t="shared" ref="N5:N15" si="6">M5-M22</f>
        <v>-257509.08753457229</v>
      </c>
      <c r="O5" s="48">
        <f t="shared" ref="O5:O16" si="7">N5/M22</f>
        <v>-0.42533704537005762</v>
      </c>
    </row>
    <row r="6" spans="1:15" ht="15.75" customHeight="1" x14ac:dyDescent="0.3">
      <c r="A6" s="46" t="s">
        <v>30</v>
      </c>
      <c r="B6" s="47">
        <v>15999.062084198398</v>
      </c>
      <c r="C6" s="47">
        <v>0</v>
      </c>
      <c r="D6" s="47">
        <v>38312.934146532963</v>
      </c>
      <c r="E6" s="47">
        <v>26881.971189631615</v>
      </c>
      <c r="F6" s="70">
        <f t="shared" si="0"/>
        <v>81193.967420362984</v>
      </c>
      <c r="G6" s="47">
        <f t="shared" si="1"/>
        <v>49608.248567070783</v>
      </c>
      <c r="H6" s="48">
        <f t="shared" si="2"/>
        <v>1.5705910888869981</v>
      </c>
      <c r="I6" s="49">
        <f>SUMIF(Shredding!$A:$A,$A6,Shredding!$B:$B)</f>
        <v>5</v>
      </c>
      <c r="J6" s="47">
        <f>SUMIF(Shredding!$A:$A,$A6,Shredding!$D:$D)</f>
        <v>1886.5242499999983</v>
      </c>
      <c r="K6" s="47">
        <f t="shared" si="3"/>
        <v>-1775.8828646245072</v>
      </c>
      <c r="L6" s="48">
        <f t="shared" si="4"/>
        <v>-0.48489499092909627</v>
      </c>
      <c r="M6" s="70">
        <f t="shared" si="5"/>
        <v>83080.491670362986</v>
      </c>
      <c r="N6" s="47">
        <f t="shared" si="6"/>
        <v>47832.365702446281</v>
      </c>
      <c r="O6" s="48">
        <f t="shared" si="7"/>
        <v>1.3570186893335525</v>
      </c>
    </row>
    <row r="7" spans="1:15" ht="15.75" customHeight="1" x14ac:dyDescent="0.3">
      <c r="A7" s="46" t="s">
        <v>31</v>
      </c>
      <c r="B7" s="47">
        <f>SUMIF('FY2025 Records Center Details'!$A:$A,$A7,'FY2025 Records Center Details'!$N:$N)</f>
        <v>163209.16917732442</v>
      </c>
      <c r="C7" s="47">
        <f>SUMIF('FY2025 Electronic Records'!$A:$A,$A7,'FY2025 Electronic Records'!$D:$D)</f>
        <v>0</v>
      </c>
      <c r="D7" s="47">
        <v>105480.56909799445</v>
      </c>
      <c r="E7" s="47">
        <v>74444.90093915083</v>
      </c>
      <c r="F7" s="70">
        <f t="shared" si="0"/>
        <v>343134.6392144697</v>
      </c>
      <c r="G7" s="47">
        <f t="shared" si="1"/>
        <v>-36148.949209535494</v>
      </c>
      <c r="H7" s="48">
        <f t="shared" si="2"/>
        <v>-9.5308498213015735E-2</v>
      </c>
      <c r="I7" s="49">
        <f>SUMIF(Shredding!$A:$A,$A7,Shredding!$B:$B)</f>
        <v>80</v>
      </c>
      <c r="J7" s="47">
        <f>SUMIF(Shredding!$A:$A,$A7,Shredding!$D:$D)</f>
        <v>37337.739009057885</v>
      </c>
      <c r="K7" s="47">
        <f t="shared" si="3"/>
        <v>-12715.158224143699</v>
      </c>
      <c r="L7" s="48">
        <f t="shared" si="4"/>
        <v>-0.25403441013419209</v>
      </c>
      <c r="M7" s="70">
        <f t="shared" si="5"/>
        <v>380472.37822352757</v>
      </c>
      <c r="N7" s="47">
        <f t="shared" si="6"/>
        <v>-48864.107433679223</v>
      </c>
      <c r="O7" s="48">
        <f t="shared" si="7"/>
        <v>-0.1138130791723431</v>
      </c>
    </row>
    <row r="8" spans="1:15" ht="15.75" customHeight="1" x14ac:dyDescent="0.3">
      <c r="A8" s="46" t="s">
        <v>32</v>
      </c>
      <c r="B8" s="47">
        <f>SUMIF('FY2025 Records Center Details'!$A:$A,$A8,'FY2025 Records Center Details'!$N:$N)</f>
        <v>118554.4368922907</v>
      </c>
      <c r="C8" s="47">
        <f>SUMIF('FY2025 Electronic Records'!$A:$A,$A8,'FY2025 Electronic Records'!$D:$D)</f>
        <v>476039.83508378721</v>
      </c>
      <c r="D8" s="47">
        <v>48709.686560201611</v>
      </c>
      <c r="E8" s="47">
        <v>34377.779924399758</v>
      </c>
      <c r="F8" s="70">
        <f t="shared" si="0"/>
        <v>677681.73846067931</v>
      </c>
      <c r="G8" s="47">
        <f t="shared" si="1"/>
        <v>307734.83221981494</v>
      </c>
      <c r="H8" s="48">
        <f t="shared" si="2"/>
        <v>0.83183512830745365</v>
      </c>
      <c r="I8" s="49">
        <f>SUMIF(Shredding!$A:$A,$A8,Shredding!$B:$B)</f>
        <v>65</v>
      </c>
      <c r="J8" s="47">
        <f>SUMIF(Shredding!$A:$A,$A8,Shredding!$D:$D)</f>
        <v>28943.565300000006</v>
      </c>
      <c r="K8" s="47">
        <f t="shared" si="3"/>
        <v>-17446.924818577067</v>
      </c>
      <c r="L8" s="48">
        <f t="shared" si="4"/>
        <v>-0.37608839169367703</v>
      </c>
      <c r="M8" s="70">
        <f t="shared" si="5"/>
        <v>706625.30376067932</v>
      </c>
      <c r="N8" s="47">
        <f t="shared" si="6"/>
        <v>290287.90740123787</v>
      </c>
      <c r="O8" s="48">
        <f t="shared" si="7"/>
        <v>0.6972419723512423</v>
      </c>
    </row>
    <row r="9" spans="1:15" ht="15.75" customHeight="1" x14ac:dyDescent="0.3">
      <c r="A9" s="46" t="s">
        <v>33</v>
      </c>
      <c r="B9" s="47">
        <f>SUMIF('FY2025 Records Center Details'!$A:$A,$A9,'FY2025 Records Center Details'!$N:$N)</f>
        <v>43162.691880580067</v>
      </c>
      <c r="C9" s="47">
        <f>SUMIF('FY2025 Electronic Records'!$A:$A,$A9,'FY2025 Electronic Records'!$D:$D)</f>
        <v>20451.963826848401</v>
      </c>
      <c r="D9" s="47">
        <v>31281.93650867416</v>
      </c>
      <c r="E9" s="47">
        <v>22077.816648955981</v>
      </c>
      <c r="F9" s="70">
        <f t="shared" si="0"/>
        <v>116974.40886505861</v>
      </c>
      <c r="G9" s="47">
        <f t="shared" si="1"/>
        <v>9668.8927528198692</v>
      </c>
      <c r="H9" s="48">
        <f t="shared" si="2"/>
        <v>9.0106204258003503E-2</v>
      </c>
      <c r="I9" s="49">
        <f>SUMIF(Shredding!$A:$A,$A9,Shredding!$B:$B)</f>
        <v>16</v>
      </c>
      <c r="J9" s="47">
        <f>SUMIF(Shredding!$A:$A,$A9,Shredding!$D:$D)</f>
        <v>3505.8984999999966</v>
      </c>
      <c r="K9" s="47">
        <f t="shared" si="3"/>
        <v>-4429.3169150197664</v>
      </c>
      <c r="L9" s="48">
        <f t="shared" si="4"/>
        <v>-0.55818483599524749</v>
      </c>
      <c r="M9" s="70">
        <f t="shared" si="5"/>
        <v>120480.3073650586</v>
      </c>
      <c r="N9" s="47">
        <f t="shared" si="6"/>
        <v>5239.5758378001046</v>
      </c>
      <c r="O9" s="48">
        <f t="shared" si="7"/>
        <v>4.5466353505060494E-2</v>
      </c>
    </row>
    <row r="10" spans="1:15" ht="15.75" customHeight="1" x14ac:dyDescent="0.3">
      <c r="A10" s="46" t="s">
        <v>34</v>
      </c>
      <c r="B10" s="47">
        <f>SUMIF('FY2025 Records Center Details'!$A:$A,$A10,'FY2025 Records Center Details'!$N:$N)</f>
        <v>29932.167489749496</v>
      </c>
      <c r="C10" s="47">
        <f>SUMIF('FY2025 Electronic Records'!$A:$A,$A10,'FY2025 Electronic Records'!$D:$D)</f>
        <v>0</v>
      </c>
      <c r="D10" s="47">
        <v>24177.225505009177</v>
      </c>
      <c r="E10" s="47">
        <v>17063.532867667669</v>
      </c>
      <c r="F10" s="70">
        <f t="shared" si="0"/>
        <v>71172.925862426346</v>
      </c>
      <c r="G10" s="47">
        <f t="shared" si="1"/>
        <v>11980.959866340767</v>
      </c>
      <c r="H10" s="48">
        <f t="shared" si="2"/>
        <v>0.20240854759129101</v>
      </c>
      <c r="I10" s="49">
        <f>SUMIF(Shredding!$A:$A,$A10,Shredding!$B:$B)</f>
        <v>11</v>
      </c>
      <c r="J10" s="47">
        <f>SUMIF(Shredding!$A:$A,$A10,Shredding!$D:$D)</f>
        <v>19178.955374999998</v>
      </c>
      <c r="K10" s="47">
        <f t="shared" si="3"/>
        <v>13685.344703063238</v>
      </c>
      <c r="L10" s="48">
        <f t="shared" si="4"/>
        <v>2.4911384370524572</v>
      </c>
      <c r="M10" s="70">
        <f t="shared" si="5"/>
        <v>90351.881237426336</v>
      </c>
      <c r="N10" s="47">
        <f t="shared" si="6"/>
        <v>25666.304569403997</v>
      </c>
      <c r="O10" s="48">
        <f t="shared" si="7"/>
        <v>0.39678558793914676</v>
      </c>
    </row>
    <row r="11" spans="1:15" ht="15.75" customHeight="1" x14ac:dyDescent="0.3">
      <c r="A11" s="46" t="s">
        <v>35</v>
      </c>
      <c r="B11" s="47">
        <f>SUMIF('FY2025 Records Center Details'!$A:$A,$A11,'FY2025 Records Center Details'!$N:$N)</f>
        <v>152075.69394777375</v>
      </c>
      <c r="C11" s="47">
        <f>SUMIF('FY2025 Electronic Records'!$A:$A,$A11,'FY2025 Electronic Records'!$D:$D)</f>
        <v>3354.0096426989135</v>
      </c>
      <c r="D11" s="47">
        <v>169155.74616487123</v>
      </c>
      <c r="E11" s="47">
        <v>119384.85802852399</v>
      </c>
      <c r="F11" s="70">
        <f t="shared" si="0"/>
        <v>443970.30778386787</v>
      </c>
      <c r="G11" s="47">
        <f t="shared" si="1"/>
        <v>135325.14200121386</v>
      </c>
      <c r="H11" s="48">
        <f t="shared" si="2"/>
        <v>0.43844892777782551</v>
      </c>
      <c r="I11" s="49">
        <f>SUMIF(Shredding!$A:$A,$A11,Shredding!$B:$B)</f>
        <v>183</v>
      </c>
      <c r="J11" s="47">
        <f>SUMIF(Shredding!$A:$A,$A11,Shredding!$D:$D)</f>
        <v>111972.43679311572</v>
      </c>
      <c r="K11" s="47">
        <f t="shared" si="3"/>
        <v>-3393.3873175562185</v>
      </c>
      <c r="L11" s="48">
        <f t="shared" si="4"/>
        <v>-2.9414147072714513E-2</v>
      </c>
      <c r="M11" s="70">
        <f t="shared" si="5"/>
        <v>555942.74457698362</v>
      </c>
      <c r="N11" s="47">
        <f t="shared" si="6"/>
        <v>131931.75468365767</v>
      </c>
      <c r="O11" s="48">
        <f t="shared" si="7"/>
        <v>0.31115173386626011</v>
      </c>
    </row>
    <row r="12" spans="1:15" ht="15.75" customHeight="1" x14ac:dyDescent="0.3">
      <c r="A12" s="46" t="s">
        <v>36</v>
      </c>
      <c r="B12" s="47">
        <f>SUMIF('FY2025 Records Center Details'!$A:$A,$A12,'FY2025 Records Center Details'!$N:$N)</f>
        <v>1480.0428792921439</v>
      </c>
      <c r="C12" s="47">
        <f>SUMIF('FY2025 Electronic Records'!$A:$A,$A12,'FY2025 Electronic Records'!$D:$D)</f>
        <v>0</v>
      </c>
      <c r="D12" s="47">
        <v>10710.086736868103</v>
      </c>
      <c r="E12" s="47">
        <v>7558.8457001510315</v>
      </c>
      <c r="F12" s="70">
        <f t="shared" si="0"/>
        <v>19748.97531631128</v>
      </c>
      <c r="G12" s="47">
        <f t="shared" si="1"/>
        <v>19748.97531631128</v>
      </c>
      <c r="H12" s="48">
        <v>1</v>
      </c>
      <c r="I12" s="49">
        <f>SUMIF(Shredding!$A:$A,$A12,Shredding!$B:$B)</f>
        <v>1</v>
      </c>
      <c r="J12" s="47">
        <f>SUMIF(Shredding!$A:$A,$A12,Shredding!$D:$D)</f>
        <v>808.12875000000008</v>
      </c>
      <c r="K12" s="47">
        <f t="shared" si="3"/>
        <v>-0.27243577075091707</v>
      </c>
      <c r="L12" s="48">
        <v>1</v>
      </c>
      <c r="M12" s="70">
        <f t="shared" si="5"/>
        <v>20557.10406631128</v>
      </c>
      <c r="N12" s="47">
        <f t="shared" si="6"/>
        <v>19748.702880540528</v>
      </c>
      <c r="O12" s="48">
        <f t="shared" si="7"/>
        <v>24.429334380195886</v>
      </c>
    </row>
    <row r="13" spans="1:15" ht="15.75" customHeight="1" x14ac:dyDescent="0.3">
      <c r="A13" s="46" t="s">
        <v>37</v>
      </c>
      <c r="B13" s="47">
        <f>SUMIF('FY2025 Records Center Details'!$A:$A,$A13,'FY2025 Records Center Details'!$N:$N)</f>
        <v>7326.1370930195162</v>
      </c>
      <c r="C13" s="47">
        <f>SUMIF('FY2025 Electronic Records'!$A:$A,$A13,'FY2025 Electronic Records'!$D:$D)</f>
        <v>4.684371009356024</v>
      </c>
      <c r="D13" s="47">
        <v>58030.643235159092</v>
      </c>
      <c r="E13" s="47">
        <v>40956.220885224269</v>
      </c>
      <c r="F13" s="70">
        <f t="shared" si="0"/>
        <v>106317.68558441223</v>
      </c>
      <c r="G13" s="47">
        <f t="shared" si="1"/>
        <v>93339.22765191659</v>
      </c>
      <c r="H13" s="48">
        <f>G13/F30</f>
        <v>7.1918580880254313</v>
      </c>
      <c r="I13" s="49">
        <f>SUMIF(Shredding!$A:$A,$A13,Shredding!$B:$B)</f>
        <v>46</v>
      </c>
      <c r="J13" s="47">
        <f>SUMIF(Shredding!$A:$A,$A13,Shredding!$D:$D)</f>
        <v>36451.733850000004</v>
      </c>
      <c r="K13" s="47">
        <f t="shared" si="3"/>
        <v>15003.680490316205</v>
      </c>
      <c r="L13" s="48">
        <f t="shared" ref="L13:L16" si="8">K13/J30</f>
        <v>0.69953576852428145</v>
      </c>
      <c r="M13" s="70">
        <f t="shared" si="5"/>
        <v>142769.41943441224</v>
      </c>
      <c r="N13" s="47">
        <f t="shared" si="6"/>
        <v>108342.9081422328</v>
      </c>
      <c r="O13" s="48">
        <f t="shared" si="7"/>
        <v>3.1470777629113034</v>
      </c>
    </row>
    <row r="14" spans="1:15" ht="15.75" customHeight="1" x14ac:dyDescent="0.3">
      <c r="A14" s="46" t="s">
        <v>38</v>
      </c>
      <c r="B14" s="47">
        <f>SUMIF('FY2025 Records Center Details'!$A:$A,$A14,'FY2025 Records Center Details'!$N:$N)</f>
        <v>86925.480704831367</v>
      </c>
      <c r="C14" s="47">
        <f>SUMIF('FY2025 Electronic Records'!$A:$A,$A14,'FY2025 Electronic Records'!$D:$D)</f>
        <v>39381.507075656096</v>
      </c>
      <c r="D14" s="47">
        <v>83505.804004121397</v>
      </c>
      <c r="E14" s="47">
        <v>58935.796043682523</v>
      </c>
      <c r="F14" s="70">
        <f t="shared" si="0"/>
        <v>268748.58782829135</v>
      </c>
      <c r="G14" s="47">
        <f t="shared" si="1"/>
        <v>74041.835707232443</v>
      </c>
      <c r="H14" s="48">
        <f>G14/F31</f>
        <v>0.38027359041558528</v>
      </c>
      <c r="I14" s="49">
        <f>SUMIF(Shredding!$A:$A,$A14,Shredding!$B:$B)</f>
        <v>32</v>
      </c>
      <c r="J14" s="47">
        <f>SUMIF(Shredding!$A:$A,$A14,Shredding!$D:$D)</f>
        <v>17578.781674999973</v>
      </c>
      <c r="K14" s="47">
        <f t="shared" si="3"/>
        <v>-733.25389812255526</v>
      </c>
      <c r="L14" s="48">
        <f t="shared" si="8"/>
        <v>-4.0042184015784021E-2</v>
      </c>
      <c r="M14" s="70">
        <f t="shared" si="5"/>
        <v>286327.36950329132</v>
      </c>
      <c r="N14" s="47">
        <f t="shared" si="6"/>
        <v>73308.581809109892</v>
      </c>
      <c r="O14" s="48">
        <f t="shared" si="7"/>
        <v>0.34414139054417453</v>
      </c>
    </row>
    <row r="15" spans="1:15" ht="15.75" customHeight="1" x14ac:dyDescent="0.3">
      <c r="A15" s="46" t="s">
        <v>39</v>
      </c>
      <c r="B15" s="47">
        <f>SUMIF('FY2025 Records Center Details'!$A:$A,$A15,'FY2025 Records Center Details'!$N:$N)</f>
        <v>20072.156514841678</v>
      </c>
      <c r="C15" s="47">
        <f>SUMIF('FY2025 Electronic Records'!$A:$A,$A15,'FY2025 Electronic Records'!$D:$D)</f>
        <v>0</v>
      </c>
      <c r="D15" s="47">
        <v>13658.011601075363</v>
      </c>
      <c r="E15" s="47">
        <v>9639.3992691034946</v>
      </c>
      <c r="F15" s="70">
        <f t="shared" si="0"/>
        <v>43369.567385020535</v>
      </c>
      <c r="G15" s="47">
        <f t="shared" si="1"/>
        <v>-9430.5936582760914</v>
      </c>
      <c r="H15" s="48">
        <f>G15/F32</f>
        <v>-0.17860918360727945</v>
      </c>
      <c r="I15" s="49">
        <f>SUMIF(Shredding!$A:$A,$A15,Shredding!$B:$B)</f>
        <v>24</v>
      </c>
      <c r="J15" s="47">
        <f>SUMIF(Shredding!$A:$A,$A15,Shredding!$D:$D)</f>
        <v>18719.467649999999</v>
      </c>
      <c r="K15" s="47">
        <f t="shared" si="3"/>
        <v>2658.2403772726993</v>
      </c>
      <c r="L15" s="48">
        <f t="shared" si="8"/>
        <v>0.16550667842092698</v>
      </c>
      <c r="M15" s="70">
        <f t="shared" si="5"/>
        <v>62089.035035020534</v>
      </c>
      <c r="N15" s="47">
        <f t="shared" si="6"/>
        <v>-6772.3532810033867</v>
      </c>
      <c r="O15" s="48">
        <f t="shared" si="7"/>
        <v>-9.8347614630178354E-2</v>
      </c>
    </row>
    <row r="16" spans="1:15" ht="15.75" customHeight="1" x14ac:dyDescent="0.3">
      <c r="A16" s="50" t="s">
        <v>40</v>
      </c>
      <c r="B16" s="51">
        <f t="shared" ref="B16:G16" si="9">SUM(B5:B15)</f>
        <v>922072.59880000015</v>
      </c>
      <c r="C16" s="52">
        <f t="shared" si="9"/>
        <v>539232</v>
      </c>
      <c r="D16" s="51">
        <f t="shared" si="9"/>
        <v>605764.08120000002</v>
      </c>
      <c r="E16" s="52">
        <f t="shared" si="9"/>
        <v>427371.32</v>
      </c>
      <c r="F16" s="52">
        <f t="shared" si="9"/>
        <v>2494440</v>
      </c>
      <c r="G16" s="52">
        <f t="shared" si="9"/>
        <v>392105.00000000076</v>
      </c>
      <c r="H16" s="53">
        <f>G16/F33</f>
        <v>0.18650928610330933</v>
      </c>
      <c r="I16" s="51">
        <f t="shared" ref="I16:K16" si="10">SUM(I5:I15)</f>
        <v>498</v>
      </c>
      <c r="J16" s="52">
        <f t="shared" si="10"/>
        <v>302170.55277717358</v>
      </c>
      <c r="K16" s="52">
        <f t="shared" si="10"/>
        <v>-2892.4472228264549</v>
      </c>
      <c r="L16" s="53">
        <f t="shared" si="8"/>
        <v>-9.4814750488471395E-3</v>
      </c>
      <c r="M16" s="52">
        <f t="shared" ref="M16:N16" si="11">SUM(M5:M15)</f>
        <v>2796610.5527771739</v>
      </c>
      <c r="N16" s="52">
        <f t="shared" si="11"/>
        <v>389212.55277717428</v>
      </c>
      <c r="O16" s="53">
        <f t="shared" si="7"/>
        <v>0.16167353830865289</v>
      </c>
    </row>
    <row r="17" spans="1:15" ht="15" customHeight="1" x14ac:dyDescent="0.3">
      <c r="A17" s="54" t="s">
        <v>41</v>
      </c>
      <c r="B17" s="55"/>
      <c r="C17" s="55"/>
      <c r="D17" s="55"/>
      <c r="E17" s="55"/>
      <c r="F17" s="56"/>
      <c r="G17" s="55"/>
      <c r="H17" s="55"/>
    </row>
    <row r="18" spans="1:15" ht="15.6" x14ac:dyDescent="0.3">
      <c r="A18" s="55"/>
      <c r="B18" s="56"/>
      <c r="C18" s="57"/>
      <c r="D18" s="56"/>
      <c r="E18" s="57"/>
      <c r="F18" s="57"/>
      <c r="G18" s="55"/>
      <c r="H18" s="55"/>
    </row>
    <row r="19" spans="1:15" ht="15.75" customHeight="1" x14ac:dyDescent="0.3">
      <c r="A19" s="55"/>
      <c r="B19" s="55"/>
      <c r="C19" s="55"/>
      <c r="D19" s="55"/>
      <c r="E19" s="55"/>
      <c r="F19" s="55"/>
      <c r="G19" s="55"/>
      <c r="H19" s="55"/>
    </row>
    <row r="20" spans="1:15" ht="21" x14ac:dyDescent="0.4">
      <c r="A20" s="42" t="s">
        <v>42</v>
      </c>
      <c r="B20" s="58"/>
      <c r="C20" s="59"/>
      <c r="D20" s="58"/>
      <c r="E20" s="59"/>
      <c r="F20" s="59"/>
      <c r="G20" s="59"/>
      <c r="H20" s="59"/>
    </row>
    <row r="21" spans="1:15" ht="46.8" x14ac:dyDescent="0.3">
      <c r="A21" s="45" t="s">
        <v>595</v>
      </c>
      <c r="B21" s="45" t="s">
        <v>16</v>
      </c>
      <c r="C21" s="45" t="s">
        <v>17</v>
      </c>
      <c r="D21" s="69" t="s">
        <v>593</v>
      </c>
      <c r="E21" s="69" t="s">
        <v>594</v>
      </c>
      <c r="F21" s="35" t="s">
        <v>20</v>
      </c>
      <c r="G21" s="35" t="s">
        <v>43</v>
      </c>
      <c r="H21" s="35" t="s">
        <v>44</v>
      </c>
      <c r="I21" s="35" t="s">
        <v>45</v>
      </c>
      <c r="J21" s="35" t="s">
        <v>46</v>
      </c>
      <c r="K21" s="35" t="s">
        <v>47</v>
      </c>
      <c r="L21" s="35" t="s">
        <v>48</v>
      </c>
      <c r="M21" s="35" t="s">
        <v>27</v>
      </c>
      <c r="N21" s="35" t="s">
        <v>49</v>
      </c>
      <c r="O21" s="35" t="s">
        <v>50</v>
      </c>
    </row>
    <row r="22" spans="1:15" ht="18" customHeight="1" x14ac:dyDescent="0.3">
      <c r="A22" s="46" t="s">
        <v>29</v>
      </c>
      <c r="B22" s="47">
        <f>606118.767494008-20228</f>
        <v>585890.76749400795</v>
      </c>
      <c r="C22" s="47">
        <v>0</v>
      </c>
      <c r="D22" s="58"/>
      <c r="E22" s="59"/>
      <c r="F22" s="70">
        <f t="shared" ref="F22:F32" si="12">B22+C22</f>
        <v>585890.76749400795</v>
      </c>
      <c r="G22" s="47">
        <v>131774.60025670636</v>
      </c>
      <c r="H22" s="60">
        <v>0.29322732447853411</v>
      </c>
      <c r="I22" s="49">
        <v>32</v>
      </c>
      <c r="J22" s="47">
        <v>19532.837944664032</v>
      </c>
      <c r="K22" s="47">
        <v>452.09992499991495</v>
      </c>
      <c r="L22" s="60">
        <v>1.8993401041881904E-2</v>
      </c>
      <c r="M22" s="70">
        <f t="shared" ref="M22:M32" si="13">F22+J22</f>
        <v>605423.60543867201</v>
      </c>
      <c r="N22" s="47">
        <v>232226.71028522484</v>
      </c>
      <c r="O22" s="60">
        <v>0.62226306825945765</v>
      </c>
    </row>
    <row r="23" spans="1:15" ht="18" customHeight="1" x14ac:dyDescent="0.3">
      <c r="A23" s="46" t="s">
        <v>30</v>
      </c>
      <c r="B23" s="47">
        <f>34343.7188532922-2758</f>
        <v>31585.718853292201</v>
      </c>
      <c r="C23" s="47">
        <v>0</v>
      </c>
      <c r="D23" s="58"/>
      <c r="E23" s="59"/>
      <c r="F23" s="70">
        <f t="shared" si="12"/>
        <v>31585.718853292201</v>
      </c>
      <c r="G23" s="47">
        <v>-905</v>
      </c>
      <c r="H23" s="60">
        <v>-2.6747450864489434E-2</v>
      </c>
      <c r="I23" s="49">
        <v>6</v>
      </c>
      <c r="J23" s="47">
        <v>3662.4071146245055</v>
      </c>
      <c r="K23" s="47">
        <v>2771.8148249999999</v>
      </c>
      <c r="L23" s="60">
        <v>1</v>
      </c>
      <c r="M23" s="70">
        <f t="shared" si="13"/>
        <v>35248.125967916705</v>
      </c>
      <c r="N23" s="47">
        <v>1866.4866979720391</v>
      </c>
      <c r="O23" s="60">
        <v>5.5164377064342816E-2</v>
      </c>
    </row>
    <row r="24" spans="1:15" ht="18" customHeight="1" x14ac:dyDescent="0.3">
      <c r="A24" s="46" t="s">
        <v>31</v>
      </c>
      <c r="B24" s="47">
        <f>389596.566526195-29342</f>
        <v>360254.56652619498</v>
      </c>
      <c r="C24" s="47">
        <v>19029.02189781022</v>
      </c>
      <c r="D24" s="58"/>
      <c r="E24" s="59"/>
      <c r="F24" s="70">
        <f t="shared" si="12"/>
        <v>379283.5884240052</v>
      </c>
      <c r="G24" s="47">
        <v>23142.281407807663</v>
      </c>
      <c r="H24" s="60">
        <v>6.6042119554153095E-2</v>
      </c>
      <c r="I24" s="49">
        <v>82</v>
      </c>
      <c r="J24" s="47">
        <v>50052.897233201584</v>
      </c>
      <c r="K24" s="47">
        <v>-294.44890000001033</v>
      </c>
      <c r="L24" s="60">
        <v>-7.9490551266133119E-3</v>
      </c>
      <c r="M24" s="70">
        <f t="shared" si="13"/>
        <v>429336.48565720679</v>
      </c>
      <c r="N24" s="47">
        <v>41876.860899883322</v>
      </c>
      <c r="O24" s="60">
        <v>0.10808075409238996</v>
      </c>
    </row>
    <row r="25" spans="1:15" ht="18" customHeight="1" x14ac:dyDescent="0.3">
      <c r="A25" s="46" t="s">
        <v>32</v>
      </c>
      <c r="B25" s="47">
        <f>329378.570474441-26954</f>
        <v>302424.57047444099</v>
      </c>
      <c r="C25" s="47">
        <v>67522.335766423363</v>
      </c>
      <c r="D25" s="58"/>
      <c r="E25" s="59"/>
      <c r="F25" s="70">
        <f t="shared" si="12"/>
        <v>369946.90624086437</v>
      </c>
      <c r="G25" s="47">
        <v>-95227.911556561303</v>
      </c>
      <c r="H25" s="60">
        <v>-0.23167102517604102</v>
      </c>
      <c r="I25" s="49">
        <v>76</v>
      </c>
      <c r="J25" s="47">
        <v>46390.490118577072</v>
      </c>
      <c r="K25" s="47">
        <v>-270.440600000009</v>
      </c>
      <c r="L25" s="60">
        <v>-8.1298842627388849E-3</v>
      </c>
      <c r="M25" s="70">
        <f t="shared" si="13"/>
        <v>416337.39635944145</v>
      </c>
      <c r="N25" s="47">
        <v>-27976.010899658839</v>
      </c>
      <c r="O25" s="60">
        <v>-6.2964646318381043E-2</v>
      </c>
    </row>
    <row r="26" spans="1:15" ht="18" customHeight="1" x14ac:dyDescent="0.3">
      <c r="A26" s="46" t="s">
        <v>33</v>
      </c>
      <c r="B26" s="47">
        <f>109687.041659684-8213</f>
        <v>101474.04165968399</v>
      </c>
      <c r="C26" s="47">
        <v>5831.4744525547449</v>
      </c>
      <c r="D26" s="58"/>
      <c r="E26" s="59"/>
      <c r="F26" s="70">
        <f t="shared" si="12"/>
        <v>107305.51611223874</v>
      </c>
      <c r="G26" s="47">
        <v>19740.903406353536</v>
      </c>
      <c r="H26" s="60">
        <v>0.23107424010433608</v>
      </c>
      <c r="I26" s="49">
        <v>13</v>
      </c>
      <c r="J26" s="47">
        <v>7935.215415019763</v>
      </c>
      <c r="K26" s="47">
        <v>-0.93239999999968859</v>
      </c>
      <c r="L26" s="60">
        <v>-2.1995753715491593E-4</v>
      </c>
      <c r="M26" s="70">
        <f t="shared" si="13"/>
        <v>115240.7315272585</v>
      </c>
      <c r="N26" s="47">
        <v>25571.447287304167</v>
      </c>
      <c r="O26" s="60">
        <v>0.28517282577566821</v>
      </c>
    </row>
    <row r="27" spans="1:15" ht="18" customHeight="1" x14ac:dyDescent="0.3">
      <c r="A27" s="46" t="s">
        <v>34</v>
      </c>
      <c r="B27" s="47">
        <f>48035.6886238228+8394</f>
        <v>56429.688623822803</v>
      </c>
      <c r="C27" s="47">
        <v>2762.277372262774</v>
      </c>
      <c r="D27" s="58"/>
      <c r="E27" s="59"/>
      <c r="F27" s="70">
        <f t="shared" si="12"/>
        <v>59191.965996085579</v>
      </c>
      <c r="G27" s="47">
        <v>7146.3559147919805</v>
      </c>
      <c r="H27" s="60">
        <v>0.18365429468523797</v>
      </c>
      <c r="I27" s="49">
        <v>9</v>
      </c>
      <c r="J27" s="47">
        <v>5493.610671936759</v>
      </c>
      <c r="K27" s="47">
        <v>1556.2678750000014</v>
      </c>
      <c r="L27" s="60">
        <v>0.10876147005381238</v>
      </c>
      <c r="M27" s="70">
        <f t="shared" si="13"/>
        <v>64685.576668022339</v>
      </c>
      <c r="N27" s="47">
        <v>11464.901962771517</v>
      </c>
      <c r="O27" s="60">
        <v>0.21542064152818469</v>
      </c>
    </row>
    <row r="28" spans="1:15" ht="18" customHeight="1" x14ac:dyDescent="0.3">
      <c r="A28" s="46" t="s">
        <v>35</v>
      </c>
      <c r="B28" s="47">
        <f>309790.063592873-19867</f>
        <v>289923.06359287299</v>
      </c>
      <c r="C28" s="47">
        <v>18722.102189781024</v>
      </c>
      <c r="D28" s="58"/>
      <c r="E28" s="59"/>
      <c r="F28" s="70">
        <f t="shared" si="12"/>
        <v>308645.16578265402</v>
      </c>
      <c r="G28" s="47">
        <v>-11493.080557114852</v>
      </c>
      <c r="H28" s="60">
        <v>-3.7250974965610757E-2</v>
      </c>
      <c r="I28" s="49">
        <v>189</v>
      </c>
      <c r="J28" s="47">
        <v>115365.82411067194</v>
      </c>
      <c r="K28" s="47">
        <v>-1129.0699250000616</v>
      </c>
      <c r="L28" s="60">
        <v>-1.0322547518262754E-2</v>
      </c>
      <c r="M28" s="70">
        <f t="shared" si="13"/>
        <v>424010.98989332595</v>
      </c>
      <c r="N28" s="47">
        <v>6099.9568716206122</v>
      </c>
      <c r="O28" s="60">
        <v>1.4596341010314691E-2</v>
      </c>
    </row>
    <row r="29" spans="1:15" ht="18" customHeight="1" x14ac:dyDescent="0.3">
      <c r="A29" s="46" t="s">
        <v>36</v>
      </c>
      <c r="B29" s="47">
        <v>0</v>
      </c>
      <c r="C29" s="47">
        <v>0</v>
      </c>
      <c r="D29" s="58"/>
      <c r="E29" s="59"/>
      <c r="F29" s="70">
        <f t="shared" si="12"/>
        <v>0</v>
      </c>
      <c r="G29" s="47">
        <v>0</v>
      </c>
      <c r="H29" s="60">
        <v>0</v>
      </c>
      <c r="I29" s="49">
        <v>1</v>
      </c>
      <c r="J29" s="47">
        <f>610.401185770751+198</f>
        <v>808.401185770751</v>
      </c>
      <c r="K29" s="47">
        <v>-807.87124999999992</v>
      </c>
      <c r="L29" s="60">
        <v>-0.49992032797029695</v>
      </c>
      <c r="M29" s="70">
        <f t="shared" si="13"/>
        <v>808.401185770751</v>
      </c>
      <c r="N29" s="47">
        <v>-807.87124999999992</v>
      </c>
      <c r="O29" s="60">
        <v>-0.49992032797029695</v>
      </c>
    </row>
    <row r="30" spans="1:15" ht="18" customHeight="1" x14ac:dyDescent="0.3">
      <c r="A30" s="46" t="s">
        <v>37</v>
      </c>
      <c r="B30" s="47">
        <v>12364.618516437247</v>
      </c>
      <c r="C30" s="47">
        <v>613.83941605839414</v>
      </c>
      <c r="D30" s="58"/>
      <c r="E30" s="59"/>
      <c r="F30" s="70">
        <f t="shared" si="12"/>
        <v>12978.457932495641</v>
      </c>
      <c r="G30" s="47">
        <v>-4769.3564837694503</v>
      </c>
      <c r="H30" s="60">
        <v>-0.28687858548989176</v>
      </c>
      <c r="I30" s="49">
        <v>45</v>
      </c>
      <c r="J30" s="47">
        <f>27468.0533596838-6020</f>
        <v>21448.053359683799</v>
      </c>
      <c r="K30" s="47">
        <v>-0.14005000000543077</v>
      </c>
      <c r="L30" s="60">
        <v>-6.3780854360793688E-6</v>
      </c>
      <c r="M30" s="70">
        <f t="shared" si="13"/>
        <v>34426.511292179443</v>
      </c>
      <c r="N30" s="47">
        <v>-4155.6569116026949</v>
      </c>
      <c r="O30" s="60">
        <v>-0.10770694118141914</v>
      </c>
    </row>
    <row r="31" spans="1:15" ht="18" customHeight="1" x14ac:dyDescent="0.3">
      <c r="A31" s="46" t="s">
        <v>38</v>
      </c>
      <c r="B31" s="47">
        <f>190067.562340037-6103</f>
        <v>183964.562340037</v>
      </c>
      <c r="C31" s="47">
        <v>10742.189781021896</v>
      </c>
      <c r="D31" s="58"/>
      <c r="E31" s="59"/>
      <c r="F31" s="70">
        <f t="shared" si="12"/>
        <v>194706.7521210589</v>
      </c>
      <c r="G31" s="47">
        <v>5073.6543518766121</v>
      </c>
      <c r="H31" s="60">
        <v>2.8637209188218164E-2</v>
      </c>
      <c r="I31" s="49">
        <v>30</v>
      </c>
      <c r="J31" s="47">
        <v>18312.035573122528</v>
      </c>
      <c r="K31" s="47">
        <v>-812.49000000000888</v>
      </c>
      <c r="L31" s="60">
        <v>-3.8975822699798948E-2</v>
      </c>
      <c r="M31" s="70">
        <f t="shared" si="13"/>
        <v>213018.78769418143</v>
      </c>
      <c r="N31" s="47">
        <v>15003.357301173819</v>
      </c>
      <c r="O31" s="60">
        <v>7.5768409124382971E-2</v>
      </c>
    </row>
    <row r="32" spans="1:15" ht="18" customHeight="1" x14ac:dyDescent="0.3">
      <c r="A32" s="46" t="s">
        <v>39</v>
      </c>
      <c r="B32" s="47">
        <v>51879.401919209035</v>
      </c>
      <c r="C32" s="47">
        <v>920.7591240875912</v>
      </c>
      <c r="D32" s="58"/>
      <c r="E32" s="59"/>
      <c r="F32" s="70">
        <f t="shared" si="12"/>
        <v>52800.161043296626</v>
      </c>
      <c r="G32" s="47">
        <v>6866.8472664350629</v>
      </c>
      <c r="H32" s="60">
        <v>0.16015223234916301</v>
      </c>
      <c r="I32" s="49">
        <v>23</v>
      </c>
      <c r="J32" s="47">
        <f>14039.2272727273+2022</f>
        <v>16061.227272727299</v>
      </c>
      <c r="K32" s="47">
        <v>834.37424999993527</v>
      </c>
      <c r="L32" s="60">
        <v>4.8057496256187958E-2</v>
      </c>
      <c r="M32" s="70">
        <f t="shared" si="13"/>
        <v>68861.38831602392</v>
      </c>
      <c r="N32" s="47">
        <v>8621.9815053110215</v>
      </c>
      <c r="O32" s="60">
        <v>0.14312955901178673</v>
      </c>
    </row>
    <row r="33" spans="1:15" ht="18" customHeight="1" x14ac:dyDescent="0.3">
      <c r="A33" s="50" t="s">
        <v>40</v>
      </c>
      <c r="B33" s="51">
        <f t="shared" ref="B33:C33" si="14">SUM(B22:B32)</f>
        <v>1976190.9999999988</v>
      </c>
      <c r="C33" s="52">
        <f t="shared" si="14"/>
        <v>126144.00000000001</v>
      </c>
      <c r="D33" s="58"/>
      <c r="E33" s="59"/>
      <c r="F33" s="51">
        <f>SUM(F22:F32)</f>
        <v>2102334.9999999995</v>
      </c>
      <c r="G33" s="52">
        <v>81349.294006525597</v>
      </c>
      <c r="H33" s="61">
        <v>4.2496914705849632E-2</v>
      </c>
      <c r="I33" s="62">
        <v>506</v>
      </c>
      <c r="J33" s="52">
        <f t="shared" ref="J33:K33" si="15">SUM(J22:J32)</f>
        <v>305063</v>
      </c>
      <c r="K33" s="52">
        <f t="shared" si="15"/>
        <v>2299.163749999756</v>
      </c>
      <c r="L33" s="61">
        <v>8.100809847120017E-3</v>
      </c>
      <c r="M33" s="52">
        <f t="shared" ref="M33:N33" si="16">SUM(M22:M32)</f>
        <v>2407397.9999999995</v>
      </c>
      <c r="N33" s="52">
        <f t="shared" si="16"/>
        <v>309792.16374999977</v>
      </c>
      <c r="O33" s="61">
        <v>0.14765655482043158</v>
      </c>
    </row>
    <row r="34" spans="1:15" ht="15.75" customHeight="1" x14ac:dyDescent="0.3">
      <c r="A34" s="54" t="s">
        <v>51</v>
      </c>
      <c r="B34" s="49"/>
      <c r="C34" s="49"/>
      <c r="D34" s="58"/>
      <c r="E34" s="59"/>
      <c r="F34" s="63"/>
      <c r="G34" s="59"/>
      <c r="H34" s="59"/>
    </row>
    <row r="35" spans="1:15" ht="15.75" customHeight="1" x14ac:dyDescent="0.3">
      <c r="A35" s="64"/>
      <c r="B35" s="64"/>
      <c r="C35" s="64"/>
      <c r="D35" s="58"/>
      <c r="E35" s="65"/>
      <c r="G35" s="59"/>
      <c r="H35" s="59"/>
      <c r="J35" s="66"/>
      <c r="M35" s="66"/>
    </row>
    <row r="36" spans="1:15" ht="15.75" customHeight="1" x14ac:dyDescent="0.3">
      <c r="A36" s="67"/>
      <c r="B36" s="67"/>
      <c r="C36" s="67"/>
      <c r="D36" s="67"/>
      <c r="E36" s="67"/>
      <c r="G36" s="67"/>
      <c r="H36" s="67"/>
      <c r="J36" s="68"/>
      <c r="M36" s="68"/>
    </row>
    <row r="37" spans="1:15" ht="15.75" customHeight="1" x14ac:dyDescent="0.3">
      <c r="A37" s="67"/>
      <c r="B37" s="67"/>
      <c r="C37" s="67"/>
      <c r="D37" s="67"/>
      <c r="E37" s="67"/>
      <c r="F37" s="67"/>
      <c r="G37" s="67"/>
      <c r="H37" s="67"/>
    </row>
    <row r="38" spans="1:15" ht="15.75" customHeight="1" x14ac:dyDescent="0.3">
      <c r="A38" s="41" t="s">
        <v>599</v>
      </c>
    </row>
  </sheetData>
  <pageMargins left="0.7" right="0.7" top="0.75" bottom="0.75" header="0" footer="0"/>
  <pageSetup orientation="portrait" r:id="rId1"/>
  <ignoredErrors>
    <ignoredError sqref="L12 H12" calculatedColumn="1"/>
  </ignoredError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21"/>
  <sheetViews>
    <sheetView workbookViewId="0">
      <pane xSplit="2" ySplit="2" topLeftCell="G493" activePane="bottomRight" state="frozen"/>
      <selection activeCell="B498" sqref="B498"/>
      <selection pane="topRight" activeCell="B498" sqref="B498"/>
      <selection pane="bottomLeft" activeCell="B498" sqref="B498"/>
      <selection pane="bottomRight" activeCell="B498" sqref="B498"/>
    </sheetView>
  </sheetViews>
  <sheetFormatPr defaultColWidth="12.6640625" defaultRowHeight="15" customHeight="1" outlineLevelRow="1" x14ac:dyDescent="0.3"/>
  <cols>
    <col min="1" max="1" width="14.44140625" style="2" customWidth="1"/>
    <col min="2" max="2" width="93.6640625" style="2" bestFit="1" customWidth="1"/>
    <col min="3" max="3" width="10.88671875" style="2" customWidth="1"/>
    <col min="4" max="4" width="17.5546875" style="2" customWidth="1"/>
    <col min="5" max="5" width="13" style="2" customWidth="1"/>
    <col min="6" max="6" width="10.5546875" style="2" customWidth="1"/>
    <col min="7" max="7" width="25.33203125" style="2" customWidth="1"/>
    <col min="8" max="8" width="11.5546875" style="2" customWidth="1"/>
    <col min="9" max="9" width="15.33203125" style="2" customWidth="1"/>
    <col min="10" max="10" width="9.33203125" style="2" customWidth="1"/>
    <col min="11" max="11" width="12.33203125" style="2" customWidth="1"/>
    <col min="12" max="12" width="10" style="2" customWidth="1"/>
    <col min="13" max="13" width="12.33203125" style="2" customWidth="1"/>
    <col min="14" max="14" width="16.44140625" style="2" customWidth="1"/>
    <col min="15" max="15" width="28.6640625" style="2" customWidth="1"/>
    <col min="16" max="16384" width="12.6640625" style="2"/>
  </cols>
  <sheetData>
    <row r="1" spans="1:15" ht="17.399999999999999" x14ac:dyDescent="0.3">
      <c r="A1" s="9" t="s">
        <v>52</v>
      </c>
      <c r="B1" s="8"/>
      <c r="C1" s="10"/>
      <c r="D1" s="10"/>
      <c r="E1" s="11"/>
      <c r="F1" s="11"/>
      <c r="G1" s="180" t="s">
        <v>53</v>
      </c>
      <c r="H1" s="181"/>
      <c r="I1" s="182" t="s">
        <v>54</v>
      </c>
      <c r="J1" s="183"/>
      <c r="K1" s="184" t="s">
        <v>55</v>
      </c>
      <c r="L1" s="185"/>
      <c r="M1" s="71"/>
      <c r="N1" s="125">
        <v>922073</v>
      </c>
      <c r="O1" s="126"/>
    </row>
    <row r="2" spans="1:15" ht="52.8" x14ac:dyDescent="0.3">
      <c r="A2" s="93" t="s">
        <v>56</v>
      </c>
      <c r="B2" s="94" t="s">
        <v>57</v>
      </c>
      <c r="C2" s="93" t="s">
        <v>58</v>
      </c>
      <c r="D2" s="93" t="s">
        <v>59</v>
      </c>
      <c r="E2" s="93" t="s">
        <v>60</v>
      </c>
      <c r="F2" s="93" t="s">
        <v>61</v>
      </c>
      <c r="G2" s="95" t="s">
        <v>62</v>
      </c>
      <c r="H2" s="96" t="s">
        <v>63</v>
      </c>
      <c r="I2" s="95" t="s">
        <v>64</v>
      </c>
      <c r="J2" s="96" t="s">
        <v>597</v>
      </c>
      <c r="K2" s="95" t="s">
        <v>65</v>
      </c>
      <c r="L2" s="96" t="s">
        <v>598</v>
      </c>
      <c r="M2" s="97" t="s">
        <v>66</v>
      </c>
      <c r="N2" s="98" t="s">
        <v>67</v>
      </c>
      <c r="O2" s="6"/>
    </row>
    <row r="3" spans="1:15" ht="16.95" customHeight="1" x14ac:dyDescent="0.3">
      <c r="A3" s="44" t="s">
        <v>30</v>
      </c>
      <c r="B3" s="44"/>
      <c r="C3" s="74"/>
      <c r="D3" s="74"/>
      <c r="E3" s="99"/>
      <c r="F3" s="99"/>
      <c r="G3" s="100"/>
      <c r="H3" s="101"/>
      <c r="I3" s="102"/>
      <c r="J3" s="101"/>
      <c r="K3" s="102"/>
      <c r="L3" s="101"/>
      <c r="M3" s="103"/>
      <c r="N3" s="103"/>
      <c r="O3" s="6"/>
    </row>
    <row r="4" spans="1:15" ht="16.95" customHeight="1" x14ac:dyDescent="0.3">
      <c r="A4" s="44" t="s">
        <v>30</v>
      </c>
      <c r="B4" s="104" t="s">
        <v>68</v>
      </c>
      <c r="C4" s="105"/>
      <c r="D4" s="105"/>
      <c r="E4" s="75"/>
      <c r="F4" s="75"/>
      <c r="G4" s="100"/>
      <c r="H4" s="101"/>
      <c r="I4" s="102"/>
      <c r="J4" s="101"/>
      <c r="K4" s="102"/>
      <c r="L4" s="101"/>
      <c r="M4" s="103"/>
      <c r="N4" s="103"/>
      <c r="O4" s="6"/>
    </row>
    <row r="5" spans="1:15" ht="16.95" customHeight="1" x14ac:dyDescent="0.3">
      <c r="A5" s="44" t="s">
        <v>30</v>
      </c>
      <c r="B5" s="102" t="s">
        <v>69</v>
      </c>
      <c r="C5" s="106" t="s">
        <v>70</v>
      </c>
      <c r="D5" s="102">
        <v>2442</v>
      </c>
      <c r="E5" s="99">
        <v>0</v>
      </c>
      <c r="F5" s="99">
        <v>0</v>
      </c>
      <c r="G5" s="99">
        <f t="shared" ref="G5:G26" si="0">E5+F5</f>
        <v>0</v>
      </c>
      <c r="H5" s="101">
        <f t="shared" ref="H5:H27" si="1">+G5/$G$517</f>
        <v>0</v>
      </c>
      <c r="I5" s="102">
        <v>4</v>
      </c>
      <c r="J5" s="101">
        <f t="shared" ref="J5:J27" si="2">+I5/$I$517</f>
        <v>9.6408773198361053E-4</v>
      </c>
      <c r="K5" s="99">
        <v>61</v>
      </c>
      <c r="L5" s="101">
        <f t="shared" ref="L5:L27" si="3">+K5/$K$517</f>
        <v>1.5918995798428978E-3</v>
      </c>
      <c r="M5" s="79">
        <f t="shared" ref="M5:M27" si="4">+(H5+J5+L5)/3</f>
        <v>8.5199577060883611E-4</v>
      </c>
      <c r="N5" s="80">
        <v>723.93507824880805</v>
      </c>
      <c r="O5" s="18"/>
    </row>
    <row r="6" spans="1:15" ht="16.95" customHeight="1" x14ac:dyDescent="0.3">
      <c r="A6" s="44" t="s">
        <v>30</v>
      </c>
      <c r="B6" s="102" t="s">
        <v>71</v>
      </c>
      <c r="C6" s="107"/>
      <c r="D6" s="102">
        <v>9341</v>
      </c>
      <c r="E6" s="99">
        <v>0</v>
      </c>
      <c r="F6" s="99">
        <v>0</v>
      </c>
      <c r="G6" s="99">
        <f t="shared" si="0"/>
        <v>0</v>
      </c>
      <c r="H6" s="101">
        <f t="shared" si="1"/>
        <v>0</v>
      </c>
      <c r="I6" s="102">
        <v>0</v>
      </c>
      <c r="J6" s="101">
        <f t="shared" si="2"/>
        <v>0</v>
      </c>
      <c r="K6" s="99">
        <v>0</v>
      </c>
      <c r="L6" s="101">
        <f t="shared" si="3"/>
        <v>0</v>
      </c>
      <c r="M6" s="79">
        <f t="shared" si="4"/>
        <v>0</v>
      </c>
      <c r="N6" s="80">
        <v>0</v>
      </c>
      <c r="O6" s="18"/>
    </row>
    <row r="7" spans="1:15" ht="16.95" customHeight="1" x14ac:dyDescent="0.3">
      <c r="A7" s="44" t="s">
        <v>30</v>
      </c>
      <c r="B7" s="102" t="s">
        <v>72</v>
      </c>
      <c r="C7" s="102">
        <v>139</v>
      </c>
      <c r="D7" s="102">
        <v>2436</v>
      </c>
      <c r="E7" s="99">
        <v>0</v>
      </c>
      <c r="F7" s="99">
        <v>0</v>
      </c>
      <c r="G7" s="99">
        <f t="shared" si="0"/>
        <v>0</v>
      </c>
      <c r="H7" s="101">
        <f t="shared" si="1"/>
        <v>0</v>
      </c>
      <c r="I7" s="102">
        <v>2</v>
      </c>
      <c r="J7" s="101">
        <f t="shared" si="2"/>
        <v>4.8204386599180526E-4</v>
      </c>
      <c r="K7" s="99">
        <v>4</v>
      </c>
      <c r="L7" s="101">
        <f t="shared" si="3"/>
        <v>1.0438685769461624E-4</v>
      </c>
      <c r="M7" s="79">
        <f t="shared" si="4"/>
        <v>1.9547690789547384E-4</v>
      </c>
      <c r="N7" s="80">
        <v>166.09541443148245</v>
      </c>
      <c r="O7" s="18"/>
    </row>
    <row r="8" spans="1:15" ht="16.95" customHeight="1" x14ac:dyDescent="0.3">
      <c r="A8" s="44" t="s">
        <v>30</v>
      </c>
      <c r="B8" s="102" t="s">
        <v>73</v>
      </c>
      <c r="C8" s="102">
        <v>187</v>
      </c>
      <c r="D8" s="102">
        <v>2188</v>
      </c>
      <c r="E8" s="99">
        <v>0</v>
      </c>
      <c r="F8" s="99">
        <v>0</v>
      </c>
      <c r="G8" s="99">
        <f t="shared" si="0"/>
        <v>0</v>
      </c>
      <c r="H8" s="101">
        <f t="shared" si="1"/>
        <v>0</v>
      </c>
      <c r="I8" s="102">
        <v>0</v>
      </c>
      <c r="J8" s="101">
        <f t="shared" si="2"/>
        <v>0</v>
      </c>
      <c r="K8" s="99">
        <v>2</v>
      </c>
      <c r="L8" s="101">
        <f t="shared" si="3"/>
        <v>5.2193428847308122E-5</v>
      </c>
      <c r="M8" s="79">
        <f t="shared" si="4"/>
        <v>1.7397809615769374E-5</v>
      </c>
      <c r="N8" s="80">
        <v>14.78280186361672</v>
      </c>
      <c r="O8" s="18"/>
    </row>
    <row r="9" spans="1:15" ht="16.95" customHeight="1" x14ac:dyDescent="0.3">
      <c r="A9" s="44" t="s">
        <v>30</v>
      </c>
      <c r="B9" s="102" t="s">
        <v>74</v>
      </c>
      <c r="C9" s="106" t="s">
        <v>75</v>
      </c>
      <c r="D9" s="102">
        <v>2147</v>
      </c>
      <c r="E9" s="99">
        <v>0</v>
      </c>
      <c r="F9" s="99">
        <v>0</v>
      </c>
      <c r="G9" s="99">
        <f t="shared" si="0"/>
        <v>0</v>
      </c>
      <c r="H9" s="101">
        <f t="shared" si="1"/>
        <v>0</v>
      </c>
      <c r="I9" s="102">
        <v>0</v>
      </c>
      <c r="J9" s="101">
        <f t="shared" si="2"/>
        <v>0</v>
      </c>
      <c r="K9" s="99">
        <v>8</v>
      </c>
      <c r="L9" s="101">
        <f t="shared" si="3"/>
        <v>2.0877371538923249E-4</v>
      </c>
      <c r="M9" s="79">
        <f t="shared" si="4"/>
        <v>6.9591238463077496E-5</v>
      </c>
      <c r="N9" s="80">
        <v>59.131207454466882</v>
      </c>
      <c r="O9" s="18"/>
    </row>
    <row r="10" spans="1:15" ht="16.95" customHeight="1" x14ac:dyDescent="0.3">
      <c r="A10" s="44" t="s">
        <v>30</v>
      </c>
      <c r="B10" s="102" t="s">
        <v>76</v>
      </c>
      <c r="C10" s="102">
        <v>545</v>
      </c>
      <c r="D10" s="102">
        <v>2148</v>
      </c>
      <c r="E10" s="99">
        <v>0</v>
      </c>
      <c r="F10" s="99">
        <v>0</v>
      </c>
      <c r="G10" s="99">
        <f t="shared" si="0"/>
        <v>0</v>
      </c>
      <c r="H10" s="101">
        <f t="shared" si="1"/>
        <v>0</v>
      </c>
      <c r="I10" s="102">
        <v>0</v>
      </c>
      <c r="J10" s="101">
        <f t="shared" si="2"/>
        <v>0</v>
      </c>
      <c r="K10" s="99">
        <v>0</v>
      </c>
      <c r="L10" s="101">
        <f t="shared" si="3"/>
        <v>0</v>
      </c>
      <c r="M10" s="79">
        <f t="shared" si="4"/>
        <v>0</v>
      </c>
      <c r="N10" s="80">
        <v>0</v>
      </c>
      <c r="O10" s="18"/>
    </row>
    <row r="11" spans="1:15" ht="16.95" customHeight="1" x14ac:dyDescent="0.3">
      <c r="A11" s="44" t="s">
        <v>30</v>
      </c>
      <c r="B11" s="102" t="s">
        <v>77</v>
      </c>
      <c r="C11" s="102">
        <v>419</v>
      </c>
      <c r="D11" s="102">
        <v>2149</v>
      </c>
      <c r="E11" s="99">
        <v>0</v>
      </c>
      <c r="F11" s="99">
        <v>0</v>
      </c>
      <c r="G11" s="99">
        <f t="shared" si="0"/>
        <v>0</v>
      </c>
      <c r="H11" s="101">
        <f t="shared" si="1"/>
        <v>0</v>
      </c>
      <c r="I11" s="102">
        <v>0</v>
      </c>
      <c r="J11" s="101">
        <f t="shared" si="2"/>
        <v>0</v>
      </c>
      <c r="K11" s="99">
        <v>0</v>
      </c>
      <c r="L11" s="101">
        <f t="shared" si="3"/>
        <v>0</v>
      </c>
      <c r="M11" s="79">
        <f t="shared" si="4"/>
        <v>0</v>
      </c>
      <c r="N11" s="80">
        <v>0</v>
      </c>
      <c r="O11" s="18"/>
    </row>
    <row r="12" spans="1:15" ht="16.95" customHeight="1" x14ac:dyDescent="0.3">
      <c r="A12" s="44" t="s">
        <v>30</v>
      </c>
      <c r="B12" s="102" t="s">
        <v>78</v>
      </c>
      <c r="C12" s="102">
        <v>252</v>
      </c>
      <c r="D12" s="102">
        <v>2150</v>
      </c>
      <c r="E12" s="99">
        <v>0</v>
      </c>
      <c r="F12" s="99">
        <v>0</v>
      </c>
      <c r="G12" s="99">
        <f t="shared" si="0"/>
        <v>0</v>
      </c>
      <c r="H12" s="101">
        <f t="shared" si="1"/>
        <v>0</v>
      </c>
      <c r="I12" s="102">
        <v>0</v>
      </c>
      <c r="J12" s="101">
        <f t="shared" si="2"/>
        <v>0</v>
      </c>
      <c r="K12" s="99">
        <v>18</v>
      </c>
      <c r="L12" s="101">
        <f t="shared" si="3"/>
        <v>4.6974085962577314E-4</v>
      </c>
      <c r="M12" s="79">
        <f t="shared" si="4"/>
        <v>1.5658028654192438E-4</v>
      </c>
      <c r="N12" s="80">
        <v>133.04521677255048</v>
      </c>
      <c r="O12" s="18"/>
    </row>
    <row r="13" spans="1:15" ht="16.95" customHeight="1" x14ac:dyDescent="0.3">
      <c r="A13" s="44" t="s">
        <v>30</v>
      </c>
      <c r="B13" s="102" t="s">
        <v>79</v>
      </c>
      <c r="C13" s="102">
        <v>418</v>
      </c>
      <c r="D13" s="102">
        <v>2151</v>
      </c>
      <c r="E13" s="99">
        <v>0</v>
      </c>
      <c r="F13" s="99">
        <v>0</v>
      </c>
      <c r="G13" s="99">
        <f t="shared" si="0"/>
        <v>0</v>
      </c>
      <c r="H13" s="101">
        <f t="shared" si="1"/>
        <v>0</v>
      </c>
      <c r="I13" s="102">
        <v>0</v>
      </c>
      <c r="J13" s="101">
        <f t="shared" si="2"/>
        <v>0</v>
      </c>
      <c r="K13" s="99">
        <v>10</v>
      </c>
      <c r="L13" s="101">
        <f t="shared" si="3"/>
        <v>2.609671442365406E-4</v>
      </c>
      <c r="M13" s="79">
        <f t="shared" si="4"/>
        <v>8.698904807884687E-5</v>
      </c>
      <c r="N13" s="80">
        <v>73.9140093180836</v>
      </c>
      <c r="O13" s="18"/>
    </row>
    <row r="14" spans="1:15" ht="16.95" customHeight="1" x14ac:dyDescent="0.3">
      <c r="A14" s="44" t="s">
        <v>30</v>
      </c>
      <c r="B14" s="102" t="s">
        <v>80</v>
      </c>
      <c r="C14" s="102">
        <v>410</v>
      </c>
      <c r="D14" s="102">
        <v>2153</v>
      </c>
      <c r="E14" s="99">
        <v>2</v>
      </c>
      <c r="F14" s="99">
        <v>0</v>
      </c>
      <c r="G14" s="99">
        <f t="shared" si="0"/>
        <v>2</v>
      </c>
      <c r="H14" s="101">
        <f t="shared" si="1"/>
        <v>3.5417035594120772E-4</v>
      </c>
      <c r="I14" s="102">
        <v>0</v>
      </c>
      <c r="J14" s="101">
        <f t="shared" si="2"/>
        <v>0</v>
      </c>
      <c r="K14" s="99">
        <v>592</v>
      </c>
      <c r="L14" s="101">
        <f t="shared" si="3"/>
        <v>1.5449254938803204E-2</v>
      </c>
      <c r="M14" s="79">
        <f t="shared" si="4"/>
        <v>5.2678084315814708E-3</v>
      </c>
      <c r="N14" s="80">
        <v>4476.0214084061699</v>
      </c>
      <c r="O14" s="18"/>
    </row>
    <row r="15" spans="1:15" ht="16.95" customHeight="1" x14ac:dyDescent="0.3">
      <c r="A15" s="44" t="s">
        <v>30</v>
      </c>
      <c r="B15" s="102" t="s">
        <v>81</v>
      </c>
      <c r="C15" s="102">
        <v>420</v>
      </c>
      <c r="D15" s="102">
        <v>2152</v>
      </c>
      <c r="E15" s="99">
        <v>0</v>
      </c>
      <c r="F15" s="99">
        <v>0</v>
      </c>
      <c r="G15" s="99">
        <f t="shared" si="0"/>
        <v>0</v>
      </c>
      <c r="H15" s="101">
        <f t="shared" si="1"/>
        <v>0</v>
      </c>
      <c r="I15" s="102">
        <v>2</v>
      </c>
      <c r="J15" s="101">
        <f t="shared" si="2"/>
        <v>4.8204386599180526E-4</v>
      </c>
      <c r="K15" s="99">
        <v>23</v>
      </c>
      <c r="L15" s="101">
        <f t="shared" si="3"/>
        <v>6.0022443174404341E-4</v>
      </c>
      <c r="M15" s="79">
        <f t="shared" si="4"/>
        <v>3.6075609924528289E-4</v>
      </c>
      <c r="N15" s="80">
        <v>306.53203213584129</v>
      </c>
      <c r="O15" s="18"/>
    </row>
    <row r="16" spans="1:15" ht="16.95" customHeight="1" x14ac:dyDescent="0.3">
      <c r="A16" s="44" t="s">
        <v>30</v>
      </c>
      <c r="B16" s="102" t="s">
        <v>82</v>
      </c>
      <c r="C16" s="102">
        <v>556</v>
      </c>
      <c r="D16" s="102">
        <v>2165</v>
      </c>
      <c r="E16" s="99">
        <v>2</v>
      </c>
      <c r="F16" s="99">
        <v>0</v>
      </c>
      <c r="G16" s="99">
        <f t="shared" si="0"/>
        <v>2</v>
      </c>
      <c r="H16" s="101">
        <f t="shared" si="1"/>
        <v>3.5417035594120772E-4</v>
      </c>
      <c r="I16" s="102">
        <v>94</v>
      </c>
      <c r="J16" s="101">
        <f t="shared" si="2"/>
        <v>2.2656061701614848E-2</v>
      </c>
      <c r="K16" s="99">
        <v>153</v>
      </c>
      <c r="L16" s="101">
        <f t="shared" si="3"/>
        <v>3.9927973068190712E-3</v>
      </c>
      <c r="M16" s="79">
        <f t="shared" si="4"/>
        <v>9.0010097881250417E-3</v>
      </c>
      <c r="N16" s="80">
        <v>7648.0975024420031</v>
      </c>
      <c r="O16" s="18"/>
    </row>
    <row r="17" spans="1:15" ht="16.95" customHeight="1" x14ac:dyDescent="0.3">
      <c r="A17" s="44" t="s">
        <v>30</v>
      </c>
      <c r="B17" s="102" t="s">
        <v>83</v>
      </c>
      <c r="C17" s="102">
        <v>304</v>
      </c>
      <c r="D17" s="102">
        <v>2189</v>
      </c>
      <c r="E17" s="99">
        <v>0</v>
      </c>
      <c r="F17" s="99">
        <v>0</v>
      </c>
      <c r="G17" s="99">
        <f t="shared" si="0"/>
        <v>0</v>
      </c>
      <c r="H17" s="101">
        <f t="shared" si="1"/>
        <v>0</v>
      </c>
      <c r="I17" s="102">
        <v>8</v>
      </c>
      <c r="J17" s="101">
        <f t="shared" si="2"/>
        <v>1.9281754639672211E-3</v>
      </c>
      <c r="K17" s="99">
        <v>18</v>
      </c>
      <c r="L17" s="101">
        <f t="shared" si="3"/>
        <v>4.6974085962577314E-4</v>
      </c>
      <c r="M17" s="79">
        <f t="shared" si="4"/>
        <v>7.9930544119766482E-4</v>
      </c>
      <c r="N17" s="80">
        <v>679.1644595895466</v>
      </c>
      <c r="O17" s="18"/>
    </row>
    <row r="18" spans="1:15" ht="16.95" customHeight="1" x14ac:dyDescent="0.3">
      <c r="A18" s="44" t="s">
        <v>30</v>
      </c>
      <c r="B18" s="102" t="s">
        <v>84</v>
      </c>
      <c r="C18" s="99">
        <v>18</v>
      </c>
      <c r="D18" s="99">
        <v>2203</v>
      </c>
      <c r="E18" s="99">
        <v>3</v>
      </c>
      <c r="F18" s="99">
        <v>0</v>
      </c>
      <c r="G18" s="99">
        <f t="shared" si="0"/>
        <v>3</v>
      </c>
      <c r="H18" s="101">
        <f t="shared" si="1"/>
        <v>5.3125553391181158E-4</v>
      </c>
      <c r="I18" s="102">
        <v>9</v>
      </c>
      <c r="J18" s="101">
        <f t="shared" si="2"/>
        <v>2.1691973969631237E-3</v>
      </c>
      <c r="K18" s="99">
        <v>110</v>
      </c>
      <c r="L18" s="101">
        <f t="shared" si="3"/>
        <v>2.8706385866019467E-3</v>
      </c>
      <c r="M18" s="79">
        <f t="shared" si="4"/>
        <v>1.8570305058256272E-3</v>
      </c>
      <c r="N18" s="80">
        <v>1577.9063358314709</v>
      </c>
      <c r="O18" s="18"/>
    </row>
    <row r="19" spans="1:15" ht="16.95" customHeight="1" x14ac:dyDescent="0.3">
      <c r="A19" s="44" t="s">
        <v>30</v>
      </c>
      <c r="B19" s="102" t="s">
        <v>85</v>
      </c>
      <c r="C19" s="102">
        <v>30</v>
      </c>
      <c r="D19" s="102">
        <v>2211</v>
      </c>
      <c r="E19" s="99">
        <v>0</v>
      </c>
      <c r="F19" s="99">
        <v>0</v>
      </c>
      <c r="G19" s="99">
        <f t="shared" si="0"/>
        <v>0</v>
      </c>
      <c r="H19" s="101">
        <f t="shared" si="1"/>
        <v>0</v>
      </c>
      <c r="I19" s="102">
        <v>0</v>
      </c>
      <c r="J19" s="101">
        <f t="shared" si="2"/>
        <v>0</v>
      </c>
      <c r="K19" s="99">
        <v>0</v>
      </c>
      <c r="L19" s="101">
        <f t="shared" si="3"/>
        <v>0</v>
      </c>
      <c r="M19" s="79">
        <f t="shared" si="4"/>
        <v>0</v>
      </c>
      <c r="N19" s="80">
        <v>0</v>
      </c>
      <c r="O19" s="18"/>
    </row>
    <row r="20" spans="1:15" ht="16.95" customHeight="1" x14ac:dyDescent="0.3">
      <c r="A20" s="44" t="s">
        <v>30</v>
      </c>
      <c r="B20" s="102" t="s">
        <v>86</v>
      </c>
      <c r="C20" s="102">
        <v>549</v>
      </c>
      <c r="D20" s="102">
        <v>2205</v>
      </c>
      <c r="E20" s="99">
        <v>0</v>
      </c>
      <c r="F20" s="99">
        <v>0</v>
      </c>
      <c r="G20" s="99">
        <f t="shared" si="0"/>
        <v>0</v>
      </c>
      <c r="H20" s="101">
        <f t="shared" si="1"/>
        <v>0</v>
      </c>
      <c r="I20" s="102">
        <v>0</v>
      </c>
      <c r="J20" s="101">
        <f t="shared" si="2"/>
        <v>0</v>
      </c>
      <c r="K20" s="99">
        <v>0</v>
      </c>
      <c r="L20" s="101">
        <f t="shared" si="3"/>
        <v>0</v>
      </c>
      <c r="M20" s="79">
        <f t="shared" si="4"/>
        <v>0</v>
      </c>
      <c r="N20" s="80">
        <v>0</v>
      </c>
      <c r="O20" s="18"/>
    </row>
    <row r="21" spans="1:15" ht="16.95" customHeight="1" x14ac:dyDescent="0.3">
      <c r="A21" s="44" t="s">
        <v>30</v>
      </c>
      <c r="B21" s="102" t="s">
        <v>87</v>
      </c>
      <c r="C21" s="102">
        <v>547</v>
      </c>
      <c r="D21" s="102">
        <v>2206</v>
      </c>
      <c r="E21" s="99">
        <v>0</v>
      </c>
      <c r="F21" s="99">
        <v>0</v>
      </c>
      <c r="G21" s="99">
        <f t="shared" si="0"/>
        <v>0</v>
      </c>
      <c r="H21" s="101">
        <f t="shared" si="1"/>
        <v>0</v>
      </c>
      <c r="I21" s="102">
        <v>0</v>
      </c>
      <c r="J21" s="101">
        <f t="shared" si="2"/>
        <v>0</v>
      </c>
      <c r="K21" s="99">
        <v>0</v>
      </c>
      <c r="L21" s="101">
        <f t="shared" si="3"/>
        <v>0</v>
      </c>
      <c r="M21" s="79">
        <f t="shared" si="4"/>
        <v>0</v>
      </c>
      <c r="N21" s="80">
        <v>0</v>
      </c>
      <c r="O21" s="18"/>
    </row>
    <row r="22" spans="1:15" ht="16.95" customHeight="1" x14ac:dyDescent="0.3">
      <c r="A22" s="44" t="s">
        <v>30</v>
      </c>
      <c r="B22" s="102" t="s">
        <v>88</v>
      </c>
      <c r="C22" s="102">
        <v>570</v>
      </c>
      <c r="D22" s="102">
        <v>2208</v>
      </c>
      <c r="E22" s="99">
        <v>0</v>
      </c>
      <c r="F22" s="99">
        <v>0</v>
      </c>
      <c r="G22" s="99">
        <f t="shared" si="0"/>
        <v>0</v>
      </c>
      <c r="H22" s="101">
        <f t="shared" si="1"/>
        <v>0</v>
      </c>
      <c r="I22" s="102">
        <v>0</v>
      </c>
      <c r="J22" s="101">
        <f t="shared" si="2"/>
        <v>0</v>
      </c>
      <c r="K22" s="99">
        <v>0</v>
      </c>
      <c r="L22" s="101">
        <f t="shared" si="3"/>
        <v>0</v>
      </c>
      <c r="M22" s="79">
        <f t="shared" si="4"/>
        <v>0</v>
      </c>
      <c r="N22" s="80">
        <v>0</v>
      </c>
      <c r="O22" s="18"/>
    </row>
    <row r="23" spans="1:15" ht="16.95" customHeight="1" x14ac:dyDescent="0.3">
      <c r="A23" s="44" t="s">
        <v>30</v>
      </c>
      <c r="B23" s="102" t="s">
        <v>89</v>
      </c>
      <c r="C23" s="102">
        <v>31</v>
      </c>
      <c r="D23" s="102">
        <v>2209</v>
      </c>
      <c r="E23" s="99">
        <v>0</v>
      </c>
      <c r="F23" s="99">
        <v>0</v>
      </c>
      <c r="G23" s="99">
        <f t="shared" si="0"/>
        <v>0</v>
      </c>
      <c r="H23" s="101">
        <f t="shared" si="1"/>
        <v>0</v>
      </c>
      <c r="I23" s="102">
        <v>0</v>
      </c>
      <c r="J23" s="101">
        <f t="shared" si="2"/>
        <v>0</v>
      </c>
      <c r="K23" s="99">
        <v>0</v>
      </c>
      <c r="L23" s="101">
        <f t="shared" si="3"/>
        <v>0</v>
      </c>
      <c r="M23" s="79">
        <f t="shared" si="4"/>
        <v>0</v>
      </c>
      <c r="N23" s="80">
        <v>0</v>
      </c>
      <c r="O23" s="18"/>
    </row>
    <row r="24" spans="1:15" ht="16.95" customHeight="1" x14ac:dyDescent="0.3">
      <c r="A24" s="44" t="s">
        <v>30</v>
      </c>
      <c r="B24" s="102" t="s">
        <v>90</v>
      </c>
      <c r="C24" s="102">
        <v>525</v>
      </c>
      <c r="D24" s="102">
        <v>2210</v>
      </c>
      <c r="E24" s="99">
        <v>0</v>
      </c>
      <c r="F24" s="99">
        <v>0</v>
      </c>
      <c r="G24" s="99">
        <f t="shared" si="0"/>
        <v>0</v>
      </c>
      <c r="H24" s="101">
        <f t="shared" si="1"/>
        <v>0</v>
      </c>
      <c r="I24" s="102">
        <v>0</v>
      </c>
      <c r="J24" s="101">
        <f t="shared" si="2"/>
        <v>0</v>
      </c>
      <c r="K24" s="99">
        <v>0</v>
      </c>
      <c r="L24" s="101">
        <f t="shared" si="3"/>
        <v>0</v>
      </c>
      <c r="M24" s="79">
        <f t="shared" si="4"/>
        <v>0</v>
      </c>
      <c r="N24" s="80">
        <v>0</v>
      </c>
      <c r="O24" s="18"/>
    </row>
    <row r="25" spans="1:15" ht="16.95" customHeight="1" x14ac:dyDescent="0.3">
      <c r="A25" s="44" t="s">
        <v>30</v>
      </c>
      <c r="B25" s="102" t="s">
        <v>91</v>
      </c>
      <c r="C25" s="102">
        <v>408</v>
      </c>
      <c r="D25" s="102">
        <v>2207</v>
      </c>
      <c r="E25" s="99">
        <v>0</v>
      </c>
      <c r="F25" s="99">
        <v>0</v>
      </c>
      <c r="G25" s="99">
        <f t="shared" si="0"/>
        <v>0</v>
      </c>
      <c r="H25" s="101">
        <f t="shared" si="1"/>
        <v>0</v>
      </c>
      <c r="I25" s="102">
        <v>0</v>
      </c>
      <c r="J25" s="101">
        <f t="shared" si="2"/>
        <v>0</v>
      </c>
      <c r="K25" s="99">
        <v>19</v>
      </c>
      <c r="L25" s="101">
        <f t="shared" si="3"/>
        <v>4.9583757404942719E-4</v>
      </c>
      <c r="M25" s="79">
        <f t="shared" si="4"/>
        <v>1.6527919134980907E-4</v>
      </c>
      <c r="N25" s="80">
        <v>140.43661770435884</v>
      </c>
      <c r="O25" s="18"/>
    </row>
    <row r="26" spans="1:15" ht="16.95" customHeight="1" x14ac:dyDescent="0.3">
      <c r="A26" s="44" t="s">
        <v>30</v>
      </c>
      <c r="B26" s="102" t="s">
        <v>92</v>
      </c>
      <c r="C26" s="102">
        <v>567</v>
      </c>
      <c r="D26" s="102">
        <v>2212</v>
      </c>
      <c r="E26" s="99">
        <v>0</v>
      </c>
      <c r="F26" s="99">
        <v>0</v>
      </c>
      <c r="G26" s="99">
        <f t="shared" si="0"/>
        <v>0</v>
      </c>
      <c r="H26" s="101">
        <f t="shared" si="1"/>
        <v>0</v>
      </c>
      <c r="I26" s="102">
        <v>0</v>
      </c>
      <c r="J26" s="101">
        <f t="shared" si="2"/>
        <v>0</v>
      </c>
      <c r="K26" s="99">
        <v>0</v>
      </c>
      <c r="L26" s="101">
        <f t="shared" si="3"/>
        <v>0</v>
      </c>
      <c r="M26" s="79">
        <f t="shared" si="4"/>
        <v>0</v>
      </c>
      <c r="N26" s="80">
        <v>0</v>
      </c>
      <c r="O26" s="18"/>
    </row>
    <row r="27" spans="1:15" ht="16.95" customHeight="1" x14ac:dyDescent="0.3">
      <c r="A27" s="72"/>
      <c r="B27" s="73" t="s">
        <v>93</v>
      </c>
      <c r="C27" s="74"/>
      <c r="D27" s="74"/>
      <c r="E27" s="75">
        <f t="shared" ref="E27:G27" si="5">SUM(E5:E26)</f>
        <v>7</v>
      </c>
      <c r="F27" s="75">
        <f t="shared" si="5"/>
        <v>0</v>
      </c>
      <c r="G27" s="76">
        <f t="shared" si="5"/>
        <v>7</v>
      </c>
      <c r="H27" s="77">
        <f t="shared" si="1"/>
        <v>1.2395962457942271E-3</v>
      </c>
      <c r="I27" s="78">
        <f>SUM(I5:I26)</f>
        <v>119</v>
      </c>
      <c r="J27" s="77">
        <f t="shared" si="2"/>
        <v>2.8681610026512414E-2</v>
      </c>
      <c r="K27" s="78">
        <f>SUM(K5:K26)</f>
        <v>1018</v>
      </c>
      <c r="L27" s="77">
        <f t="shared" si="3"/>
        <v>2.6566455283279836E-2</v>
      </c>
      <c r="M27" s="79">
        <f t="shared" si="4"/>
        <v>1.8829220518528825E-2</v>
      </c>
      <c r="N27" s="80">
        <f>SUM(N5:N26)</f>
        <v>15999.0620841984</v>
      </c>
      <c r="O27" s="21"/>
    </row>
    <row r="28" spans="1:15" ht="16.95" customHeight="1" x14ac:dyDescent="0.3">
      <c r="A28" s="67" t="s">
        <v>33</v>
      </c>
      <c r="B28" s="44"/>
      <c r="C28" s="74"/>
      <c r="D28" s="74"/>
      <c r="E28" s="99"/>
      <c r="F28" s="99"/>
      <c r="G28" s="100"/>
      <c r="H28" s="101"/>
      <c r="I28" s="102"/>
      <c r="J28" s="101"/>
      <c r="K28" s="102"/>
      <c r="L28" s="101"/>
      <c r="M28" s="79"/>
      <c r="N28" s="79"/>
      <c r="O28" s="6"/>
    </row>
    <row r="29" spans="1:15" ht="16.95" customHeight="1" x14ac:dyDescent="0.3">
      <c r="A29" s="67" t="s">
        <v>33</v>
      </c>
      <c r="B29" s="104" t="s">
        <v>94</v>
      </c>
      <c r="C29" s="105"/>
      <c r="D29" s="105"/>
      <c r="E29" s="75"/>
      <c r="F29" s="75"/>
      <c r="G29" s="100"/>
      <c r="H29" s="101"/>
      <c r="I29" s="102"/>
      <c r="J29" s="101"/>
      <c r="K29" s="102"/>
      <c r="L29" s="101"/>
      <c r="M29" s="79"/>
      <c r="N29" s="79"/>
      <c r="O29" s="166"/>
    </row>
    <row r="30" spans="1:15" ht="16.95" customHeight="1" x14ac:dyDescent="0.3">
      <c r="A30" s="67" t="s">
        <v>33</v>
      </c>
      <c r="B30" s="44" t="s">
        <v>95</v>
      </c>
      <c r="C30" s="100" t="s">
        <v>96</v>
      </c>
      <c r="D30" s="99">
        <v>1987</v>
      </c>
      <c r="E30" s="99">
        <v>0</v>
      </c>
      <c r="F30" s="99">
        <v>0</v>
      </c>
      <c r="G30" s="99">
        <f t="shared" ref="G30:G64" si="6">E30+F30</f>
        <v>0</v>
      </c>
      <c r="H30" s="101">
        <f t="shared" ref="H30:H65" si="7">+G30/$G$517</f>
        <v>0</v>
      </c>
      <c r="I30" s="102">
        <v>0</v>
      </c>
      <c r="J30" s="101">
        <f t="shared" ref="J30:J65" si="8">+I30/$I$517</f>
        <v>0</v>
      </c>
      <c r="K30" s="99">
        <v>3</v>
      </c>
      <c r="L30" s="101">
        <f t="shared" ref="L30:L65" si="9">+K30/$K$517</f>
        <v>7.829014327096219E-5</v>
      </c>
      <c r="M30" s="79">
        <f t="shared" ref="M30:M65" si="10">+(H30+J30+L30)/3</f>
        <v>2.6096714423654064E-5</v>
      </c>
      <c r="N30" s="80">
        <v>24.099313625094602</v>
      </c>
      <c r="O30" s="6"/>
    </row>
    <row r="31" spans="1:15" ht="16.95" customHeight="1" x14ac:dyDescent="0.3">
      <c r="A31" s="67" t="s">
        <v>33</v>
      </c>
      <c r="B31" s="44" t="s">
        <v>97</v>
      </c>
      <c r="C31" s="99">
        <v>4</v>
      </c>
      <c r="D31" s="99">
        <v>2102</v>
      </c>
      <c r="E31" s="99">
        <v>0</v>
      </c>
      <c r="F31" s="99">
        <v>0</v>
      </c>
      <c r="G31" s="99">
        <f t="shared" si="6"/>
        <v>0</v>
      </c>
      <c r="H31" s="101">
        <f t="shared" si="7"/>
        <v>0</v>
      </c>
      <c r="I31" s="102">
        <v>0</v>
      </c>
      <c r="J31" s="101">
        <f t="shared" si="8"/>
        <v>0</v>
      </c>
      <c r="K31" s="99">
        <v>23</v>
      </c>
      <c r="L31" s="101">
        <f t="shared" si="9"/>
        <v>6.0022443174404341E-4</v>
      </c>
      <c r="M31" s="79">
        <f t="shared" si="10"/>
        <v>2.0007481058134779E-4</v>
      </c>
      <c r="N31" s="80">
        <v>184.76140445905861</v>
      </c>
      <c r="O31" s="6"/>
    </row>
    <row r="32" spans="1:15" ht="16.95" customHeight="1" x14ac:dyDescent="0.3">
      <c r="A32" s="67" t="s">
        <v>33</v>
      </c>
      <c r="B32" s="44" t="s">
        <v>98</v>
      </c>
      <c r="C32" s="99">
        <v>226</v>
      </c>
      <c r="D32" s="99">
        <v>2103</v>
      </c>
      <c r="E32" s="99">
        <v>0</v>
      </c>
      <c r="F32" s="99">
        <v>0</v>
      </c>
      <c r="G32" s="99">
        <f t="shared" si="6"/>
        <v>0</v>
      </c>
      <c r="H32" s="101">
        <f t="shared" si="7"/>
        <v>0</v>
      </c>
      <c r="I32" s="102">
        <v>0</v>
      </c>
      <c r="J32" s="101">
        <f t="shared" si="8"/>
        <v>0</v>
      </c>
      <c r="K32" s="99">
        <v>0</v>
      </c>
      <c r="L32" s="101">
        <f t="shared" si="9"/>
        <v>0</v>
      </c>
      <c r="M32" s="79">
        <f t="shared" si="10"/>
        <v>0</v>
      </c>
      <c r="N32" s="80">
        <v>0</v>
      </c>
      <c r="O32" s="6"/>
    </row>
    <row r="33" spans="1:15" ht="16.95" customHeight="1" x14ac:dyDescent="0.3">
      <c r="A33" s="67" t="s">
        <v>33</v>
      </c>
      <c r="B33" s="44" t="s">
        <v>99</v>
      </c>
      <c r="C33" s="99">
        <v>10</v>
      </c>
      <c r="D33" s="99">
        <v>2104</v>
      </c>
      <c r="E33" s="99">
        <v>0</v>
      </c>
      <c r="F33" s="99">
        <v>0</v>
      </c>
      <c r="G33" s="99">
        <f t="shared" si="6"/>
        <v>0</v>
      </c>
      <c r="H33" s="101">
        <f t="shared" si="7"/>
        <v>0</v>
      </c>
      <c r="I33" s="102">
        <v>0</v>
      </c>
      <c r="J33" s="101">
        <f t="shared" si="8"/>
        <v>0</v>
      </c>
      <c r="K33" s="99">
        <v>2</v>
      </c>
      <c r="L33" s="101">
        <f t="shared" si="9"/>
        <v>5.2193428847308122E-5</v>
      </c>
      <c r="M33" s="79">
        <f t="shared" si="10"/>
        <v>1.7397809615769374E-5</v>
      </c>
      <c r="N33" s="80">
        <v>16.066209083396402</v>
      </c>
      <c r="O33" s="6"/>
    </row>
    <row r="34" spans="1:15" ht="16.95" customHeight="1" x14ac:dyDescent="0.3">
      <c r="A34" s="67" t="s">
        <v>33</v>
      </c>
      <c r="B34" s="44" t="s">
        <v>100</v>
      </c>
      <c r="C34" s="99">
        <v>145</v>
      </c>
      <c r="D34" s="99">
        <v>2113</v>
      </c>
      <c r="E34" s="99">
        <v>0</v>
      </c>
      <c r="F34" s="99">
        <v>0</v>
      </c>
      <c r="G34" s="99">
        <f t="shared" si="6"/>
        <v>0</v>
      </c>
      <c r="H34" s="101">
        <f t="shared" si="7"/>
        <v>0</v>
      </c>
      <c r="I34" s="102">
        <v>1</v>
      </c>
      <c r="J34" s="101">
        <f t="shared" si="8"/>
        <v>2.4102193299590263E-4</v>
      </c>
      <c r="K34" s="99">
        <v>1</v>
      </c>
      <c r="L34" s="101">
        <f t="shared" si="9"/>
        <v>2.6096714423654061E-5</v>
      </c>
      <c r="M34" s="79">
        <f t="shared" si="10"/>
        <v>8.9039549139852242E-5</v>
      </c>
      <c r="N34" s="80">
        <v>82.224604405119123</v>
      </c>
      <c r="O34" s="6"/>
    </row>
    <row r="35" spans="1:15" ht="16.95" customHeight="1" x14ac:dyDescent="0.3">
      <c r="A35" s="67" t="s">
        <v>33</v>
      </c>
      <c r="B35" s="44" t="s">
        <v>101</v>
      </c>
      <c r="C35" s="99">
        <v>9</v>
      </c>
      <c r="D35" s="99">
        <v>2105</v>
      </c>
      <c r="E35" s="99">
        <v>0</v>
      </c>
      <c r="F35" s="99">
        <v>0</v>
      </c>
      <c r="G35" s="99">
        <f t="shared" si="6"/>
        <v>0</v>
      </c>
      <c r="H35" s="101">
        <f t="shared" si="7"/>
        <v>0</v>
      </c>
      <c r="I35" s="102">
        <v>1</v>
      </c>
      <c r="J35" s="101">
        <f t="shared" si="8"/>
        <v>2.4102193299590263E-4</v>
      </c>
      <c r="K35" s="99">
        <v>9</v>
      </c>
      <c r="L35" s="101">
        <f t="shared" si="9"/>
        <v>2.3487042981288657E-4</v>
      </c>
      <c r="M35" s="79">
        <f t="shared" si="10"/>
        <v>1.5863078760292972E-4</v>
      </c>
      <c r="N35" s="80">
        <v>146.4894407387047</v>
      </c>
      <c r="O35" s="6"/>
    </row>
    <row r="36" spans="1:15" ht="16.95" customHeight="1" x14ac:dyDescent="0.3">
      <c r="A36" s="67" t="s">
        <v>33</v>
      </c>
      <c r="B36" s="44" t="s">
        <v>102</v>
      </c>
      <c r="C36" s="99">
        <v>15</v>
      </c>
      <c r="D36" s="99">
        <v>2106</v>
      </c>
      <c r="E36" s="99">
        <v>0</v>
      </c>
      <c r="F36" s="99">
        <v>0</v>
      </c>
      <c r="G36" s="99">
        <f t="shared" si="6"/>
        <v>0</v>
      </c>
      <c r="H36" s="101">
        <f t="shared" si="7"/>
        <v>0</v>
      </c>
      <c r="I36" s="102">
        <v>1</v>
      </c>
      <c r="J36" s="101">
        <f t="shared" si="8"/>
        <v>2.4102193299590263E-4</v>
      </c>
      <c r="K36" s="99">
        <v>48</v>
      </c>
      <c r="L36" s="101">
        <f t="shared" si="9"/>
        <v>1.252642292335395E-3</v>
      </c>
      <c r="M36" s="79">
        <f t="shared" si="10"/>
        <v>4.9788807511043256E-4</v>
      </c>
      <c r="N36" s="80">
        <v>459.78051786493455</v>
      </c>
      <c r="O36" s="6"/>
    </row>
    <row r="37" spans="1:15" ht="16.95" customHeight="1" x14ac:dyDescent="0.3">
      <c r="A37" s="67" t="s">
        <v>33</v>
      </c>
      <c r="B37" s="44" t="s">
        <v>103</v>
      </c>
      <c r="C37" s="99">
        <v>7</v>
      </c>
      <c r="D37" s="99">
        <v>2107</v>
      </c>
      <c r="E37" s="99">
        <v>0</v>
      </c>
      <c r="F37" s="99">
        <v>0</v>
      </c>
      <c r="G37" s="99">
        <f t="shared" si="6"/>
        <v>0</v>
      </c>
      <c r="H37" s="101">
        <f t="shared" si="7"/>
        <v>0</v>
      </c>
      <c r="I37" s="102">
        <v>47</v>
      </c>
      <c r="J37" s="101">
        <f t="shared" si="8"/>
        <v>1.1328030850807424E-2</v>
      </c>
      <c r="K37" s="99">
        <v>231</v>
      </c>
      <c r="L37" s="101">
        <f t="shared" si="9"/>
        <v>6.0283410318640882E-3</v>
      </c>
      <c r="M37" s="79">
        <f t="shared" si="10"/>
        <v>5.7854572942238371E-3</v>
      </c>
      <c r="N37" s="80">
        <v>5342.6476427130665</v>
      </c>
      <c r="O37" s="6"/>
    </row>
    <row r="38" spans="1:15" ht="16.95" customHeight="1" x14ac:dyDescent="0.3">
      <c r="A38" s="67" t="s">
        <v>33</v>
      </c>
      <c r="B38" s="44" t="s">
        <v>104</v>
      </c>
      <c r="C38" s="100">
        <v>555</v>
      </c>
      <c r="D38" s="99">
        <v>2108</v>
      </c>
      <c r="E38" s="99">
        <v>0</v>
      </c>
      <c r="F38" s="99">
        <v>0</v>
      </c>
      <c r="G38" s="99">
        <f t="shared" si="6"/>
        <v>0</v>
      </c>
      <c r="H38" s="101">
        <f t="shared" si="7"/>
        <v>0</v>
      </c>
      <c r="I38" s="102">
        <v>0</v>
      </c>
      <c r="J38" s="101">
        <f t="shared" si="8"/>
        <v>0</v>
      </c>
      <c r="K38" s="99">
        <v>0</v>
      </c>
      <c r="L38" s="101">
        <f t="shared" si="9"/>
        <v>0</v>
      </c>
      <c r="M38" s="79">
        <f t="shared" si="10"/>
        <v>0</v>
      </c>
      <c r="N38" s="80">
        <v>0</v>
      </c>
      <c r="O38" s="6"/>
    </row>
    <row r="39" spans="1:15" ht="16.95" customHeight="1" x14ac:dyDescent="0.3">
      <c r="A39" s="67" t="s">
        <v>33</v>
      </c>
      <c r="B39" s="44" t="s">
        <v>105</v>
      </c>
      <c r="C39" s="100"/>
      <c r="D39" s="99">
        <v>9905</v>
      </c>
      <c r="E39" s="99">
        <v>0</v>
      </c>
      <c r="F39" s="99">
        <v>0</v>
      </c>
      <c r="G39" s="99">
        <f t="shared" si="6"/>
        <v>0</v>
      </c>
      <c r="H39" s="101">
        <f t="shared" si="7"/>
        <v>0</v>
      </c>
      <c r="I39" s="102">
        <v>0</v>
      </c>
      <c r="J39" s="101">
        <f t="shared" si="8"/>
        <v>0</v>
      </c>
      <c r="K39" s="99">
        <v>0</v>
      </c>
      <c r="L39" s="101">
        <f t="shared" si="9"/>
        <v>0</v>
      </c>
      <c r="M39" s="79">
        <f t="shared" si="10"/>
        <v>0</v>
      </c>
      <c r="N39" s="80">
        <v>0</v>
      </c>
      <c r="O39" s="6"/>
    </row>
    <row r="40" spans="1:15" ht="16.95" customHeight="1" x14ac:dyDescent="0.3">
      <c r="A40" s="67" t="s">
        <v>33</v>
      </c>
      <c r="B40" s="44" t="s">
        <v>106</v>
      </c>
      <c r="C40" s="99">
        <v>13</v>
      </c>
      <c r="D40" s="99">
        <v>2109</v>
      </c>
      <c r="E40" s="99">
        <v>0</v>
      </c>
      <c r="F40" s="99">
        <v>0</v>
      </c>
      <c r="G40" s="99">
        <f t="shared" si="6"/>
        <v>0</v>
      </c>
      <c r="H40" s="101">
        <f t="shared" si="7"/>
        <v>0</v>
      </c>
      <c r="I40" s="102">
        <v>0</v>
      </c>
      <c r="J40" s="101">
        <f t="shared" si="8"/>
        <v>0</v>
      </c>
      <c r="K40" s="99">
        <v>29</v>
      </c>
      <c r="L40" s="101">
        <f t="shared" si="9"/>
        <v>7.5680471828596784E-4</v>
      </c>
      <c r="M40" s="79">
        <f t="shared" si="10"/>
        <v>2.5226823942865593E-4</v>
      </c>
      <c r="N40" s="80">
        <v>232.9600317092478</v>
      </c>
      <c r="O40" s="6"/>
    </row>
    <row r="41" spans="1:15" ht="16.95" customHeight="1" x14ac:dyDescent="0.3">
      <c r="A41" s="67" t="s">
        <v>33</v>
      </c>
      <c r="B41" s="44" t="s">
        <v>107</v>
      </c>
      <c r="C41" s="99">
        <v>8</v>
      </c>
      <c r="D41" s="99">
        <v>2110</v>
      </c>
      <c r="E41" s="99">
        <v>0</v>
      </c>
      <c r="F41" s="99">
        <v>0</v>
      </c>
      <c r="G41" s="99">
        <f t="shared" si="6"/>
        <v>0</v>
      </c>
      <c r="H41" s="101">
        <f t="shared" si="7"/>
        <v>0</v>
      </c>
      <c r="I41" s="102">
        <v>0</v>
      </c>
      <c r="J41" s="101">
        <f t="shared" si="8"/>
        <v>0</v>
      </c>
      <c r="K41" s="99">
        <v>6</v>
      </c>
      <c r="L41" s="101">
        <f t="shared" si="9"/>
        <v>1.5658028654192438E-4</v>
      </c>
      <c r="M41" s="79">
        <f t="shared" si="10"/>
        <v>5.2193428847308129E-5</v>
      </c>
      <c r="N41" s="80">
        <v>48.198627250189205</v>
      </c>
      <c r="O41" s="6"/>
    </row>
    <row r="42" spans="1:15" ht="16.95" customHeight="1" x14ac:dyDescent="0.3">
      <c r="A42" s="67" t="s">
        <v>33</v>
      </c>
      <c r="B42" s="44" t="s">
        <v>108</v>
      </c>
      <c r="C42" s="99">
        <v>122</v>
      </c>
      <c r="D42" s="99">
        <v>2111</v>
      </c>
      <c r="E42" s="99">
        <v>0</v>
      </c>
      <c r="F42" s="99">
        <v>0</v>
      </c>
      <c r="G42" s="99">
        <f t="shared" si="6"/>
        <v>0</v>
      </c>
      <c r="H42" s="101">
        <f t="shared" si="7"/>
        <v>0</v>
      </c>
      <c r="I42" s="102">
        <v>33</v>
      </c>
      <c r="J42" s="101">
        <f t="shared" si="8"/>
        <v>7.9537237888647871E-3</v>
      </c>
      <c r="K42" s="99">
        <v>256</v>
      </c>
      <c r="L42" s="101">
        <f t="shared" si="9"/>
        <v>6.6807588924554396E-3</v>
      </c>
      <c r="M42" s="79">
        <f t="shared" si="10"/>
        <v>4.8781608937734089E-3</v>
      </c>
      <c r="N42" s="80">
        <v>4504.7942581676289</v>
      </c>
      <c r="O42" s="6"/>
    </row>
    <row r="43" spans="1:15" ht="16.95" customHeight="1" x14ac:dyDescent="0.3">
      <c r="A43" s="67" t="s">
        <v>33</v>
      </c>
      <c r="B43" s="44" t="s">
        <v>109</v>
      </c>
      <c r="C43" s="99">
        <v>11</v>
      </c>
      <c r="D43" s="99">
        <v>2112</v>
      </c>
      <c r="E43" s="99">
        <v>2</v>
      </c>
      <c r="F43" s="99">
        <v>0</v>
      </c>
      <c r="G43" s="99">
        <f t="shared" si="6"/>
        <v>2</v>
      </c>
      <c r="H43" s="101">
        <f t="shared" si="7"/>
        <v>3.5417035594120772E-4</v>
      </c>
      <c r="I43" s="102">
        <v>21</v>
      </c>
      <c r="J43" s="101">
        <f t="shared" si="8"/>
        <v>5.0614605929139552E-3</v>
      </c>
      <c r="K43" s="99">
        <v>63</v>
      </c>
      <c r="L43" s="101">
        <f t="shared" si="9"/>
        <v>1.644093008690206E-3</v>
      </c>
      <c r="M43" s="79">
        <f t="shared" si="10"/>
        <v>2.3532413191817898E-3</v>
      </c>
      <c r="N43" s="80">
        <v>2173.1279909738369</v>
      </c>
      <c r="O43" s="6"/>
    </row>
    <row r="44" spans="1:15" ht="16.95" customHeight="1" x14ac:dyDescent="0.3">
      <c r="A44" s="67" t="s">
        <v>33</v>
      </c>
      <c r="B44" s="44" t="s">
        <v>110</v>
      </c>
      <c r="C44" s="100">
        <v>116</v>
      </c>
      <c r="D44" s="99">
        <v>2071</v>
      </c>
      <c r="E44" s="99">
        <v>0</v>
      </c>
      <c r="F44" s="99">
        <v>0</v>
      </c>
      <c r="G44" s="99">
        <f t="shared" si="6"/>
        <v>0</v>
      </c>
      <c r="H44" s="101">
        <f t="shared" si="7"/>
        <v>0</v>
      </c>
      <c r="I44" s="102">
        <v>0</v>
      </c>
      <c r="J44" s="101">
        <f t="shared" si="8"/>
        <v>0</v>
      </c>
      <c r="K44" s="99">
        <v>50</v>
      </c>
      <c r="L44" s="101">
        <f t="shared" si="9"/>
        <v>1.304835721182703E-3</v>
      </c>
      <c r="M44" s="79">
        <f t="shared" si="10"/>
        <v>4.3494524039423436E-4</v>
      </c>
      <c r="N44" s="80">
        <v>401.65522708491</v>
      </c>
      <c r="O44" s="6"/>
    </row>
    <row r="45" spans="1:15" ht="16.95" customHeight="1" x14ac:dyDescent="0.3">
      <c r="A45" s="67" t="s">
        <v>33</v>
      </c>
      <c r="B45" s="44" t="s">
        <v>111</v>
      </c>
      <c r="C45" s="99"/>
      <c r="D45" s="99">
        <v>9978</v>
      </c>
      <c r="E45" s="99">
        <v>0</v>
      </c>
      <c r="F45" s="99">
        <v>0</v>
      </c>
      <c r="G45" s="99">
        <f t="shared" si="6"/>
        <v>0</v>
      </c>
      <c r="H45" s="101">
        <f t="shared" si="7"/>
        <v>0</v>
      </c>
      <c r="I45" s="102">
        <v>48</v>
      </c>
      <c r="J45" s="101">
        <f t="shared" si="8"/>
        <v>1.1569052783803326E-2</v>
      </c>
      <c r="K45" s="99">
        <v>77</v>
      </c>
      <c r="L45" s="101">
        <f t="shared" si="9"/>
        <v>2.0094470106213629E-3</v>
      </c>
      <c r="M45" s="79">
        <f t="shared" si="10"/>
        <v>4.5261665981415631E-3</v>
      </c>
      <c r="N45" s="80">
        <v>4179.7410431549652</v>
      </c>
      <c r="O45" s="6"/>
    </row>
    <row r="46" spans="1:15" ht="16.95" customHeight="1" x14ac:dyDescent="0.3">
      <c r="A46" s="67" t="s">
        <v>33</v>
      </c>
      <c r="B46" s="44" t="s">
        <v>112</v>
      </c>
      <c r="C46" s="99">
        <v>22</v>
      </c>
      <c r="D46" s="99">
        <v>2073</v>
      </c>
      <c r="E46" s="99">
        <v>0</v>
      </c>
      <c r="F46" s="99">
        <v>0</v>
      </c>
      <c r="G46" s="99">
        <f t="shared" si="6"/>
        <v>0</v>
      </c>
      <c r="H46" s="101">
        <f t="shared" si="7"/>
        <v>0</v>
      </c>
      <c r="I46" s="102">
        <v>0</v>
      </c>
      <c r="J46" s="101">
        <f t="shared" si="8"/>
        <v>0</v>
      </c>
      <c r="K46" s="99">
        <v>71</v>
      </c>
      <c r="L46" s="101">
        <f t="shared" si="9"/>
        <v>1.8528667240794384E-3</v>
      </c>
      <c r="M46" s="79">
        <f t="shared" si="10"/>
        <v>6.1762224135981285E-4</v>
      </c>
      <c r="N46" s="80">
        <v>570.3504224605723</v>
      </c>
      <c r="O46" s="6"/>
    </row>
    <row r="47" spans="1:15" ht="16.95" customHeight="1" x14ac:dyDescent="0.3">
      <c r="A47" s="67" t="s">
        <v>33</v>
      </c>
      <c r="B47" s="44" t="s">
        <v>113</v>
      </c>
      <c r="C47" s="99"/>
      <c r="D47" s="99">
        <v>9172</v>
      </c>
      <c r="E47" s="99">
        <v>0</v>
      </c>
      <c r="F47" s="99">
        <v>0</v>
      </c>
      <c r="G47" s="99">
        <f t="shared" si="6"/>
        <v>0</v>
      </c>
      <c r="H47" s="101">
        <f t="shared" si="7"/>
        <v>0</v>
      </c>
      <c r="I47" s="102">
        <v>0</v>
      </c>
      <c r="J47" s="101">
        <f t="shared" si="8"/>
        <v>0</v>
      </c>
      <c r="K47" s="99">
        <v>0</v>
      </c>
      <c r="L47" s="101">
        <f t="shared" si="9"/>
        <v>0</v>
      </c>
      <c r="M47" s="79">
        <f t="shared" si="10"/>
        <v>0</v>
      </c>
      <c r="N47" s="80">
        <v>0</v>
      </c>
      <c r="O47" s="6"/>
    </row>
    <row r="48" spans="1:15" ht="16.95" customHeight="1" x14ac:dyDescent="0.3">
      <c r="A48" s="67" t="s">
        <v>33</v>
      </c>
      <c r="B48" s="44" t="s">
        <v>114</v>
      </c>
      <c r="C48" s="99">
        <v>21</v>
      </c>
      <c r="D48" s="99">
        <v>2173</v>
      </c>
      <c r="E48" s="99">
        <v>0</v>
      </c>
      <c r="F48" s="99">
        <v>0</v>
      </c>
      <c r="G48" s="99">
        <f t="shared" si="6"/>
        <v>0</v>
      </c>
      <c r="H48" s="101">
        <f t="shared" si="7"/>
        <v>0</v>
      </c>
      <c r="I48" s="102">
        <v>22</v>
      </c>
      <c r="J48" s="101">
        <f t="shared" si="8"/>
        <v>5.3024825259098581E-3</v>
      </c>
      <c r="K48" s="99">
        <v>52</v>
      </c>
      <c r="L48" s="101">
        <f t="shared" si="9"/>
        <v>1.3570291500300112E-3</v>
      </c>
      <c r="M48" s="79">
        <f t="shared" si="10"/>
        <v>2.2198372253132898E-3</v>
      </c>
      <c r="N48" s="80">
        <v>2049.9344331635666</v>
      </c>
      <c r="O48" s="6"/>
    </row>
    <row r="49" spans="1:15" ht="16.95" customHeight="1" x14ac:dyDescent="0.3">
      <c r="A49" s="67" t="s">
        <v>33</v>
      </c>
      <c r="B49" s="44" t="s">
        <v>115</v>
      </c>
      <c r="C49" s="99">
        <v>565</v>
      </c>
      <c r="D49" s="99">
        <v>2175</v>
      </c>
      <c r="E49" s="99">
        <v>0</v>
      </c>
      <c r="F49" s="99">
        <v>0</v>
      </c>
      <c r="G49" s="99">
        <f t="shared" si="6"/>
        <v>0</v>
      </c>
      <c r="H49" s="101">
        <f t="shared" si="7"/>
        <v>0</v>
      </c>
      <c r="I49" s="102">
        <v>0</v>
      </c>
      <c r="J49" s="101">
        <f t="shared" si="8"/>
        <v>0</v>
      </c>
      <c r="K49" s="99">
        <v>7</v>
      </c>
      <c r="L49" s="101">
        <f t="shared" si="9"/>
        <v>1.8267700096557843E-4</v>
      </c>
      <c r="M49" s="79">
        <f t="shared" si="10"/>
        <v>6.0892333655192809E-5</v>
      </c>
      <c r="N49" s="80">
        <v>56.231731791887398</v>
      </c>
      <c r="O49" s="6"/>
    </row>
    <row r="50" spans="1:15" ht="16.95" customHeight="1" x14ac:dyDescent="0.3">
      <c r="A50" s="67" t="s">
        <v>33</v>
      </c>
      <c r="B50" s="44" t="s">
        <v>116</v>
      </c>
      <c r="C50" s="99"/>
      <c r="D50" s="99">
        <v>10008</v>
      </c>
      <c r="E50" s="99">
        <v>0</v>
      </c>
      <c r="F50" s="99">
        <v>0</v>
      </c>
      <c r="G50" s="99">
        <f t="shared" si="6"/>
        <v>0</v>
      </c>
      <c r="H50" s="101">
        <f t="shared" si="7"/>
        <v>0</v>
      </c>
      <c r="I50" s="102">
        <v>0</v>
      </c>
      <c r="J50" s="101">
        <f t="shared" si="8"/>
        <v>0</v>
      </c>
      <c r="K50" s="99">
        <v>1</v>
      </c>
      <c r="L50" s="101">
        <f t="shared" si="9"/>
        <v>2.6096714423654061E-5</v>
      </c>
      <c r="M50" s="79">
        <f t="shared" si="10"/>
        <v>8.698904807884687E-6</v>
      </c>
      <c r="N50" s="80">
        <v>8.0331045416982008</v>
      </c>
      <c r="O50" s="6"/>
    </row>
    <row r="51" spans="1:15" ht="16.95" customHeight="1" x14ac:dyDescent="0.3">
      <c r="A51" s="67" t="s">
        <v>33</v>
      </c>
      <c r="B51" s="44" t="s">
        <v>117</v>
      </c>
      <c r="C51" s="100">
        <v>26</v>
      </c>
      <c r="D51" s="99">
        <v>2176</v>
      </c>
      <c r="E51" s="99">
        <v>13</v>
      </c>
      <c r="F51" s="99">
        <v>0</v>
      </c>
      <c r="G51" s="99">
        <f t="shared" si="6"/>
        <v>13</v>
      </c>
      <c r="H51" s="101">
        <f t="shared" si="7"/>
        <v>2.3021073136178503E-3</v>
      </c>
      <c r="I51" s="102">
        <v>0</v>
      </c>
      <c r="J51" s="101">
        <f t="shared" si="8"/>
        <v>0</v>
      </c>
      <c r="K51" s="99">
        <v>62</v>
      </c>
      <c r="L51" s="101">
        <f t="shared" si="9"/>
        <v>1.6179962942665519E-3</v>
      </c>
      <c r="M51" s="79">
        <f t="shared" si="10"/>
        <v>1.3067012026281341E-3</v>
      </c>
      <c r="N51" s="80">
        <v>1206.6883817328594</v>
      </c>
      <c r="O51" s="6"/>
    </row>
    <row r="52" spans="1:15" ht="16.95" customHeight="1" x14ac:dyDescent="0.3">
      <c r="A52" s="67" t="s">
        <v>33</v>
      </c>
      <c r="B52" s="44" t="s">
        <v>118</v>
      </c>
      <c r="C52" s="99">
        <v>28</v>
      </c>
      <c r="D52" s="99">
        <v>2177</v>
      </c>
      <c r="E52" s="99">
        <v>14</v>
      </c>
      <c r="F52" s="99">
        <v>0</v>
      </c>
      <c r="G52" s="99">
        <f t="shared" si="6"/>
        <v>14</v>
      </c>
      <c r="H52" s="101">
        <f t="shared" si="7"/>
        <v>2.4791924915884543E-3</v>
      </c>
      <c r="I52" s="102">
        <v>11</v>
      </c>
      <c r="J52" s="101">
        <f t="shared" si="8"/>
        <v>2.651241262954929E-3</v>
      </c>
      <c r="K52" s="99">
        <v>247</v>
      </c>
      <c r="L52" s="101">
        <f t="shared" si="9"/>
        <v>6.4458884626425531E-3</v>
      </c>
      <c r="M52" s="79">
        <f t="shared" si="10"/>
        <v>3.8587740723953121E-3</v>
      </c>
      <c r="N52" s="80">
        <v>3563.4296743021619</v>
      </c>
      <c r="O52" s="6"/>
    </row>
    <row r="53" spans="1:15" ht="16.95" customHeight="1" x14ac:dyDescent="0.3">
      <c r="A53" s="67" t="s">
        <v>33</v>
      </c>
      <c r="B53" s="44" t="s">
        <v>119</v>
      </c>
      <c r="C53" s="99">
        <v>532</v>
      </c>
      <c r="D53" s="99">
        <v>2178</v>
      </c>
      <c r="E53" s="99">
        <v>0</v>
      </c>
      <c r="F53" s="99">
        <v>0</v>
      </c>
      <c r="G53" s="99">
        <f t="shared" si="6"/>
        <v>0</v>
      </c>
      <c r="H53" s="101">
        <f t="shared" si="7"/>
        <v>0</v>
      </c>
      <c r="I53" s="102">
        <v>0</v>
      </c>
      <c r="J53" s="101">
        <f t="shared" si="8"/>
        <v>0</v>
      </c>
      <c r="K53" s="99">
        <v>2</v>
      </c>
      <c r="L53" s="101">
        <f t="shared" si="9"/>
        <v>5.2193428847308122E-5</v>
      </c>
      <c r="M53" s="79">
        <f t="shared" si="10"/>
        <v>1.7397809615769374E-5</v>
      </c>
      <c r="N53" s="80">
        <v>16.066209083396402</v>
      </c>
      <c r="O53" s="6"/>
    </row>
    <row r="54" spans="1:15" ht="16.95" customHeight="1" x14ac:dyDescent="0.3">
      <c r="A54" s="67" t="s">
        <v>33</v>
      </c>
      <c r="B54" s="44" t="s">
        <v>120</v>
      </c>
      <c r="C54" s="99">
        <v>12</v>
      </c>
      <c r="D54" s="99">
        <v>2179</v>
      </c>
      <c r="E54" s="99">
        <v>3</v>
      </c>
      <c r="F54" s="99">
        <v>0</v>
      </c>
      <c r="G54" s="99">
        <f t="shared" si="6"/>
        <v>3</v>
      </c>
      <c r="H54" s="101">
        <f t="shared" si="7"/>
        <v>5.3125553391181158E-4</v>
      </c>
      <c r="I54" s="102">
        <v>127</v>
      </c>
      <c r="J54" s="101">
        <f t="shared" si="8"/>
        <v>3.0609785490479633E-2</v>
      </c>
      <c r="K54" s="99">
        <v>318</v>
      </c>
      <c r="L54" s="101">
        <f t="shared" si="9"/>
        <v>8.2987551867219917E-3</v>
      </c>
      <c r="M54" s="79">
        <f t="shared" si="10"/>
        <v>1.3146598737037813E-2</v>
      </c>
      <c r="N54" s="80">
        <v>12140.379088487</v>
      </c>
      <c r="O54" s="6"/>
    </row>
    <row r="55" spans="1:15" ht="16.95" customHeight="1" x14ac:dyDescent="0.3">
      <c r="A55" s="67" t="s">
        <v>33</v>
      </c>
      <c r="B55" s="44" t="s">
        <v>121</v>
      </c>
      <c r="C55" s="100">
        <v>33</v>
      </c>
      <c r="D55" s="99">
        <v>2180</v>
      </c>
      <c r="E55" s="99">
        <v>0</v>
      </c>
      <c r="F55" s="99">
        <v>0</v>
      </c>
      <c r="G55" s="99">
        <f t="shared" si="6"/>
        <v>0</v>
      </c>
      <c r="H55" s="101">
        <f t="shared" si="7"/>
        <v>0</v>
      </c>
      <c r="I55" s="102">
        <v>3</v>
      </c>
      <c r="J55" s="101">
        <f t="shared" si="8"/>
        <v>7.2306579898770787E-4</v>
      </c>
      <c r="K55" s="99">
        <v>172</v>
      </c>
      <c r="L55" s="101">
        <f t="shared" si="9"/>
        <v>4.4886348808684988E-3</v>
      </c>
      <c r="M55" s="79">
        <f t="shared" si="10"/>
        <v>1.7372335599520688E-3</v>
      </c>
      <c r="N55" s="80">
        <v>1604.2684807623532</v>
      </c>
      <c r="O55" s="6"/>
    </row>
    <row r="56" spans="1:15" ht="16.95" customHeight="1" x14ac:dyDescent="0.3">
      <c r="A56" s="67" t="s">
        <v>33</v>
      </c>
      <c r="B56" s="44" t="s">
        <v>122</v>
      </c>
      <c r="C56" s="100">
        <v>29</v>
      </c>
      <c r="D56" s="99">
        <v>2181</v>
      </c>
      <c r="E56" s="99">
        <v>0</v>
      </c>
      <c r="F56" s="99">
        <v>0</v>
      </c>
      <c r="G56" s="99">
        <f t="shared" si="6"/>
        <v>0</v>
      </c>
      <c r="H56" s="101">
        <f t="shared" si="7"/>
        <v>0</v>
      </c>
      <c r="I56" s="102">
        <v>0</v>
      </c>
      <c r="J56" s="101">
        <f t="shared" si="8"/>
        <v>0</v>
      </c>
      <c r="K56" s="99">
        <v>34</v>
      </c>
      <c r="L56" s="101">
        <f t="shared" si="9"/>
        <v>8.8728829040423806E-4</v>
      </c>
      <c r="M56" s="79">
        <f t="shared" si="10"/>
        <v>2.9576276346807937E-4</v>
      </c>
      <c r="N56" s="80">
        <v>273.12555441773884</v>
      </c>
      <c r="O56" s="6"/>
    </row>
    <row r="57" spans="1:15" ht="16.95" customHeight="1" x14ac:dyDescent="0.3">
      <c r="A57" s="67" t="s">
        <v>33</v>
      </c>
      <c r="B57" s="44" t="s">
        <v>123</v>
      </c>
      <c r="C57" s="99">
        <v>19</v>
      </c>
      <c r="D57" s="99">
        <v>1995</v>
      </c>
      <c r="E57" s="99">
        <v>0</v>
      </c>
      <c r="F57" s="99">
        <v>0</v>
      </c>
      <c r="G57" s="99">
        <f t="shared" si="6"/>
        <v>0</v>
      </c>
      <c r="H57" s="101">
        <f t="shared" si="7"/>
        <v>0</v>
      </c>
      <c r="I57" s="102">
        <v>3</v>
      </c>
      <c r="J57" s="101">
        <f t="shared" si="8"/>
        <v>7.2306579898770787E-4</v>
      </c>
      <c r="K57" s="99">
        <v>11</v>
      </c>
      <c r="L57" s="101">
        <f t="shared" si="9"/>
        <v>2.870638586601947E-4</v>
      </c>
      <c r="M57" s="79">
        <f t="shared" si="10"/>
        <v>3.3670988588263415E-4</v>
      </c>
      <c r="N57" s="80">
        <v>310.93864954894292</v>
      </c>
      <c r="O57" s="6"/>
    </row>
    <row r="58" spans="1:15" ht="16.95" customHeight="1" x14ac:dyDescent="0.3">
      <c r="A58" s="67" t="s">
        <v>33</v>
      </c>
      <c r="B58" s="44" t="s">
        <v>124</v>
      </c>
      <c r="C58" s="99"/>
      <c r="D58" s="99">
        <v>9435</v>
      </c>
      <c r="E58" s="99">
        <v>6</v>
      </c>
      <c r="F58" s="99">
        <v>0</v>
      </c>
      <c r="G58" s="99">
        <f t="shared" si="6"/>
        <v>6</v>
      </c>
      <c r="H58" s="101">
        <f t="shared" si="7"/>
        <v>1.0625110678236232E-3</v>
      </c>
      <c r="I58" s="102">
        <v>0</v>
      </c>
      <c r="J58" s="101">
        <f t="shared" si="8"/>
        <v>0</v>
      </c>
      <c r="K58" s="99">
        <v>248</v>
      </c>
      <c r="L58" s="101">
        <f t="shared" si="9"/>
        <v>6.4719851770662076E-3</v>
      </c>
      <c r="M58" s="79">
        <f t="shared" si="10"/>
        <v>2.51149874829661E-3</v>
      </c>
      <c r="N58" s="80">
        <v>2319.2726494861863</v>
      </c>
      <c r="O58" s="6"/>
    </row>
    <row r="59" spans="1:15" ht="16.95" customHeight="1" x14ac:dyDescent="0.3">
      <c r="A59" s="67" t="s">
        <v>33</v>
      </c>
      <c r="B59" s="44" t="s">
        <v>125</v>
      </c>
      <c r="C59" s="99"/>
      <c r="D59" s="99">
        <v>9641</v>
      </c>
      <c r="E59" s="99">
        <v>0</v>
      </c>
      <c r="F59" s="99">
        <v>0</v>
      </c>
      <c r="G59" s="99">
        <f t="shared" si="6"/>
        <v>0</v>
      </c>
      <c r="H59" s="101">
        <f t="shared" si="7"/>
        <v>0</v>
      </c>
      <c r="I59" s="102">
        <v>0</v>
      </c>
      <c r="J59" s="101">
        <f t="shared" si="8"/>
        <v>0</v>
      </c>
      <c r="K59" s="99">
        <v>26</v>
      </c>
      <c r="L59" s="101">
        <f t="shared" si="9"/>
        <v>6.7851457501500562E-4</v>
      </c>
      <c r="M59" s="79">
        <f t="shared" si="10"/>
        <v>2.2617152500500187E-4</v>
      </c>
      <c r="N59" s="80">
        <v>208.86071808415321</v>
      </c>
      <c r="O59" s="6"/>
    </row>
    <row r="60" spans="1:15" ht="16.95" customHeight="1" x14ac:dyDescent="0.3">
      <c r="A60" s="67" t="s">
        <v>33</v>
      </c>
      <c r="B60" s="44" t="s">
        <v>126</v>
      </c>
      <c r="C60" s="99">
        <v>391</v>
      </c>
      <c r="D60" s="99">
        <v>2197</v>
      </c>
      <c r="E60" s="99">
        <v>0</v>
      </c>
      <c r="F60" s="99">
        <v>0</v>
      </c>
      <c r="G60" s="99">
        <f t="shared" si="6"/>
        <v>0</v>
      </c>
      <c r="H60" s="101">
        <f t="shared" si="7"/>
        <v>0</v>
      </c>
      <c r="I60" s="102">
        <v>0</v>
      </c>
      <c r="J60" s="101">
        <f t="shared" si="8"/>
        <v>0</v>
      </c>
      <c r="K60" s="99">
        <v>14</v>
      </c>
      <c r="L60" s="101">
        <f t="shared" si="9"/>
        <v>3.6535400193115687E-4</v>
      </c>
      <c r="M60" s="79">
        <f t="shared" si="10"/>
        <v>1.2178466731038562E-4</v>
      </c>
      <c r="N60" s="80">
        <v>112.4634635837748</v>
      </c>
      <c r="O60" s="6"/>
    </row>
    <row r="61" spans="1:15" ht="16.95" customHeight="1" x14ac:dyDescent="0.3">
      <c r="A61" s="67" t="s">
        <v>33</v>
      </c>
      <c r="B61" s="44" t="s">
        <v>127</v>
      </c>
      <c r="C61" s="99">
        <v>395</v>
      </c>
      <c r="D61" s="99">
        <v>2198</v>
      </c>
      <c r="E61" s="99">
        <v>0</v>
      </c>
      <c r="F61" s="99">
        <v>0</v>
      </c>
      <c r="G61" s="99">
        <f t="shared" si="6"/>
        <v>0</v>
      </c>
      <c r="H61" s="101">
        <f t="shared" si="7"/>
        <v>0</v>
      </c>
      <c r="I61" s="102">
        <v>0</v>
      </c>
      <c r="J61" s="101">
        <f t="shared" si="8"/>
        <v>0</v>
      </c>
      <c r="K61" s="99">
        <v>9</v>
      </c>
      <c r="L61" s="101">
        <f t="shared" si="9"/>
        <v>2.3487042981288657E-4</v>
      </c>
      <c r="M61" s="79">
        <f t="shared" si="10"/>
        <v>7.829014327096219E-5</v>
      </c>
      <c r="N61" s="80">
        <v>72.297940875283814</v>
      </c>
      <c r="O61" s="6"/>
    </row>
    <row r="62" spans="1:15" ht="16.95" customHeight="1" x14ac:dyDescent="0.3">
      <c r="A62" s="67" t="s">
        <v>33</v>
      </c>
      <c r="B62" s="44" t="s">
        <v>128</v>
      </c>
      <c r="C62" s="99">
        <v>16</v>
      </c>
      <c r="D62" s="99">
        <v>2199</v>
      </c>
      <c r="E62" s="99">
        <v>8</v>
      </c>
      <c r="F62" s="99">
        <v>0</v>
      </c>
      <c r="G62" s="99">
        <f t="shared" si="6"/>
        <v>8</v>
      </c>
      <c r="H62" s="101">
        <f t="shared" si="7"/>
        <v>1.4166814237648309E-3</v>
      </c>
      <c r="I62" s="102">
        <v>0</v>
      </c>
      <c r="J62" s="101">
        <f t="shared" si="8"/>
        <v>0</v>
      </c>
      <c r="K62" s="99">
        <v>52</v>
      </c>
      <c r="L62" s="101">
        <f t="shared" si="9"/>
        <v>1.3570291500300112E-3</v>
      </c>
      <c r="M62" s="79">
        <f t="shared" si="10"/>
        <v>9.2457019126494734E-4</v>
      </c>
      <c r="N62" s="80">
        <v>853.80506702835009</v>
      </c>
      <c r="O62" s="6"/>
    </row>
    <row r="63" spans="1:15" ht="16.95" customHeight="1" x14ac:dyDescent="0.3">
      <c r="A63" s="67" t="s">
        <v>33</v>
      </c>
      <c r="B63" s="44" t="s">
        <v>129</v>
      </c>
      <c r="C63" s="99">
        <v>393</v>
      </c>
      <c r="D63" s="99">
        <v>2202</v>
      </c>
      <c r="E63" s="99">
        <v>0</v>
      </c>
      <c r="F63" s="99">
        <v>0</v>
      </c>
      <c r="G63" s="99">
        <f t="shared" si="6"/>
        <v>0</v>
      </c>
      <c r="H63" s="101">
        <f t="shared" si="7"/>
        <v>0</v>
      </c>
      <c r="I63" s="102">
        <v>0</v>
      </c>
      <c r="J63" s="101">
        <f t="shared" si="8"/>
        <v>0</v>
      </c>
      <c r="K63" s="99">
        <v>0</v>
      </c>
      <c r="L63" s="101">
        <f t="shared" si="9"/>
        <v>0</v>
      </c>
      <c r="M63" s="79">
        <f t="shared" si="10"/>
        <v>0</v>
      </c>
      <c r="N63" s="80">
        <v>0</v>
      </c>
      <c r="O63" s="6"/>
    </row>
    <row r="64" spans="1:15" ht="16.95" customHeight="1" x14ac:dyDescent="0.3">
      <c r="A64" s="67" t="s">
        <v>33</v>
      </c>
      <c r="B64" s="44" t="s">
        <v>130</v>
      </c>
      <c r="C64" s="99">
        <v>228</v>
      </c>
      <c r="D64" s="99">
        <v>2174</v>
      </c>
      <c r="E64" s="99">
        <v>0</v>
      </c>
      <c r="F64" s="99">
        <v>0</v>
      </c>
      <c r="G64" s="99">
        <f t="shared" si="6"/>
        <v>0</v>
      </c>
      <c r="H64" s="101">
        <f t="shared" si="7"/>
        <v>0</v>
      </c>
      <c r="I64" s="102">
        <v>0</v>
      </c>
      <c r="J64" s="101">
        <f t="shared" si="8"/>
        <v>0</v>
      </c>
      <c r="K64" s="99">
        <v>0</v>
      </c>
      <c r="L64" s="101">
        <f t="shared" si="9"/>
        <v>0</v>
      </c>
      <c r="M64" s="79">
        <f t="shared" si="10"/>
        <v>0</v>
      </c>
      <c r="N64" s="80">
        <v>0</v>
      </c>
      <c r="O64" s="6"/>
    </row>
    <row r="65" spans="1:15" ht="16.95" customHeight="1" x14ac:dyDescent="0.3">
      <c r="A65" s="72"/>
      <c r="B65" s="81" t="s">
        <v>131</v>
      </c>
      <c r="C65" s="74"/>
      <c r="D65" s="74"/>
      <c r="E65" s="75">
        <f t="shared" ref="E65:G65" si="11">SUM(E30:E64)</f>
        <v>46</v>
      </c>
      <c r="F65" s="75">
        <f t="shared" si="11"/>
        <v>0</v>
      </c>
      <c r="G65" s="76">
        <f t="shared" si="11"/>
        <v>46</v>
      </c>
      <c r="H65" s="77">
        <f t="shared" si="7"/>
        <v>8.1459181866477774E-3</v>
      </c>
      <c r="I65" s="78">
        <f>SUM(I30:I64)</f>
        <v>318</v>
      </c>
      <c r="J65" s="77">
        <f t="shared" si="8"/>
        <v>7.6644974692697029E-2</v>
      </c>
      <c r="K65" s="78">
        <f>SUM(K30:K64)</f>
        <v>2124</v>
      </c>
      <c r="L65" s="77">
        <f t="shared" si="9"/>
        <v>5.5429421435841231E-2</v>
      </c>
      <c r="M65" s="79">
        <f t="shared" si="10"/>
        <v>4.6740104771728685E-2</v>
      </c>
      <c r="N65" s="80">
        <v>43162.691880580067</v>
      </c>
      <c r="O65" s="21"/>
    </row>
    <row r="66" spans="1:15" ht="16.95" customHeight="1" x14ac:dyDescent="0.3">
      <c r="A66" s="67" t="s">
        <v>34</v>
      </c>
      <c r="B66" s="108"/>
      <c r="C66" s="74"/>
      <c r="D66" s="74"/>
      <c r="E66" s="99"/>
      <c r="F66" s="99"/>
      <c r="G66" s="100"/>
      <c r="H66" s="101"/>
      <c r="I66" s="102"/>
      <c r="J66" s="101"/>
      <c r="K66" s="102"/>
      <c r="L66" s="101"/>
      <c r="M66" s="79"/>
      <c r="N66" s="79"/>
      <c r="O66" s="6"/>
    </row>
    <row r="67" spans="1:15" ht="16.95" customHeight="1" x14ac:dyDescent="0.3">
      <c r="A67" s="67" t="s">
        <v>34</v>
      </c>
      <c r="B67" s="104" t="s">
        <v>132</v>
      </c>
      <c r="C67" s="105"/>
      <c r="D67" s="105"/>
      <c r="E67" s="75"/>
      <c r="F67" s="75"/>
      <c r="G67" s="100"/>
      <c r="H67" s="101"/>
      <c r="I67" s="102"/>
      <c r="J67" s="101"/>
      <c r="K67" s="102"/>
      <c r="L67" s="101"/>
      <c r="M67" s="79"/>
      <c r="N67" s="79"/>
      <c r="O67" s="6"/>
    </row>
    <row r="68" spans="1:15" ht="16.95" customHeight="1" x14ac:dyDescent="0.3">
      <c r="A68" s="67" t="s">
        <v>34</v>
      </c>
      <c r="B68" s="44" t="s">
        <v>133</v>
      </c>
      <c r="C68" s="102">
        <v>3</v>
      </c>
      <c r="D68" s="102">
        <v>1973</v>
      </c>
      <c r="E68" s="99">
        <v>0</v>
      </c>
      <c r="F68" s="99">
        <v>0</v>
      </c>
      <c r="G68" s="99">
        <f t="shared" ref="G68:G84" si="12">E68+F68</f>
        <v>0</v>
      </c>
      <c r="H68" s="101">
        <f t="shared" ref="H68:H85" si="13">+G68/$G$517</f>
        <v>0</v>
      </c>
      <c r="I68" s="102">
        <v>1</v>
      </c>
      <c r="J68" s="101">
        <f t="shared" ref="J68:J85" si="14">+I68/$I$517</f>
        <v>2.4102193299590263E-4</v>
      </c>
      <c r="K68" s="99">
        <v>31</v>
      </c>
      <c r="L68" s="101">
        <f t="shared" ref="L68:L85" si="15">+K68/$K$517</f>
        <v>8.0899814713327595E-4</v>
      </c>
      <c r="M68" s="79">
        <f t="shared" ref="M68:M85" si="16">+(H68+J68+L68)/3</f>
        <v>3.5000669337639285E-4</v>
      </c>
      <c r="N68" s="80">
        <v>323.21774065606513</v>
      </c>
      <c r="O68" s="6"/>
    </row>
    <row r="69" spans="1:15" ht="16.95" customHeight="1" x14ac:dyDescent="0.3">
      <c r="A69" s="67" t="s">
        <v>34</v>
      </c>
      <c r="B69" s="44" t="s">
        <v>134</v>
      </c>
      <c r="C69" s="102">
        <v>523</v>
      </c>
      <c r="D69" s="102">
        <v>1974</v>
      </c>
      <c r="E69" s="99">
        <v>4</v>
      </c>
      <c r="F69" s="99">
        <v>0</v>
      </c>
      <c r="G69" s="99">
        <f t="shared" si="12"/>
        <v>4</v>
      </c>
      <c r="H69" s="101">
        <f t="shared" si="13"/>
        <v>7.0834071188241544E-4</v>
      </c>
      <c r="I69" s="102">
        <v>13</v>
      </c>
      <c r="J69" s="101">
        <f t="shared" si="14"/>
        <v>3.1332851289467343E-3</v>
      </c>
      <c r="K69" s="99">
        <v>179</v>
      </c>
      <c r="L69" s="101">
        <f t="shared" si="15"/>
        <v>4.6713118818340772E-3</v>
      </c>
      <c r="M69" s="79">
        <f t="shared" si="16"/>
        <v>2.8376459075544085E-3</v>
      </c>
      <c r="N69" s="80">
        <v>2620.457026618471</v>
      </c>
      <c r="O69" s="6"/>
    </row>
    <row r="70" spans="1:15" ht="16.95" customHeight="1" x14ac:dyDescent="0.3">
      <c r="A70" s="67" t="s">
        <v>34</v>
      </c>
      <c r="B70" s="44" t="s">
        <v>135</v>
      </c>
      <c r="C70" s="102">
        <v>524</v>
      </c>
      <c r="D70" s="102">
        <v>1975</v>
      </c>
      <c r="E70" s="99">
        <v>2</v>
      </c>
      <c r="F70" s="99">
        <v>61</v>
      </c>
      <c r="G70" s="99">
        <f t="shared" si="12"/>
        <v>63</v>
      </c>
      <c r="H70" s="101">
        <f t="shared" si="13"/>
        <v>1.1156366212148043E-2</v>
      </c>
      <c r="I70" s="102">
        <v>31</v>
      </c>
      <c r="J70" s="101">
        <f t="shared" si="14"/>
        <v>7.4716799228729813E-3</v>
      </c>
      <c r="K70" s="99">
        <v>163</v>
      </c>
      <c r="L70" s="101">
        <f t="shared" si="15"/>
        <v>4.2537644510556123E-3</v>
      </c>
      <c r="M70" s="79">
        <f t="shared" si="16"/>
        <v>7.6272701953588795E-3</v>
      </c>
      <c r="N70" s="80">
        <v>7043.4911290856999</v>
      </c>
      <c r="O70" s="6"/>
    </row>
    <row r="71" spans="1:15" ht="16.95" customHeight="1" x14ac:dyDescent="0.3">
      <c r="A71" s="67" t="s">
        <v>34</v>
      </c>
      <c r="B71" s="44" t="s">
        <v>136</v>
      </c>
      <c r="C71" s="102">
        <v>146</v>
      </c>
      <c r="D71" s="102">
        <v>2074</v>
      </c>
      <c r="E71" s="99">
        <v>5</v>
      </c>
      <c r="F71" s="99">
        <v>4</v>
      </c>
      <c r="G71" s="99">
        <f t="shared" si="12"/>
        <v>9</v>
      </c>
      <c r="H71" s="101">
        <f t="shared" si="13"/>
        <v>1.5937666017354348E-3</v>
      </c>
      <c r="I71" s="102">
        <v>8</v>
      </c>
      <c r="J71" s="101">
        <f t="shared" si="14"/>
        <v>1.9281754639672211E-3</v>
      </c>
      <c r="K71" s="99">
        <v>50</v>
      </c>
      <c r="L71" s="101">
        <f t="shared" si="15"/>
        <v>1.304835721182703E-3</v>
      </c>
      <c r="M71" s="79">
        <f t="shared" si="16"/>
        <v>1.6089259289617864E-3</v>
      </c>
      <c r="N71" s="80">
        <v>1485.7813107098266</v>
      </c>
      <c r="O71" s="6"/>
    </row>
    <row r="72" spans="1:15" ht="16.95" customHeight="1" x14ac:dyDescent="0.3">
      <c r="A72" s="67" t="s">
        <v>34</v>
      </c>
      <c r="B72" s="44" t="s">
        <v>137</v>
      </c>
      <c r="C72" s="102">
        <v>17</v>
      </c>
      <c r="D72" s="102">
        <v>2122</v>
      </c>
      <c r="E72" s="99">
        <v>0</v>
      </c>
      <c r="F72" s="99">
        <v>0</v>
      </c>
      <c r="G72" s="99">
        <f t="shared" si="12"/>
        <v>0</v>
      </c>
      <c r="H72" s="101">
        <f t="shared" si="13"/>
        <v>0</v>
      </c>
      <c r="I72" s="102">
        <v>0</v>
      </c>
      <c r="J72" s="101">
        <f t="shared" si="14"/>
        <v>0</v>
      </c>
      <c r="K72" s="99">
        <v>235</v>
      </c>
      <c r="L72" s="101">
        <f t="shared" si="15"/>
        <v>6.1327278895587046E-3</v>
      </c>
      <c r="M72" s="79">
        <f t="shared" si="16"/>
        <v>2.0442426298529015E-3</v>
      </c>
      <c r="N72" s="80">
        <v>1887.7795672990771</v>
      </c>
      <c r="O72" s="6"/>
    </row>
    <row r="73" spans="1:15" ht="16.95" customHeight="1" x14ac:dyDescent="0.3">
      <c r="A73" s="67" t="s">
        <v>34</v>
      </c>
      <c r="B73" s="44" t="s">
        <v>138</v>
      </c>
      <c r="C73" s="102">
        <v>520</v>
      </c>
      <c r="D73" s="102">
        <v>2305</v>
      </c>
      <c r="E73" s="99">
        <v>0</v>
      </c>
      <c r="F73" s="99">
        <v>0</v>
      </c>
      <c r="G73" s="99">
        <f t="shared" si="12"/>
        <v>0</v>
      </c>
      <c r="H73" s="101">
        <f t="shared" si="13"/>
        <v>0</v>
      </c>
      <c r="I73" s="102">
        <v>3</v>
      </c>
      <c r="J73" s="101">
        <f t="shared" si="14"/>
        <v>7.2306579898770787E-4</v>
      </c>
      <c r="K73" s="99">
        <v>19</v>
      </c>
      <c r="L73" s="101">
        <f t="shared" si="15"/>
        <v>4.9583757404942719E-4</v>
      </c>
      <c r="M73" s="79">
        <f t="shared" si="16"/>
        <v>4.0630112434571165E-4</v>
      </c>
      <c r="N73" s="80">
        <v>375.20348588252853</v>
      </c>
      <c r="O73" s="6"/>
    </row>
    <row r="74" spans="1:15" ht="16.95" customHeight="1" x14ac:dyDescent="0.3">
      <c r="A74" s="67" t="s">
        <v>34</v>
      </c>
      <c r="B74" s="44" t="s">
        <v>139</v>
      </c>
      <c r="C74" s="102">
        <v>519</v>
      </c>
      <c r="D74" s="102">
        <v>2306</v>
      </c>
      <c r="E74" s="99">
        <v>1</v>
      </c>
      <c r="F74" s="99">
        <v>0</v>
      </c>
      <c r="G74" s="99">
        <f t="shared" si="12"/>
        <v>1</v>
      </c>
      <c r="H74" s="101">
        <f t="shared" si="13"/>
        <v>1.7708517797060386E-4</v>
      </c>
      <c r="I74" s="102">
        <v>27</v>
      </c>
      <c r="J74" s="101">
        <f t="shared" si="14"/>
        <v>6.5075921908893707E-3</v>
      </c>
      <c r="K74" s="99">
        <v>59</v>
      </c>
      <c r="L74" s="101">
        <f t="shared" si="15"/>
        <v>1.5397061509955896E-3</v>
      </c>
      <c r="M74" s="79">
        <f t="shared" si="16"/>
        <v>2.7414611732851884E-3</v>
      </c>
      <c r="N74" s="80">
        <v>2531.6341181300641</v>
      </c>
      <c r="O74" s="6"/>
    </row>
    <row r="75" spans="1:15" ht="16.95" customHeight="1" x14ac:dyDescent="0.3">
      <c r="A75" s="67" t="s">
        <v>34</v>
      </c>
      <c r="B75" s="44" t="s">
        <v>140</v>
      </c>
      <c r="C75" s="102">
        <v>502</v>
      </c>
      <c r="D75" s="102">
        <v>2307</v>
      </c>
      <c r="E75" s="99">
        <v>0</v>
      </c>
      <c r="F75" s="99">
        <v>0</v>
      </c>
      <c r="G75" s="99">
        <f t="shared" si="12"/>
        <v>0</v>
      </c>
      <c r="H75" s="101">
        <f t="shared" si="13"/>
        <v>0</v>
      </c>
      <c r="I75" s="102">
        <v>0</v>
      </c>
      <c r="J75" s="101">
        <f t="shared" si="14"/>
        <v>0</v>
      </c>
      <c r="K75" s="99">
        <v>3</v>
      </c>
      <c r="L75" s="101">
        <f t="shared" si="15"/>
        <v>7.829014327096219E-5</v>
      </c>
      <c r="M75" s="79">
        <f t="shared" si="16"/>
        <v>2.6096714423654064E-5</v>
      </c>
      <c r="N75" s="80">
        <v>24.099313625094602</v>
      </c>
      <c r="O75" s="6"/>
    </row>
    <row r="76" spans="1:15" ht="16.95" customHeight="1" x14ac:dyDescent="0.3">
      <c r="A76" s="67" t="s">
        <v>34</v>
      </c>
      <c r="B76" s="44" t="s">
        <v>141</v>
      </c>
      <c r="C76" s="102">
        <v>491</v>
      </c>
      <c r="D76" s="102">
        <v>2143</v>
      </c>
      <c r="E76" s="99">
        <v>0</v>
      </c>
      <c r="F76" s="99">
        <v>0</v>
      </c>
      <c r="G76" s="99">
        <f t="shared" si="12"/>
        <v>0</v>
      </c>
      <c r="H76" s="101">
        <f t="shared" si="13"/>
        <v>0</v>
      </c>
      <c r="I76" s="102">
        <v>0</v>
      </c>
      <c r="J76" s="101">
        <f t="shared" si="14"/>
        <v>0</v>
      </c>
      <c r="K76" s="99">
        <v>0</v>
      </c>
      <c r="L76" s="101">
        <f t="shared" si="15"/>
        <v>0</v>
      </c>
      <c r="M76" s="79">
        <f t="shared" si="16"/>
        <v>0</v>
      </c>
      <c r="N76" s="80">
        <v>0</v>
      </c>
      <c r="O76" s="6"/>
    </row>
    <row r="77" spans="1:15" ht="16.95" customHeight="1" x14ac:dyDescent="0.3">
      <c r="A77" s="67" t="s">
        <v>34</v>
      </c>
      <c r="B77" s="44" t="s">
        <v>142</v>
      </c>
      <c r="C77" s="102">
        <v>383</v>
      </c>
      <c r="D77" s="102">
        <v>2315</v>
      </c>
      <c r="E77" s="99">
        <v>0</v>
      </c>
      <c r="F77" s="99">
        <v>0</v>
      </c>
      <c r="G77" s="99">
        <f t="shared" si="12"/>
        <v>0</v>
      </c>
      <c r="H77" s="101">
        <f t="shared" si="13"/>
        <v>0</v>
      </c>
      <c r="I77" s="102">
        <v>0</v>
      </c>
      <c r="J77" s="101">
        <f t="shared" si="14"/>
        <v>0</v>
      </c>
      <c r="K77" s="99">
        <v>5</v>
      </c>
      <c r="L77" s="101">
        <f t="shared" si="15"/>
        <v>1.304835721182703E-4</v>
      </c>
      <c r="M77" s="79">
        <f t="shared" si="16"/>
        <v>4.3494524039423435E-5</v>
      </c>
      <c r="N77" s="80">
        <v>40.165522708491004</v>
      </c>
      <c r="O77" s="6"/>
    </row>
    <row r="78" spans="1:15" ht="16.95" customHeight="1" x14ac:dyDescent="0.3">
      <c r="A78" s="67" t="s">
        <v>34</v>
      </c>
      <c r="B78" s="44" t="s">
        <v>143</v>
      </c>
      <c r="C78" s="102"/>
      <c r="D78" s="102">
        <v>3753</v>
      </c>
      <c r="E78" s="99">
        <v>0</v>
      </c>
      <c r="F78" s="99">
        <v>0</v>
      </c>
      <c r="G78" s="99">
        <f t="shared" si="12"/>
        <v>0</v>
      </c>
      <c r="H78" s="101">
        <f t="shared" si="13"/>
        <v>0</v>
      </c>
      <c r="I78" s="102">
        <v>0</v>
      </c>
      <c r="J78" s="101">
        <f t="shared" si="14"/>
        <v>0</v>
      </c>
      <c r="K78" s="99">
        <v>0</v>
      </c>
      <c r="L78" s="101">
        <f t="shared" si="15"/>
        <v>0</v>
      </c>
      <c r="M78" s="79">
        <f t="shared" si="16"/>
        <v>0</v>
      </c>
      <c r="N78" s="80">
        <v>0</v>
      </c>
      <c r="O78" s="6"/>
    </row>
    <row r="79" spans="1:15" ht="16.95" customHeight="1" x14ac:dyDescent="0.3">
      <c r="A79" s="67" t="s">
        <v>34</v>
      </c>
      <c r="B79" s="44" t="s">
        <v>144</v>
      </c>
      <c r="C79" s="102">
        <v>263</v>
      </c>
      <c r="D79" s="102">
        <v>2304</v>
      </c>
      <c r="E79" s="99">
        <v>0</v>
      </c>
      <c r="F79" s="99">
        <v>0</v>
      </c>
      <c r="G79" s="99">
        <f t="shared" si="12"/>
        <v>0</v>
      </c>
      <c r="H79" s="101">
        <f t="shared" si="13"/>
        <v>0</v>
      </c>
      <c r="I79" s="102">
        <v>118</v>
      </c>
      <c r="J79" s="101">
        <f t="shared" si="14"/>
        <v>2.844058809351651E-2</v>
      </c>
      <c r="K79" s="99">
        <v>333</v>
      </c>
      <c r="L79" s="101">
        <f t="shared" si="15"/>
        <v>8.690205903076802E-3</v>
      </c>
      <c r="M79" s="79">
        <f t="shared" si="16"/>
        <v>1.237693133219777E-2</v>
      </c>
      <c r="N79" s="80">
        <v>11429.620796269168</v>
      </c>
      <c r="O79" s="6"/>
    </row>
    <row r="80" spans="1:15" ht="16.95" customHeight="1" x14ac:dyDescent="0.3">
      <c r="A80" s="67" t="s">
        <v>34</v>
      </c>
      <c r="B80" s="44" t="s">
        <v>145</v>
      </c>
      <c r="C80" s="102"/>
      <c r="D80" s="102">
        <v>10163</v>
      </c>
      <c r="E80" s="99">
        <v>0</v>
      </c>
      <c r="F80" s="99">
        <v>0</v>
      </c>
      <c r="G80" s="99">
        <f t="shared" si="12"/>
        <v>0</v>
      </c>
      <c r="H80" s="101">
        <f t="shared" si="13"/>
        <v>0</v>
      </c>
      <c r="I80" s="102">
        <v>0</v>
      </c>
      <c r="J80" s="101">
        <f t="shared" si="14"/>
        <v>0</v>
      </c>
      <c r="K80" s="99">
        <v>0</v>
      </c>
      <c r="L80" s="101">
        <f t="shared" si="15"/>
        <v>0</v>
      </c>
      <c r="M80" s="79">
        <f t="shared" si="16"/>
        <v>0</v>
      </c>
      <c r="N80" s="80">
        <v>0</v>
      </c>
      <c r="O80" s="6"/>
    </row>
    <row r="81" spans="1:15" ht="16.95" customHeight="1" x14ac:dyDescent="0.3">
      <c r="A81" s="67" t="s">
        <v>34</v>
      </c>
      <c r="B81" s="44" t="s">
        <v>146</v>
      </c>
      <c r="C81" s="102">
        <v>140</v>
      </c>
      <c r="D81" s="102">
        <v>2310</v>
      </c>
      <c r="E81" s="99">
        <v>2</v>
      </c>
      <c r="F81" s="99">
        <v>0</v>
      </c>
      <c r="G81" s="99">
        <f t="shared" si="12"/>
        <v>2</v>
      </c>
      <c r="H81" s="101">
        <f t="shared" si="13"/>
        <v>3.5417035594120772E-4</v>
      </c>
      <c r="I81" s="102">
        <v>0</v>
      </c>
      <c r="J81" s="101">
        <f t="shared" si="14"/>
        <v>0</v>
      </c>
      <c r="K81" s="99">
        <v>69</v>
      </c>
      <c r="L81" s="101">
        <f t="shared" si="15"/>
        <v>1.8006732952321302E-3</v>
      </c>
      <c r="M81" s="79">
        <f t="shared" si="16"/>
        <v>7.1828121705777928E-4</v>
      </c>
      <c r="N81" s="80">
        <v>663.30512109218671</v>
      </c>
      <c r="O81" s="6"/>
    </row>
    <row r="82" spans="1:15" ht="16.95" customHeight="1" x14ac:dyDescent="0.3">
      <c r="A82" s="67" t="s">
        <v>34</v>
      </c>
      <c r="B82" s="44" t="s">
        <v>147</v>
      </c>
      <c r="C82" s="102">
        <v>503</v>
      </c>
      <c r="D82" s="102">
        <v>2312</v>
      </c>
      <c r="E82" s="99">
        <v>0</v>
      </c>
      <c r="F82" s="99">
        <v>0</v>
      </c>
      <c r="G82" s="99">
        <f t="shared" si="12"/>
        <v>0</v>
      </c>
      <c r="H82" s="101">
        <f t="shared" si="13"/>
        <v>0</v>
      </c>
      <c r="I82" s="102">
        <v>7</v>
      </c>
      <c r="J82" s="101">
        <f t="shared" si="14"/>
        <v>1.6871535309713184E-3</v>
      </c>
      <c r="K82" s="99">
        <v>32</v>
      </c>
      <c r="L82" s="101">
        <f t="shared" si="15"/>
        <v>8.3509486155692995E-4</v>
      </c>
      <c r="M82" s="79">
        <f t="shared" si="16"/>
        <v>8.4074946417608267E-4</v>
      </c>
      <c r="N82" s="80">
        <v>776.39984437828866</v>
      </c>
      <c r="O82" s="6"/>
    </row>
    <row r="83" spans="1:15" ht="16.95" customHeight="1" x14ac:dyDescent="0.3">
      <c r="A83" s="67" t="s">
        <v>34</v>
      </c>
      <c r="B83" s="44" t="s">
        <v>148</v>
      </c>
      <c r="C83" s="102">
        <v>120</v>
      </c>
      <c r="D83" s="102">
        <v>2314</v>
      </c>
      <c r="E83" s="99">
        <v>0</v>
      </c>
      <c r="F83" s="99">
        <v>0</v>
      </c>
      <c r="G83" s="99">
        <f t="shared" si="12"/>
        <v>0</v>
      </c>
      <c r="H83" s="101">
        <f t="shared" si="13"/>
        <v>0</v>
      </c>
      <c r="I83" s="102">
        <v>0</v>
      </c>
      <c r="J83" s="101">
        <f t="shared" si="14"/>
        <v>0</v>
      </c>
      <c r="K83" s="99">
        <v>1</v>
      </c>
      <c r="L83" s="101">
        <f t="shared" si="15"/>
        <v>2.6096714423654061E-5</v>
      </c>
      <c r="M83" s="79">
        <f t="shared" si="16"/>
        <v>8.698904807884687E-6</v>
      </c>
      <c r="N83" s="80">
        <v>8.0331045416982008</v>
      </c>
      <c r="O83" s="6"/>
    </row>
    <row r="84" spans="1:15" ht="16.95" customHeight="1" x14ac:dyDescent="0.3">
      <c r="A84" s="67" t="s">
        <v>34</v>
      </c>
      <c r="B84" s="44" t="s">
        <v>149</v>
      </c>
      <c r="C84" s="102">
        <v>126</v>
      </c>
      <c r="D84" s="102">
        <v>2309</v>
      </c>
      <c r="E84" s="99">
        <v>0</v>
      </c>
      <c r="F84" s="99">
        <v>0</v>
      </c>
      <c r="G84" s="99">
        <f t="shared" si="12"/>
        <v>0</v>
      </c>
      <c r="H84" s="101">
        <f t="shared" si="13"/>
        <v>0</v>
      </c>
      <c r="I84" s="102">
        <v>0</v>
      </c>
      <c r="J84" s="101">
        <f t="shared" si="14"/>
        <v>0</v>
      </c>
      <c r="K84" s="99">
        <v>90</v>
      </c>
      <c r="L84" s="101">
        <f t="shared" si="15"/>
        <v>2.3487042981288654E-3</v>
      </c>
      <c r="M84" s="79">
        <f t="shared" si="16"/>
        <v>7.8290143270962184E-4</v>
      </c>
      <c r="N84" s="80">
        <v>722.97940875283803</v>
      </c>
      <c r="O84" s="6"/>
    </row>
    <row r="85" spans="1:15" ht="16.95" customHeight="1" x14ac:dyDescent="0.3">
      <c r="A85" s="72"/>
      <c r="B85" s="81" t="s">
        <v>150</v>
      </c>
      <c r="C85" s="74"/>
      <c r="D85" s="74"/>
      <c r="E85" s="75">
        <f t="shared" ref="E85:G85" si="17">SUM(E68:E84)</f>
        <v>14</v>
      </c>
      <c r="F85" s="75">
        <f t="shared" si="17"/>
        <v>65</v>
      </c>
      <c r="G85" s="76">
        <f t="shared" si="17"/>
        <v>79</v>
      </c>
      <c r="H85" s="77">
        <f t="shared" si="13"/>
        <v>1.3989729059677705E-2</v>
      </c>
      <c r="I85" s="78">
        <f>SUM(I68:I84)</f>
        <v>208</v>
      </c>
      <c r="J85" s="77">
        <f t="shared" si="14"/>
        <v>5.0132562063147749E-2</v>
      </c>
      <c r="K85" s="78">
        <f>SUM(K68:K84)</f>
        <v>1269</v>
      </c>
      <c r="L85" s="77">
        <f t="shared" si="15"/>
        <v>3.3116730603617008E-2</v>
      </c>
      <c r="M85" s="79">
        <f t="shared" si="16"/>
        <v>3.241300724214749E-2</v>
      </c>
      <c r="N85" s="80">
        <v>29932.167489749496</v>
      </c>
      <c r="O85" s="168"/>
    </row>
    <row r="86" spans="1:15" ht="16.95" customHeight="1" x14ac:dyDescent="0.3">
      <c r="A86" s="67" t="s">
        <v>32</v>
      </c>
      <c r="B86" s="108"/>
      <c r="C86" s="74"/>
      <c r="D86" s="74"/>
      <c r="E86" s="99"/>
      <c r="F86" s="99"/>
      <c r="G86" s="100"/>
      <c r="H86" s="101"/>
      <c r="I86" s="102"/>
      <c r="J86" s="101"/>
      <c r="K86" s="102"/>
      <c r="L86" s="101"/>
      <c r="M86" s="103"/>
      <c r="N86" s="103"/>
      <c r="O86" s="6"/>
    </row>
    <row r="87" spans="1:15" ht="16.95" customHeight="1" x14ac:dyDescent="0.3">
      <c r="A87" s="67" t="s">
        <v>32</v>
      </c>
      <c r="B87" s="104" t="s">
        <v>151</v>
      </c>
      <c r="C87" s="105"/>
      <c r="D87" s="105"/>
      <c r="E87" s="75"/>
      <c r="F87" s="75"/>
      <c r="G87" s="100"/>
      <c r="H87" s="101"/>
      <c r="I87" s="102"/>
      <c r="J87" s="101"/>
      <c r="K87" s="102"/>
      <c r="L87" s="101"/>
      <c r="M87" s="103"/>
      <c r="N87" s="103"/>
      <c r="O87" s="6"/>
    </row>
    <row r="88" spans="1:15" ht="16.95" customHeight="1" x14ac:dyDescent="0.3">
      <c r="A88" s="67" t="s">
        <v>32</v>
      </c>
      <c r="B88" s="44" t="s">
        <v>152</v>
      </c>
      <c r="C88" s="99">
        <v>341</v>
      </c>
      <c r="D88" s="99">
        <v>1929</v>
      </c>
      <c r="E88" s="99">
        <v>0</v>
      </c>
      <c r="F88" s="99">
        <v>0</v>
      </c>
      <c r="G88" s="99">
        <f t="shared" ref="G88:G179" si="18">E88+F88</f>
        <v>0</v>
      </c>
      <c r="H88" s="101">
        <f t="shared" ref="H88:H119" si="19">+G88/$G$517</f>
        <v>0</v>
      </c>
      <c r="I88" s="102">
        <v>0</v>
      </c>
      <c r="J88" s="101">
        <f t="shared" ref="J88:J119" si="20">+I88/$I$517</f>
        <v>0</v>
      </c>
      <c r="K88" s="99">
        <v>11</v>
      </c>
      <c r="L88" s="101">
        <f t="shared" ref="L88:L119" si="21">+K88/$K$517</f>
        <v>2.870638586601947E-4</v>
      </c>
      <c r="M88" s="79">
        <f t="shared" ref="M88:M179" si="22">+(H88+J88+L88)/3</f>
        <v>9.5687952886731563E-5</v>
      </c>
      <c r="N88" s="80">
        <v>88.364149958680201</v>
      </c>
      <c r="O88" s="6"/>
    </row>
    <row r="89" spans="1:15" ht="16.95" customHeight="1" x14ac:dyDescent="0.3">
      <c r="A89" s="67" t="s">
        <v>32</v>
      </c>
      <c r="B89" s="44" t="s">
        <v>153</v>
      </c>
      <c r="C89" s="99">
        <v>373</v>
      </c>
      <c r="D89" s="99">
        <v>1930</v>
      </c>
      <c r="E89" s="99">
        <v>0</v>
      </c>
      <c r="F89" s="99">
        <v>0</v>
      </c>
      <c r="G89" s="99">
        <f t="shared" si="18"/>
        <v>0</v>
      </c>
      <c r="H89" s="101">
        <f t="shared" si="19"/>
        <v>0</v>
      </c>
      <c r="I89" s="102">
        <v>0</v>
      </c>
      <c r="J89" s="101">
        <f t="shared" si="20"/>
        <v>0</v>
      </c>
      <c r="K89" s="99">
        <v>14</v>
      </c>
      <c r="L89" s="101">
        <f t="shared" si="21"/>
        <v>3.6535400193115687E-4</v>
      </c>
      <c r="M89" s="79">
        <f t="shared" si="22"/>
        <v>1.2178466731038562E-4</v>
      </c>
      <c r="N89" s="80">
        <v>112.4634635837748</v>
      </c>
      <c r="O89" s="6"/>
    </row>
    <row r="90" spans="1:15" ht="16.95" customHeight="1" x14ac:dyDescent="0.3">
      <c r="A90" s="67" t="s">
        <v>32</v>
      </c>
      <c r="B90" s="44" t="s">
        <v>154</v>
      </c>
      <c r="C90" s="99">
        <v>475</v>
      </c>
      <c r="D90" s="99">
        <v>1931</v>
      </c>
      <c r="E90" s="99">
        <v>0</v>
      </c>
      <c r="F90" s="99">
        <v>0</v>
      </c>
      <c r="G90" s="99">
        <f t="shared" si="18"/>
        <v>0</v>
      </c>
      <c r="H90" s="101">
        <f t="shared" si="19"/>
        <v>0</v>
      </c>
      <c r="I90" s="102">
        <v>0</v>
      </c>
      <c r="J90" s="101">
        <f t="shared" si="20"/>
        <v>0</v>
      </c>
      <c r="K90" s="99">
        <v>0</v>
      </c>
      <c r="L90" s="101">
        <f t="shared" si="21"/>
        <v>0</v>
      </c>
      <c r="M90" s="79">
        <f t="shared" si="22"/>
        <v>0</v>
      </c>
      <c r="N90" s="80">
        <v>0</v>
      </c>
      <c r="O90" s="6"/>
    </row>
    <row r="91" spans="1:15" ht="16.95" customHeight="1" x14ac:dyDescent="0.3">
      <c r="A91" s="67" t="s">
        <v>32</v>
      </c>
      <c r="B91" s="44" t="s">
        <v>155</v>
      </c>
      <c r="C91" s="99">
        <v>320</v>
      </c>
      <c r="D91" s="99">
        <v>1932</v>
      </c>
      <c r="E91" s="99">
        <v>7</v>
      </c>
      <c r="F91" s="99">
        <v>0</v>
      </c>
      <c r="G91" s="99">
        <f t="shared" si="18"/>
        <v>7</v>
      </c>
      <c r="H91" s="101">
        <f t="shared" si="19"/>
        <v>1.2395962457942271E-3</v>
      </c>
      <c r="I91" s="102">
        <v>0</v>
      </c>
      <c r="J91" s="101">
        <f t="shared" si="20"/>
        <v>0</v>
      </c>
      <c r="K91" s="99">
        <v>121</v>
      </c>
      <c r="L91" s="101">
        <f t="shared" si="21"/>
        <v>3.1577024452621415E-3</v>
      </c>
      <c r="M91" s="79">
        <f t="shared" si="22"/>
        <v>1.4657662303521229E-3</v>
      </c>
      <c r="N91" s="80">
        <v>1353.5788265480205</v>
      </c>
      <c r="O91" s="6"/>
    </row>
    <row r="92" spans="1:15" ht="16.95" customHeight="1" x14ac:dyDescent="0.3">
      <c r="A92" s="67" t="s">
        <v>32</v>
      </c>
      <c r="B92" s="44" t="s">
        <v>156</v>
      </c>
      <c r="C92" s="99">
        <v>339</v>
      </c>
      <c r="D92" s="99">
        <v>1933</v>
      </c>
      <c r="E92" s="99">
        <v>0</v>
      </c>
      <c r="F92" s="99">
        <v>0</v>
      </c>
      <c r="G92" s="99">
        <f t="shared" si="18"/>
        <v>0</v>
      </c>
      <c r="H92" s="101">
        <f t="shared" si="19"/>
        <v>0</v>
      </c>
      <c r="I92" s="102">
        <v>0</v>
      </c>
      <c r="J92" s="101">
        <f t="shared" si="20"/>
        <v>0</v>
      </c>
      <c r="K92" s="99">
        <v>17</v>
      </c>
      <c r="L92" s="101">
        <f t="shared" si="21"/>
        <v>4.4364414520211903E-4</v>
      </c>
      <c r="M92" s="79">
        <f t="shared" si="22"/>
        <v>1.4788138173403969E-4</v>
      </c>
      <c r="N92" s="80">
        <v>136.56277720886942</v>
      </c>
      <c r="O92" s="6"/>
    </row>
    <row r="93" spans="1:15" ht="16.95" customHeight="1" x14ac:dyDescent="0.3">
      <c r="A93" s="67" t="s">
        <v>32</v>
      </c>
      <c r="B93" s="44" t="s">
        <v>157</v>
      </c>
      <c r="C93" s="99">
        <v>319</v>
      </c>
      <c r="D93" s="99">
        <v>1934</v>
      </c>
      <c r="E93" s="99">
        <v>0</v>
      </c>
      <c r="F93" s="99">
        <v>0</v>
      </c>
      <c r="G93" s="99">
        <f t="shared" si="18"/>
        <v>0</v>
      </c>
      <c r="H93" s="101">
        <f t="shared" si="19"/>
        <v>0</v>
      </c>
      <c r="I93" s="102">
        <v>0</v>
      </c>
      <c r="J93" s="101">
        <f t="shared" si="20"/>
        <v>0</v>
      </c>
      <c r="K93" s="99">
        <v>0</v>
      </c>
      <c r="L93" s="101">
        <f t="shared" si="21"/>
        <v>0</v>
      </c>
      <c r="M93" s="79">
        <f t="shared" si="22"/>
        <v>0</v>
      </c>
      <c r="N93" s="80">
        <v>0</v>
      </c>
      <c r="O93" s="6"/>
    </row>
    <row r="94" spans="1:15" ht="16.95" customHeight="1" x14ac:dyDescent="0.3">
      <c r="A94" s="67" t="s">
        <v>32</v>
      </c>
      <c r="B94" s="44" t="s">
        <v>158</v>
      </c>
      <c r="C94" s="99">
        <v>317</v>
      </c>
      <c r="D94" s="99">
        <v>1937</v>
      </c>
      <c r="E94" s="99">
        <v>0</v>
      </c>
      <c r="F94" s="99">
        <v>0</v>
      </c>
      <c r="G94" s="99">
        <f t="shared" si="18"/>
        <v>0</v>
      </c>
      <c r="H94" s="101">
        <f t="shared" si="19"/>
        <v>0</v>
      </c>
      <c r="I94" s="102">
        <v>0</v>
      </c>
      <c r="J94" s="101">
        <f t="shared" si="20"/>
        <v>0</v>
      </c>
      <c r="K94" s="99">
        <v>3</v>
      </c>
      <c r="L94" s="101">
        <f t="shared" si="21"/>
        <v>7.829014327096219E-5</v>
      </c>
      <c r="M94" s="79">
        <f t="shared" si="22"/>
        <v>2.6096714423654064E-5</v>
      </c>
      <c r="N94" s="80">
        <v>24.099313625094602</v>
      </c>
      <c r="O94" s="6"/>
    </row>
    <row r="95" spans="1:15" ht="16.95" customHeight="1" x14ac:dyDescent="0.3">
      <c r="A95" s="67" t="s">
        <v>32</v>
      </c>
      <c r="B95" s="44" t="s">
        <v>159</v>
      </c>
      <c r="C95" s="99">
        <v>353</v>
      </c>
      <c r="D95" s="99">
        <v>1935</v>
      </c>
      <c r="E95" s="99">
        <v>0</v>
      </c>
      <c r="F95" s="99">
        <v>0</v>
      </c>
      <c r="G95" s="99">
        <f t="shared" si="18"/>
        <v>0</v>
      </c>
      <c r="H95" s="101">
        <f t="shared" si="19"/>
        <v>0</v>
      </c>
      <c r="I95" s="102">
        <v>0</v>
      </c>
      <c r="J95" s="101">
        <f t="shared" si="20"/>
        <v>0</v>
      </c>
      <c r="K95" s="99">
        <v>3</v>
      </c>
      <c r="L95" s="101">
        <f t="shared" si="21"/>
        <v>7.829014327096219E-5</v>
      </c>
      <c r="M95" s="79">
        <f t="shared" si="22"/>
        <v>2.6096714423654064E-5</v>
      </c>
      <c r="N95" s="80">
        <v>24.099313625094602</v>
      </c>
      <c r="O95" s="6"/>
    </row>
    <row r="96" spans="1:15" ht="16.95" customHeight="1" x14ac:dyDescent="0.3">
      <c r="A96" s="67" t="s">
        <v>32</v>
      </c>
      <c r="B96" s="44" t="s">
        <v>160</v>
      </c>
      <c r="C96" s="99">
        <v>159</v>
      </c>
      <c r="D96" s="99">
        <v>1938</v>
      </c>
      <c r="E96" s="99">
        <v>0</v>
      </c>
      <c r="F96" s="99">
        <v>0</v>
      </c>
      <c r="G96" s="99">
        <f t="shared" si="18"/>
        <v>0</v>
      </c>
      <c r="H96" s="101">
        <f t="shared" si="19"/>
        <v>0</v>
      </c>
      <c r="I96" s="102">
        <v>0</v>
      </c>
      <c r="J96" s="101">
        <f t="shared" si="20"/>
        <v>0</v>
      </c>
      <c r="K96" s="99">
        <v>0</v>
      </c>
      <c r="L96" s="101">
        <f t="shared" si="21"/>
        <v>0</v>
      </c>
      <c r="M96" s="79">
        <f t="shared" si="22"/>
        <v>0</v>
      </c>
      <c r="N96" s="80">
        <v>0</v>
      </c>
      <c r="O96" s="6"/>
    </row>
    <row r="97" spans="1:15" ht="16.95" customHeight="1" x14ac:dyDescent="0.3">
      <c r="A97" s="67" t="s">
        <v>32</v>
      </c>
      <c r="B97" s="44" t="s">
        <v>161</v>
      </c>
      <c r="C97" s="99">
        <v>80</v>
      </c>
      <c r="D97" s="99">
        <v>1939</v>
      </c>
      <c r="E97" s="99">
        <v>2</v>
      </c>
      <c r="F97" s="99">
        <v>0</v>
      </c>
      <c r="G97" s="99">
        <f t="shared" si="18"/>
        <v>2</v>
      </c>
      <c r="H97" s="101">
        <f t="shared" si="19"/>
        <v>3.5417035594120772E-4</v>
      </c>
      <c r="I97" s="102">
        <v>0</v>
      </c>
      <c r="J97" s="101">
        <f t="shared" si="20"/>
        <v>0</v>
      </c>
      <c r="K97" s="99">
        <v>5</v>
      </c>
      <c r="L97" s="101">
        <f t="shared" si="21"/>
        <v>1.304835721182703E-4</v>
      </c>
      <c r="M97" s="79">
        <f t="shared" si="22"/>
        <v>1.6155130935315934E-4</v>
      </c>
      <c r="N97" s="80">
        <v>149.18643042350192</v>
      </c>
      <c r="O97" s="6"/>
    </row>
    <row r="98" spans="1:15" ht="16.95" customHeight="1" x14ac:dyDescent="0.3">
      <c r="A98" s="67" t="s">
        <v>32</v>
      </c>
      <c r="B98" s="44" t="s">
        <v>162</v>
      </c>
      <c r="C98" s="99">
        <v>561</v>
      </c>
      <c r="D98" s="99">
        <v>1945</v>
      </c>
      <c r="E98" s="99">
        <v>0</v>
      </c>
      <c r="F98" s="99">
        <v>0</v>
      </c>
      <c r="G98" s="99">
        <f t="shared" si="18"/>
        <v>0</v>
      </c>
      <c r="H98" s="101">
        <f t="shared" si="19"/>
        <v>0</v>
      </c>
      <c r="I98" s="102">
        <v>0</v>
      </c>
      <c r="J98" s="101">
        <f t="shared" si="20"/>
        <v>0</v>
      </c>
      <c r="K98" s="99">
        <v>0</v>
      </c>
      <c r="L98" s="101">
        <f t="shared" si="21"/>
        <v>0</v>
      </c>
      <c r="M98" s="79">
        <f t="shared" si="22"/>
        <v>0</v>
      </c>
      <c r="N98" s="80">
        <v>0</v>
      </c>
      <c r="O98" s="6"/>
    </row>
    <row r="99" spans="1:15" ht="16.95" customHeight="1" x14ac:dyDescent="0.3">
      <c r="A99" s="67" t="s">
        <v>32</v>
      </c>
      <c r="B99" s="44" t="s">
        <v>163</v>
      </c>
      <c r="C99" s="99">
        <v>374</v>
      </c>
      <c r="D99" s="99">
        <v>1946</v>
      </c>
      <c r="E99" s="99">
        <v>0</v>
      </c>
      <c r="F99" s="99">
        <v>0</v>
      </c>
      <c r="G99" s="99">
        <f t="shared" si="18"/>
        <v>0</v>
      </c>
      <c r="H99" s="101">
        <f t="shared" si="19"/>
        <v>0</v>
      </c>
      <c r="I99" s="102">
        <v>0</v>
      </c>
      <c r="J99" s="101">
        <f t="shared" si="20"/>
        <v>0</v>
      </c>
      <c r="K99" s="99">
        <v>0</v>
      </c>
      <c r="L99" s="101">
        <f t="shared" si="21"/>
        <v>0</v>
      </c>
      <c r="M99" s="79">
        <f t="shared" si="22"/>
        <v>0</v>
      </c>
      <c r="N99" s="80">
        <v>0</v>
      </c>
      <c r="O99" s="6"/>
    </row>
    <row r="100" spans="1:15" ht="16.95" customHeight="1" x14ac:dyDescent="0.3">
      <c r="A100" s="67" t="s">
        <v>32</v>
      </c>
      <c r="B100" s="44" t="s">
        <v>164</v>
      </c>
      <c r="C100" s="99">
        <v>185</v>
      </c>
      <c r="D100" s="99">
        <v>1947</v>
      </c>
      <c r="E100" s="99">
        <v>0</v>
      </c>
      <c r="F100" s="99">
        <v>0</v>
      </c>
      <c r="G100" s="99">
        <f t="shared" si="18"/>
        <v>0</v>
      </c>
      <c r="H100" s="101">
        <f t="shared" si="19"/>
        <v>0</v>
      </c>
      <c r="I100" s="102">
        <v>0</v>
      </c>
      <c r="J100" s="101">
        <f t="shared" si="20"/>
        <v>0</v>
      </c>
      <c r="K100" s="99">
        <v>4</v>
      </c>
      <c r="L100" s="101">
        <f t="shared" si="21"/>
        <v>1.0438685769461624E-4</v>
      </c>
      <c r="M100" s="79">
        <f t="shared" si="22"/>
        <v>3.4795619231538748E-5</v>
      </c>
      <c r="N100" s="80">
        <v>32.132418166792803</v>
      </c>
      <c r="O100" s="6"/>
    </row>
    <row r="101" spans="1:15" ht="16.95" customHeight="1" x14ac:dyDescent="0.3">
      <c r="A101" s="67" t="s">
        <v>32</v>
      </c>
      <c r="B101" s="44" t="s">
        <v>165</v>
      </c>
      <c r="C101" s="99">
        <v>568</v>
      </c>
      <c r="D101" s="99">
        <v>1948</v>
      </c>
      <c r="E101" s="99">
        <v>0</v>
      </c>
      <c r="F101" s="99">
        <v>0</v>
      </c>
      <c r="G101" s="99">
        <f t="shared" si="18"/>
        <v>0</v>
      </c>
      <c r="H101" s="101">
        <f t="shared" si="19"/>
        <v>0</v>
      </c>
      <c r="I101" s="102">
        <v>0</v>
      </c>
      <c r="J101" s="101">
        <f t="shared" si="20"/>
        <v>0</v>
      </c>
      <c r="K101" s="99">
        <v>13</v>
      </c>
      <c r="L101" s="101">
        <f t="shared" si="21"/>
        <v>3.3925728750750281E-4</v>
      </c>
      <c r="M101" s="79">
        <f t="shared" si="22"/>
        <v>1.1308576250250094E-4</v>
      </c>
      <c r="N101" s="80">
        <v>104.4303590420766</v>
      </c>
      <c r="O101" s="6"/>
    </row>
    <row r="102" spans="1:15" ht="16.95" customHeight="1" x14ac:dyDescent="0.3">
      <c r="A102" s="67" t="s">
        <v>32</v>
      </c>
      <c r="B102" s="44" t="s">
        <v>166</v>
      </c>
      <c r="C102" s="99">
        <v>355</v>
      </c>
      <c r="D102" s="99">
        <v>1940</v>
      </c>
      <c r="E102" s="99">
        <v>0</v>
      </c>
      <c r="F102" s="99">
        <v>0</v>
      </c>
      <c r="G102" s="99">
        <f t="shared" si="18"/>
        <v>0</v>
      </c>
      <c r="H102" s="101">
        <f t="shared" si="19"/>
        <v>0</v>
      </c>
      <c r="I102" s="102">
        <v>0</v>
      </c>
      <c r="J102" s="101">
        <f t="shared" si="20"/>
        <v>0</v>
      </c>
      <c r="K102" s="99">
        <v>0</v>
      </c>
      <c r="L102" s="101">
        <f t="shared" si="21"/>
        <v>0</v>
      </c>
      <c r="M102" s="79">
        <f t="shared" si="22"/>
        <v>0</v>
      </c>
      <c r="N102" s="80">
        <v>0</v>
      </c>
      <c r="O102" s="6"/>
    </row>
    <row r="103" spans="1:15" ht="16.95" customHeight="1" x14ac:dyDescent="0.3">
      <c r="A103" s="67" t="s">
        <v>32</v>
      </c>
      <c r="B103" s="44" t="s">
        <v>167</v>
      </c>
      <c r="C103" s="99">
        <v>481</v>
      </c>
      <c r="D103" s="99">
        <v>1942</v>
      </c>
      <c r="E103" s="99">
        <v>0</v>
      </c>
      <c r="F103" s="99">
        <v>0</v>
      </c>
      <c r="G103" s="99">
        <f t="shared" si="18"/>
        <v>0</v>
      </c>
      <c r="H103" s="101">
        <f t="shared" si="19"/>
        <v>0</v>
      </c>
      <c r="I103" s="102">
        <v>0</v>
      </c>
      <c r="J103" s="101">
        <f t="shared" si="20"/>
        <v>0</v>
      </c>
      <c r="K103" s="99">
        <v>8</v>
      </c>
      <c r="L103" s="101">
        <f t="shared" si="21"/>
        <v>2.0877371538923249E-4</v>
      </c>
      <c r="M103" s="79">
        <f t="shared" si="22"/>
        <v>6.9591238463077496E-5</v>
      </c>
      <c r="N103" s="80">
        <v>64.264836333585606</v>
      </c>
      <c r="O103" s="6"/>
    </row>
    <row r="104" spans="1:15" ht="16.95" customHeight="1" x14ac:dyDescent="0.3">
      <c r="A104" s="67" t="s">
        <v>32</v>
      </c>
      <c r="B104" s="44" t="s">
        <v>168</v>
      </c>
      <c r="C104" s="99">
        <v>476</v>
      </c>
      <c r="D104" s="99">
        <v>1921</v>
      </c>
      <c r="E104" s="99">
        <v>0</v>
      </c>
      <c r="F104" s="99">
        <v>0</v>
      </c>
      <c r="G104" s="99">
        <f t="shared" si="18"/>
        <v>0</v>
      </c>
      <c r="H104" s="101">
        <f t="shared" si="19"/>
        <v>0</v>
      </c>
      <c r="I104" s="102">
        <v>0</v>
      </c>
      <c r="J104" s="101">
        <f t="shared" si="20"/>
        <v>0</v>
      </c>
      <c r="K104" s="99">
        <v>0</v>
      </c>
      <c r="L104" s="101">
        <f t="shared" si="21"/>
        <v>0</v>
      </c>
      <c r="M104" s="79">
        <f t="shared" si="22"/>
        <v>0</v>
      </c>
      <c r="N104" s="80">
        <v>0</v>
      </c>
      <c r="O104" s="6"/>
    </row>
    <row r="105" spans="1:15" ht="16.95" customHeight="1" x14ac:dyDescent="0.3">
      <c r="A105" s="67" t="s">
        <v>32</v>
      </c>
      <c r="B105" s="44" t="s">
        <v>169</v>
      </c>
      <c r="C105" s="99">
        <v>377</v>
      </c>
      <c r="D105" s="99">
        <v>1919</v>
      </c>
      <c r="E105" s="99">
        <v>0</v>
      </c>
      <c r="F105" s="99">
        <v>0</v>
      </c>
      <c r="G105" s="99">
        <f t="shared" si="18"/>
        <v>0</v>
      </c>
      <c r="H105" s="101">
        <f t="shared" si="19"/>
        <v>0</v>
      </c>
      <c r="I105" s="102">
        <v>0</v>
      </c>
      <c r="J105" s="101">
        <f t="shared" si="20"/>
        <v>0</v>
      </c>
      <c r="K105" s="99">
        <v>0</v>
      </c>
      <c r="L105" s="101">
        <f t="shared" si="21"/>
        <v>0</v>
      </c>
      <c r="M105" s="79">
        <f t="shared" si="22"/>
        <v>0</v>
      </c>
      <c r="N105" s="80">
        <v>0</v>
      </c>
      <c r="O105" s="6"/>
    </row>
    <row r="106" spans="1:15" ht="16.95" customHeight="1" x14ac:dyDescent="0.3">
      <c r="A106" s="67" t="s">
        <v>32</v>
      </c>
      <c r="B106" s="44" t="s">
        <v>170</v>
      </c>
      <c r="C106" s="99">
        <v>181</v>
      </c>
      <c r="D106" s="99">
        <v>1922</v>
      </c>
      <c r="E106" s="99">
        <v>0</v>
      </c>
      <c r="F106" s="99">
        <v>0</v>
      </c>
      <c r="G106" s="99">
        <f t="shared" si="18"/>
        <v>0</v>
      </c>
      <c r="H106" s="101">
        <f t="shared" si="19"/>
        <v>0</v>
      </c>
      <c r="I106" s="102">
        <v>0</v>
      </c>
      <c r="J106" s="101">
        <f t="shared" si="20"/>
        <v>0</v>
      </c>
      <c r="K106" s="99">
        <v>0</v>
      </c>
      <c r="L106" s="101">
        <f t="shared" si="21"/>
        <v>0</v>
      </c>
      <c r="M106" s="79">
        <f t="shared" si="22"/>
        <v>0</v>
      </c>
      <c r="N106" s="80">
        <v>0</v>
      </c>
      <c r="O106" s="6"/>
    </row>
    <row r="107" spans="1:15" ht="16.95" customHeight="1" x14ac:dyDescent="0.3">
      <c r="A107" s="67" t="s">
        <v>32</v>
      </c>
      <c r="B107" s="44" t="s">
        <v>171</v>
      </c>
      <c r="C107" s="99">
        <v>101</v>
      </c>
      <c r="D107" s="99">
        <v>1923</v>
      </c>
      <c r="E107" s="99">
        <v>0</v>
      </c>
      <c r="F107" s="99">
        <v>0</v>
      </c>
      <c r="G107" s="99">
        <f t="shared" si="18"/>
        <v>0</v>
      </c>
      <c r="H107" s="101">
        <f t="shared" si="19"/>
        <v>0</v>
      </c>
      <c r="I107" s="102">
        <v>0</v>
      </c>
      <c r="J107" s="101">
        <f t="shared" si="20"/>
        <v>0</v>
      </c>
      <c r="K107" s="99">
        <v>0</v>
      </c>
      <c r="L107" s="101">
        <f t="shared" si="21"/>
        <v>0</v>
      </c>
      <c r="M107" s="79">
        <f t="shared" si="22"/>
        <v>0</v>
      </c>
      <c r="N107" s="80">
        <v>0</v>
      </c>
      <c r="O107" s="6"/>
    </row>
    <row r="108" spans="1:15" ht="16.95" customHeight="1" x14ac:dyDescent="0.3">
      <c r="A108" s="67" t="s">
        <v>32</v>
      </c>
      <c r="B108" s="44" t="s">
        <v>172</v>
      </c>
      <c r="C108" s="99">
        <v>188</v>
      </c>
      <c r="D108" s="99">
        <v>1949</v>
      </c>
      <c r="E108" s="99">
        <v>0</v>
      </c>
      <c r="F108" s="99">
        <v>0</v>
      </c>
      <c r="G108" s="99">
        <f t="shared" si="18"/>
        <v>0</v>
      </c>
      <c r="H108" s="101">
        <f t="shared" si="19"/>
        <v>0</v>
      </c>
      <c r="I108" s="102">
        <v>0</v>
      </c>
      <c r="J108" s="101">
        <f t="shared" si="20"/>
        <v>0</v>
      </c>
      <c r="K108" s="99">
        <v>0</v>
      </c>
      <c r="L108" s="101">
        <f t="shared" si="21"/>
        <v>0</v>
      </c>
      <c r="M108" s="79">
        <f t="shared" si="22"/>
        <v>0</v>
      </c>
      <c r="N108" s="80">
        <v>0</v>
      </c>
      <c r="O108" s="6"/>
    </row>
    <row r="109" spans="1:15" ht="16.95" customHeight="1" x14ac:dyDescent="0.3">
      <c r="A109" s="67" t="s">
        <v>32</v>
      </c>
      <c r="B109" s="44" t="s">
        <v>173</v>
      </c>
      <c r="C109" s="99">
        <v>376</v>
      </c>
      <c r="D109" s="99">
        <v>1944</v>
      </c>
      <c r="E109" s="99">
        <v>0</v>
      </c>
      <c r="F109" s="99">
        <v>0</v>
      </c>
      <c r="G109" s="99">
        <f t="shared" si="18"/>
        <v>0</v>
      </c>
      <c r="H109" s="101">
        <f t="shared" si="19"/>
        <v>0</v>
      </c>
      <c r="I109" s="102">
        <v>0</v>
      </c>
      <c r="J109" s="101">
        <f t="shared" si="20"/>
        <v>0</v>
      </c>
      <c r="K109" s="99">
        <v>0</v>
      </c>
      <c r="L109" s="101">
        <f t="shared" si="21"/>
        <v>0</v>
      </c>
      <c r="M109" s="79">
        <f t="shared" si="22"/>
        <v>0</v>
      </c>
      <c r="N109" s="80">
        <v>0</v>
      </c>
      <c r="O109" s="6"/>
    </row>
    <row r="110" spans="1:15" ht="16.95" customHeight="1" x14ac:dyDescent="0.3">
      <c r="A110" s="67" t="s">
        <v>32</v>
      </c>
      <c r="B110" s="44" t="s">
        <v>174</v>
      </c>
      <c r="C110" s="99">
        <v>442</v>
      </c>
      <c r="D110" s="99">
        <v>1941</v>
      </c>
      <c r="E110" s="99">
        <v>91</v>
      </c>
      <c r="F110" s="99">
        <v>0</v>
      </c>
      <c r="G110" s="99">
        <f t="shared" si="18"/>
        <v>91</v>
      </c>
      <c r="H110" s="101">
        <f t="shared" si="19"/>
        <v>1.6114751195324951E-2</v>
      </c>
      <c r="I110" s="102">
        <v>0</v>
      </c>
      <c r="J110" s="101">
        <f t="shared" si="20"/>
        <v>0</v>
      </c>
      <c r="K110" s="99">
        <v>89</v>
      </c>
      <c r="L110" s="101">
        <f t="shared" si="21"/>
        <v>2.3226075837052113E-3</v>
      </c>
      <c r="M110" s="79">
        <f t="shared" si="22"/>
        <v>6.1457862596767205E-3</v>
      </c>
      <c r="N110" s="80">
        <v>5675.3976052441367</v>
      </c>
      <c r="O110" s="6"/>
    </row>
    <row r="111" spans="1:15" ht="16.95" customHeight="1" x14ac:dyDescent="0.3">
      <c r="A111" s="67" t="s">
        <v>32</v>
      </c>
      <c r="B111" s="44" t="s">
        <v>175</v>
      </c>
      <c r="C111" s="99">
        <v>254</v>
      </c>
      <c r="D111" s="99">
        <v>1924</v>
      </c>
      <c r="E111" s="99">
        <v>0</v>
      </c>
      <c r="F111" s="99">
        <v>0</v>
      </c>
      <c r="G111" s="99">
        <f t="shared" si="18"/>
        <v>0</v>
      </c>
      <c r="H111" s="101">
        <f t="shared" si="19"/>
        <v>0</v>
      </c>
      <c r="I111" s="102">
        <v>0</v>
      </c>
      <c r="J111" s="101">
        <f t="shared" si="20"/>
        <v>0</v>
      </c>
      <c r="K111" s="99">
        <v>0</v>
      </c>
      <c r="L111" s="101">
        <f t="shared" si="21"/>
        <v>0</v>
      </c>
      <c r="M111" s="79">
        <f t="shared" si="22"/>
        <v>0</v>
      </c>
      <c r="N111" s="80">
        <v>0</v>
      </c>
      <c r="O111" s="6"/>
    </row>
    <row r="112" spans="1:15" ht="16.95" customHeight="1" x14ac:dyDescent="0.3">
      <c r="A112" s="67" t="s">
        <v>32</v>
      </c>
      <c r="B112" s="44" t="s">
        <v>176</v>
      </c>
      <c r="C112" s="102"/>
      <c r="D112" s="99">
        <v>9646</v>
      </c>
      <c r="E112" s="99">
        <v>146</v>
      </c>
      <c r="F112" s="99">
        <v>81</v>
      </c>
      <c r="G112" s="99">
        <f t="shared" si="18"/>
        <v>227</v>
      </c>
      <c r="H112" s="101">
        <f t="shared" si="19"/>
        <v>4.0198335399327073E-2</v>
      </c>
      <c r="I112" s="102">
        <v>148</v>
      </c>
      <c r="J112" s="101">
        <f t="shared" si="20"/>
        <v>3.5671246083393587E-2</v>
      </c>
      <c r="K112" s="99">
        <v>764</v>
      </c>
      <c r="L112" s="101">
        <f t="shared" si="21"/>
        <v>1.9937889819671702E-2</v>
      </c>
      <c r="M112" s="79">
        <f t="shared" si="22"/>
        <v>3.1935823767464122E-2</v>
      </c>
      <c r="N112" s="80">
        <v>29491.506875297458</v>
      </c>
      <c r="O112" s="6"/>
    </row>
    <row r="113" spans="1:15" ht="16.95" customHeight="1" x14ac:dyDescent="0.3">
      <c r="A113" s="67" t="s">
        <v>32</v>
      </c>
      <c r="B113" s="44" t="s">
        <v>177</v>
      </c>
      <c r="C113" s="99">
        <v>174</v>
      </c>
      <c r="D113" s="99">
        <v>1951</v>
      </c>
      <c r="E113" s="99">
        <v>0</v>
      </c>
      <c r="F113" s="99">
        <v>0</v>
      </c>
      <c r="G113" s="99">
        <f t="shared" si="18"/>
        <v>0</v>
      </c>
      <c r="H113" s="101">
        <f t="shared" si="19"/>
        <v>0</v>
      </c>
      <c r="I113" s="102">
        <v>0</v>
      </c>
      <c r="J113" s="101">
        <f t="shared" si="20"/>
        <v>0</v>
      </c>
      <c r="K113" s="99">
        <v>0</v>
      </c>
      <c r="L113" s="101">
        <f t="shared" si="21"/>
        <v>0</v>
      </c>
      <c r="M113" s="79">
        <f t="shared" si="22"/>
        <v>0</v>
      </c>
      <c r="N113" s="80">
        <v>0</v>
      </c>
      <c r="O113" s="6"/>
    </row>
    <row r="114" spans="1:15" ht="16.95" customHeight="1" x14ac:dyDescent="0.3">
      <c r="A114" s="67" t="s">
        <v>32</v>
      </c>
      <c r="B114" s="44" t="s">
        <v>178</v>
      </c>
      <c r="C114" s="102"/>
      <c r="D114" s="99">
        <v>17973</v>
      </c>
      <c r="E114" s="99">
        <v>0</v>
      </c>
      <c r="F114" s="99">
        <v>0</v>
      </c>
      <c r="G114" s="99">
        <f t="shared" si="18"/>
        <v>0</v>
      </c>
      <c r="H114" s="101">
        <f t="shared" si="19"/>
        <v>0</v>
      </c>
      <c r="I114" s="102">
        <v>0</v>
      </c>
      <c r="J114" s="101">
        <f t="shared" si="20"/>
        <v>0</v>
      </c>
      <c r="K114" s="99">
        <v>0</v>
      </c>
      <c r="L114" s="101">
        <f t="shared" si="21"/>
        <v>0</v>
      </c>
      <c r="M114" s="79">
        <f t="shared" si="22"/>
        <v>0</v>
      </c>
      <c r="N114" s="80">
        <v>0</v>
      </c>
      <c r="O114" s="6"/>
    </row>
    <row r="115" spans="1:15" ht="16.95" customHeight="1" x14ac:dyDescent="0.3">
      <c r="A115" s="67" t="s">
        <v>32</v>
      </c>
      <c r="B115" s="44" t="s">
        <v>179</v>
      </c>
      <c r="C115" s="99">
        <v>173</v>
      </c>
      <c r="D115" s="99">
        <v>1952</v>
      </c>
      <c r="E115" s="99">
        <v>14</v>
      </c>
      <c r="F115" s="99">
        <v>0</v>
      </c>
      <c r="G115" s="99">
        <f t="shared" si="18"/>
        <v>14</v>
      </c>
      <c r="H115" s="101">
        <f t="shared" si="19"/>
        <v>2.4791924915884543E-3</v>
      </c>
      <c r="I115" s="102">
        <v>0</v>
      </c>
      <c r="J115" s="101">
        <f t="shared" si="20"/>
        <v>0</v>
      </c>
      <c r="K115" s="99">
        <v>15</v>
      </c>
      <c r="L115" s="101">
        <f t="shared" si="21"/>
        <v>3.9145071635481092E-4</v>
      </c>
      <c r="M115" s="79">
        <f t="shared" si="22"/>
        <v>9.5688106931442164E-4</v>
      </c>
      <c r="N115" s="80">
        <v>883.64292213054944</v>
      </c>
      <c r="O115" s="6"/>
    </row>
    <row r="116" spans="1:15" ht="16.95" customHeight="1" x14ac:dyDescent="0.3">
      <c r="A116" s="67" t="s">
        <v>32</v>
      </c>
      <c r="B116" s="44" t="s">
        <v>180</v>
      </c>
      <c r="C116" s="99">
        <v>526</v>
      </c>
      <c r="D116" s="99">
        <v>1953</v>
      </c>
      <c r="E116" s="99">
        <v>0</v>
      </c>
      <c r="F116" s="99">
        <v>0</v>
      </c>
      <c r="G116" s="99">
        <f t="shared" si="18"/>
        <v>0</v>
      </c>
      <c r="H116" s="101">
        <f t="shared" si="19"/>
        <v>0</v>
      </c>
      <c r="I116" s="102">
        <v>0</v>
      </c>
      <c r="J116" s="101">
        <f t="shared" si="20"/>
        <v>0</v>
      </c>
      <c r="K116" s="99">
        <v>0</v>
      </c>
      <c r="L116" s="101">
        <f t="shared" si="21"/>
        <v>0</v>
      </c>
      <c r="M116" s="79">
        <f t="shared" si="22"/>
        <v>0</v>
      </c>
      <c r="N116" s="80">
        <v>0</v>
      </c>
      <c r="O116" s="6"/>
    </row>
    <row r="117" spans="1:15" ht="16.95" customHeight="1" x14ac:dyDescent="0.3">
      <c r="A117" s="67" t="s">
        <v>32</v>
      </c>
      <c r="B117" s="44" t="s">
        <v>181</v>
      </c>
      <c r="C117" s="99">
        <v>180</v>
      </c>
      <c r="D117" s="99">
        <v>1954</v>
      </c>
      <c r="E117" s="99">
        <v>8</v>
      </c>
      <c r="F117" s="99">
        <v>1</v>
      </c>
      <c r="G117" s="99">
        <f t="shared" si="18"/>
        <v>9</v>
      </c>
      <c r="H117" s="101">
        <f t="shared" si="19"/>
        <v>1.5937666017354348E-3</v>
      </c>
      <c r="I117" s="102">
        <v>0</v>
      </c>
      <c r="J117" s="101">
        <f t="shared" si="20"/>
        <v>0</v>
      </c>
      <c r="K117" s="99">
        <v>112</v>
      </c>
      <c r="L117" s="101">
        <f t="shared" si="21"/>
        <v>2.9228320154492549E-3</v>
      </c>
      <c r="M117" s="79">
        <f t="shared" si="22"/>
        <v>1.5055328723948965E-3</v>
      </c>
      <c r="N117" s="80">
        <v>1390.3017933877477</v>
      </c>
      <c r="O117" s="6"/>
    </row>
    <row r="118" spans="1:15" ht="16.95" customHeight="1" x14ac:dyDescent="0.3">
      <c r="A118" s="67" t="s">
        <v>32</v>
      </c>
      <c r="B118" s="44" t="s">
        <v>182</v>
      </c>
      <c r="C118" s="99">
        <v>175</v>
      </c>
      <c r="D118" s="99">
        <v>1955</v>
      </c>
      <c r="E118" s="99">
        <v>19</v>
      </c>
      <c r="F118" s="99">
        <v>1</v>
      </c>
      <c r="G118" s="99">
        <f t="shared" si="18"/>
        <v>20</v>
      </c>
      <c r="H118" s="101">
        <f t="shared" si="19"/>
        <v>3.5417035594120772E-3</v>
      </c>
      <c r="I118" s="102">
        <v>0</v>
      </c>
      <c r="J118" s="101">
        <f t="shared" si="20"/>
        <v>0</v>
      </c>
      <c r="K118" s="99">
        <v>73</v>
      </c>
      <c r="L118" s="101">
        <f t="shared" si="21"/>
        <v>1.9050601529267464E-3</v>
      </c>
      <c r="M118" s="79">
        <f t="shared" si="22"/>
        <v>1.8155879041129412E-3</v>
      </c>
      <c r="N118" s="80">
        <v>1676.625708694078</v>
      </c>
      <c r="O118" s="6"/>
    </row>
    <row r="119" spans="1:15" ht="16.95" customHeight="1" x14ac:dyDescent="0.3">
      <c r="A119" s="67" t="s">
        <v>32</v>
      </c>
      <c r="B119" s="44" t="s">
        <v>183</v>
      </c>
      <c r="C119" s="99">
        <v>182</v>
      </c>
      <c r="D119" s="99">
        <v>1956</v>
      </c>
      <c r="E119" s="99">
        <v>77</v>
      </c>
      <c r="F119" s="99">
        <v>11</v>
      </c>
      <c r="G119" s="99">
        <f t="shared" si="18"/>
        <v>88</v>
      </c>
      <c r="H119" s="101">
        <f t="shared" si="19"/>
        <v>1.5583495661413141E-2</v>
      </c>
      <c r="I119" s="102">
        <v>0</v>
      </c>
      <c r="J119" s="101">
        <f t="shared" si="20"/>
        <v>0</v>
      </c>
      <c r="K119" s="99">
        <v>497</v>
      </c>
      <c r="L119" s="101">
        <f t="shared" si="21"/>
        <v>1.2970067068556069E-2</v>
      </c>
      <c r="M119" s="79">
        <f t="shared" si="22"/>
        <v>9.5178542433230692E-3</v>
      </c>
      <c r="N119" s="80">
        <v>8789.3728966844865</v>
      </c>
      <c r="O119" s="6"/>
    </row>
    <row r="120" spans="1:15" ht="16.95" customHeight="1" x14ac:dyDescent="0.3">
      <c r="A120" s="67" t="s">
        <v>32</v>
      </c>
      <c r="B120" s="44" t="s">
        <v>184</v>
      </c>
      <c r="C120" s="102"/>
      <c r="D120" s="99">
        <v>17971</v>
      </c>
      <c r="E120" s="99">
        <v>0</v>
      </c>
      <c r="F120" s="99">
        <v>0</v>
      </c>
      <c r="G120" s="99">
        <f t="shared" si="18"/>
        <v>0</v>
      </c>
      <c r="H120" s="101">
        <f t="shared" ref="H120:H151" si="23">+G120/$G$517</f>
        <v>0</v>
      </c>
      <c r="I120" s="102">
        <v>0</v>
      </c>
      <c r="J120" s="101">
        <f t="shared" ref="J120:J151" si="24">+I120/$I$517</f>
        <v>0</v>
      </c>
      <c r="K120" s="99">
        <v>0</v>
      </c>
      <c r="L120" s="101">
        <f t="shared" ref="L120:L151" si="25">+K120/$K$517</f>
        <v>0</v>
      </c>
      <c r="M120" s="79">
        <f t="shared" si="22"/>
        <v>0</v>
      </c>
      <c r="N120" s="80">
        <v>0</v>
      </c>
      <c r="O120" s="6"/>
    </row>
    <row r="121" spans="1:15" ht="16.95" customHeight="1" x14ac:dyDescent="0.3">
      <c r="A121" s="67" t="s">
        <v>32</v>
      </c>
      <c r="B121" s="44" t="s">
        <v>185</v>
      </c>
      <c r="C121" s="99">
        <v>494</v>
      </c>
      <c r="D121" s="99">
        <v>1925</v>
      </c>
      <c r="E121" s="99">
        <v>0</v>
      </c>
      <c r="F121" s="99">
        <v>0</v>
      </c>
      <c r="G121" s="99">
        <f t="shared" si="18"/>
        <v>0</v>
      </c>
      <c r="H121" s="101">
        <f t="shared" si="23"/>
        <v>0</v>
      </c>
      <c r="I121" s="102">
        <v>0</v>
      </c>
      <c r="J121" s="101">
        <f t="shared" si="24"/>
        <v>0</v>
      </c>
      <c r="K121" s="99">
        <v>0</v>
      </c>
      <c r="L121" s="101">
        <f t="shared" si="25"/>
        <v>0</v>
      </c>
      <c r="M121" s="79">
        <f t="shared" si="22"/>
        <v>0</v>
      </c>
      <c r="N121" s="80">
        <v>0</v>
      </c>
      <c r="O121" s="6"/>
    </row>
    <row r="122" spans="1:15" ht="16.95" customHeight="1" x14ac:dyDescent="0.3">
      <c r="A122" s="67" t="s">
        <v>32</v>
      </c>
      <c r="B122" s="44" t="s">
        <v>186</v>
      </c>
      <c r="C122" s="99">
        <v>46</v>
      </c>
      <c r="D122" s="99">
        <v>1926</v>
      </c>
      <c r="E122" s="99">
        <v>0</v>
      </c>
      <c r="F122" s="99">
        <v>0</v>
      </c>
      <c r="G122" s="99">
        <f t="shared" si="18"/>
        <v>0</v>
      </c>
      <c r="H122" s="101">
        <f t="shared" si="23"/>
        <v>0</v>
      </c>
      <c r="I122" s="102">
        <v>0</v>
      </c>
      <c r="J122" s="101">
        <f t="shared" si="24"/>
        <v>0</v>
      </c>
      <c r="K122" s="99">
        <v>0</v>
      </c>
      <c r="L122" s="101">
        <f t="shared" si="25"/>
        <v>0</v>
      </c>
      <c r="M122" s="79">
        <f t="shared" si="22"/>
        <v>0</v>
      </c>
      <c r="N122" s="80">
        <v>0</v>
      </c>
      <c r="O122" s="6"/>
    </row>
    <row r="123" spans="1:15" ht="16.95" customHeight="1" x14ac:dyDescent="0.3">
      <c r="A123" s="67" t="s">
        <v>32</v>
      </c>
      <c r="B123" s="44" t="s">
        <v>187</v>
      </c>
      <c r="C123" s="99">
        <v>272</v>
      </c>
      <c r="D123" s="99">
        <v>1950</v>
      </c>
      <c r="E123" s="99">
        <v>11</v>
      </c>
      <c r="F123" s="99">
        <v>0</v>
      </c>
      <c r="G123" s="99">
        <f t="shared" si="18"/>
        <v>11</v>
      </c>
      <c r="H123" s="101">
        <f t="shared" si="23"/>
        <v>1.9479369576766426E-3</v>
      </c>
      <c r="I123" s="102">
        <v>0</v>
      </c>
      <c r="J123" s="101">
        <f t="shared" si="24"/>
        <v>0</v>
      </c>
      <c r="K123" s="99">
        <v>100</v>
      </c>
      <c r="L123" s="101">
        <f t="shared" si="25"/>
        <v>2.6096714423654061E-3</v>
      </c>
      <c r="M123" s="79">
        <f t="shared" si="22"/>
        <v>1.5192028000140161E-3</v>
      </c>
      <c r="N123" s="80">
        <v>1402.9254466023799</v>
      </c>
      <c r="O123" s="6"/>
    </row>
    <row r="124" spans="1:15" ht="16.95" customHeight="1" x14ac:dyDescent="0.3">
      <c r="A124" s="67" t="s">
        <v>32</v>
      </c>
      <c r="B124" s="44" t="s">
        <v>188</v>
      </c>
      <c r="C124" s="102"/>
      <c r="D124" s="99">
        <v>10235</v>
      </c>
      <c r="E124" s="99">
        <v>2</v>
      </c>
      <c r="F124" s="99">
        <v>0</v>
      </c>
      <c r="G124" s="99">
        <f t="shared" si="18"/>
        <v>2</v>
      </c>
      <c r="H124" s="101">
        <f t="shared" si="23"/>
        <v>3.5417035594120772E-4</v>
      </c>
      <c r="I124" s="102">
        <v>0</v>
      </c>
      <c r="J124" s="101">
        <f t="shared" si="24"/>
        <v>0</v>
      </c>
      <c r="K124" s="99">
        <v>16</v>
      </c>
      <c r="L124" s="101">
        <f t="shared" si="25"/>
        <v>4.1754743077846497E-4</v>
      </c>
      <c r="M124" s="79">
        <f t="shared" si="22"/>
        <v>2.5723926223989092E-4</v>
      </c>
      <c r="N124" s="80">
        <v>237.55058038218215</v>
      </c>
      <c r="O124" s="6"/>
    </row>
    <row r="125" spans="1:15" ht="16.95" customHeight="1" x14ac:dyDescent="0.3">
      <c r="A125" s="67" t="s">
        <v>32</v>
      </c>
      <c r="B125" s="44" t="s">
        <v>189</v>
      </c>
      <c r="C125" s="99">
        <v>316</v>
      </c>
      <c r="D125" s="99">
        <v>1927</v>
      </c>
      <c r="E125" s="99">
        <v>0</v>
      </c>
      <c r="F125" s="99">
        <v>0</v>
      </c>
      <c r="G125" s="99">
        <f t="shared" si="18"/>
        <v>0</v>
      </c>
      <c r="H125" s="101">
        <f t="shared" si="23"/>
        <v>0</v>
      </c>
      <c r="I125" s="102">
        <v>0</v>
      </c>
      <c r="J125" s="101">
        <f t="shared" si="24"/>
        <v>0</v>
      </c>
      <c r="K125" s="99">
        <v>0</v>
      </c>
      <c r="L125" s="101">
        <f t="shared" si="25"/>
        <v>0</v>
      </c>
      <c r="M125" s="79">
        <f t="shared" si="22"/>
        <v>0</v>
      </c>
      <c r="N125" s="80">
        <v>0</v>
      </c>
      <c r="O125" s="6"/>
    </row>
    <row r="126" spans="1:15" ht="16.95" customHeight="1" x14ac:dyDescent="0.3">
      <c r="A126" s="67" t="s">
        <v>32</v>
      </c>
      <c r="B126" s="44" t="s">
        <v>190</v>
      </c>
      <c r="C126" s="99">
        <v>464</v>
      </c>
      <c r="D126" s="99">
        <v>1928</v>
      </c>
      <c r="E126" s="99">
        <v>0</v>
      </c>
      <c r="F126" s="99">
        <v>0</v>
      </c>
      <c r="G126" s="99">
        <f t="shared" si="18"/>
        <v>0</v>
      </c>
      <c r="H126" s="101">
        <f t="shared" si="23"/>
        <v>0</v>
      </c>
      <c r="I126" s="102">
        <v>0</v>
      </c>
      <c r="J126" s="101">
        <f t="shared" si="24"/>
        <v>0</v>
      </c>
      <c r="K126" s="99">
        <v>0</v>
      </c>
      <c r="L126" s="101">
        <f t="shared" si="25"/>
        <v>0</v>
      </c>
      <c r="M126" s="79">
        <f t="shared" si="22"/>
        <v>0</v>
      </c>
      <c r="N126" s="80">
        <v>0</v>
      </c>
      <c r="O126" s="6"/>
    </row>
    <row r="127" spans="1:15" ht="16.95" customHeight="1" x14ac:dyDescent="0.3">
      <c r="A127" s="67" t="s">
        <v>32</v>
      </c>
      <c r="B127" s="44" t="s">
        <v>191</v>
      </c>
      <c r="C127" s="99">
        <v>360</v>
      </c>
      <c r="D127" s="99">
        <v>2204</v>
      </c>
      <c r="E127" s="99">
        <v>0</v>
      </c>
      <c r="F127" s="99">
        <v>0</v>
      </c>
      <c r="G127" s="99">
        <f t="shared" si="18"/>
        <v>0</v>
      </c>
      <c r="H127" s="101">
        <f t="shared" si="23"/>
        <v>0</v>
      </c>
      <c r="I127" s="102">
        <v>0</v>
      </c>
      <c r="J127" s="101">
        <f t="shared" si="24"/>
        <v>0</v>
      </c>
      <c r="K127" s="99">
        <v>0</v>
      </c>
      <c r="L127" s="101">
        <f t="shared" si="25"/>
        <v>0</v>
      </c>
      <c r="M127" s="79">
        <f t="shared" si="22"/>
        <v>0</v>
      </c>
      <c r="N127" s="80">
        <v>0</v>
      </c>
      <c r="O127" s="6"/>
    </row>
    <row r="128" spans="1:15" ht="16.95" customHeight="1" x14ac:dyDescent="0.3">
      <c r="A128" s="67" t="s">
        <v>32</v>
      </c>
      <c r="B128" s="44" t="s">
        <v>192</v>
      </c>
      <c r="C128" s="99">
        <v>156</v>
      </c>
      <c r="D128" s="99">
        <v>2087</v>
      </c>
      <c r="E128" s="99">
        <v>0</v>
      </c>
      <c r="F128" s="99">
        <v>0</v>
      </c>
      <c r="G128" s="99">
        <f t="shared" si="18"/>
        <v>0</v>
      </c>
      <c r="H128" s="101">
        <f t="shared" si="23"/>
        <v>0</v>
      </c>
      <c r="I128" s="102">
        <v>0</v>
      </c>
      <c r="J128" s="101">
        <f t="shared" si="24"/>
        <v>0</v>
      </c>
      <c r="K128" s="99">
        <v>47</v>
      </c>
      <c r="L128" s="101">
        <f t="shared" si="25"/>
        <v>1.2265455779117409E-3</v>
      </c>
      <c r="M128" s="79">
        <f t="shared" si="22"/>
        <v>4.0884852597058031E-4</v>
      </c>
      <c r="N128" s="80">
        <v>377.55591345981543</v>
      </c>
      <c r="O128" s="6"/>
    </row>
    <row r="129" spans="1:15" ht="16.95" customHeight="1" x14ac:dyDescent="0.3">
      <c r="A129" s="67" t="s">
        <v>32</v>
      </c>
      <c r="B129" s="44" t="s">
        <v>193</v>
      </c>
      <c r="C129" s="99">
        <v>160</v>
      </c>
      <c r="D129" s="99">
        <v>2088</v>
      </c>
      <c r="E129" s="99">
        <v>6</v>
      </c>
      <c r="F129" s="99">
        <v>0</v>
      </c>
      <c r="G129" s="99">
        <f t="shared" si="18"/>
        <v>6</v>
      </c>
      <c r="H129" s="101">
        <f t="shared" si="23"/>
        <v>1.0625110678236232E-3</v>
      </c>
      <c r="I129" s="102">
        <v>98</v>
      </c>
      <c r="J129" s="101">
        <f t="shared" si="24"/>
        <v>2.3620149433598456E-2</v>
      </c>
      <c r="K129" s="99">
        <v>168</v>
      </c>
      <c r="L129" s="101">
        <f t="shared" si="25"/>
        <v>4.3842480231738824E-3</v>
      </c>
      <c r="M129" s="79">
        <f t="shared" si="22"/>
        <v>9.6889695081986537E-3</v>
      </c>
      <c r="N129" s="80">
        <v>8947.3912727655788</v>
      </c>
      <c r="O129" s="6"/>
    </row>
    <row r="130" spans="1:15" ht="16.95" customHeight="1" x14ac:dyDescent="0.3">
      <c r="A130" s="67" t="s">
        <v>32</v>
      </c>
      <c r="B130" s="44" t="s">
        <v>194</v>
      </c>
      <c r="C130" s="99">
        <v>372</v>
      </c>
      <c r="D130" s="99">
        <v>2089</v>
      </c>
      <c r="E130" s="99">
        <v>0</v>
      </c>
      <c r="F130" s="99">
        <v>0</v>
      </c>
      <c r="G130" s="99">
        <f t="shared" si="18"/>
        <v>0</v>
      </c>
      <c r="H130" s="101">
        <f t="shared" si="23"/>
        <v>0</v>
      </c>
      <c r="I130" s="102">
        <v>0</v>
      </c>
      <c r="J130" s="101">
        <f t="shared" si="24"/>
        <v>0</v>
      </c>
      <c r="K130" s="99">
        <v>0</v>
      </c>
      <c r="L130" s="101">
        <f t="shared" si="25"/>
        <v>0</v>
      </c>
      <c r="M130" s="79">
        <f t="shared" si="22"/>
        <v>0</v>
      </c>
      <c r="N130" s="80">
        <v>0</v>
      </c>
      <c r="O130" s="6"/>
    </row>
    <row r="131" spans="1:15" ht="16.95" customHeight="1" x14ac:dyDescent="0.3">
      <c r="A131" s="67" t="s">
        <v>32</v>
      </c>
      <c r="B131" s="44" t="s">
        <v>195</v>
      </c>
      <c r="C131" s="99">
        <v>370</v>
      </c>
      <c r="D131" s="99">
        <v>2126</v>
      </c>
      <c r="E131" s="99">
        <v>0</v>
      </c>
      <c r="F131" s="99">
        <v>0</v>
      </c>
      <c r="G131" s="99">
        <f t="shared" si="18"/>
        <v>0</v>
      </c>
      <c r="H131" s="101">
        <f t="shared" si="23"/>
        <v>0</v>
      </c>
      <c r="I131" s="102">
        <v>4</v>
      </c>
      <c r="J131" s="101">
        <f t="shared" si="24"/>
        <v>9.6408773198361053E-4</v>
      </c>
      <c r="K131" s="99">
        <v>13</v>
      </c>
      <c r="L131" s="101">
        <f t="shared" si="25"/>
        <v>3.3925728750750281E-4</v>
      </c>
      <c r="M131" s="79">
        <f t="shared" si="22"/>
        <v>4.3444833983037113E-4</v>
      </c>
      <c r="N131" s="80">
        <v>401.19635849576025</v>
      </c>
      <c r="O131" s="6"/>
    </row>
    <row r="132" spans="1:15" ht="16.95" customHeight="1" x14ac:dyDescent="0.3">
      <c r="A132" s="67" t="s">
        <v>32</v>
      </c>
      <c r="B132" s="44" t="s">
        <v>196</v>
      </c>
      <c r="C132" s="99">
        <v>470</v>
      </c>
      <c r="D132" s="99">
        <v>2127</v>
      </c>
      <c r="E132" s="99">
        <v>0</v>
      </c>
      <c r="F132" s="99">
        <v>0</v>
      </c>
      <c r="G132" s="99">
        <f t="shared" si="18"/>
        <v>0</v>
      </c>
      <c r="H132" s="101">
        <f t="shared" si="23"/>
        <v>0</v>
      </c>
      <c r="I132" s="102">
        <v>0</v>
      </c>
      <c r="J132" s="101">
        <f t="shared" si="24"/>
        <v>0</v>
      </c>
      <c r="K132" s="99">
        <v>0</v>
      </c>
      <c r="L132" s="101">
        <f t="shared" si="25"/>
        <v>0</v>
      </c>
      <c r="M132" s="79">
        <f t="shared" si="22"/>
        <v>0</v>
      </c>
      <c r="N132" s="80">
        <v>0</v>
      </c>
      <c r="O132" s="6"/>
    </row>
    <row r="133" spans="1:15" ht="16.95" customHeight="1" x14ac:dyDescent="0.3">
      <c r="A133" s="67" t="s">
        <v>32</v>
      </c>
      <c r="B133" s="44" t="s">
        <v>197</v>
      </c>
      <c r="C133" s="99">
        <v>375</v>
      </c>
      <c r="D133" s="99">
        <v>2128</v>
      </c>
      <c r="E133" s="99">
        <v>0</v>
      </c>
      <c r="F133" s="99">
        <v>0</v>
      </c>
      <c r="G133" s="99">
        <f t="shared" si="18"/>
        <v>0</v>
      </c>
      <c r="H133" s="101">
        <f t="shared" si="23"/>
        <v>0</v>
      </c>
      <c r="I133" s="102">
        <v>0</v>
      </c>
      <c r="J133" s="101">
        <f t="shared" si="24"/>
        <v>0</v>
      </c>
      <c r="K133" s="99">
        <v>0</v>
      </c>
      <c r="L133" s="101">
        <f t="shared" si="25"/>
        <v>0</v>
      </c>
      <c r="M133" s="79">
        <f t="shared" si="22"/>
        <v>0</v>
      </c>
      <c r="N133" s="80">
        <v>0</v>
      </c>
      <c r="O133" s="6"/>
    </row>
    <row r="134" spans="1:15" ht="16.95" customHeight="1" x14ac:dyDescent="0.3">
      <c r="A134" s="67" t="s">
        <v>32</v>
      </c>
      <c r="B134" s="44" t="s">
        <v>198</v>
      </c>
      <c r="C134" s="99">
        <v>469</v>
      </c>
      <c r="D134" s="99">
        <v>2129</v>
      </c>
      <c r="E134" s="99">
        <v>0</v>
      </c>
      <c r="F134" s="99">
        <v>0</v>
      </c>
      <c r="G134" s="99">
        <f t="shared" si="18"/>
        <v>0</v>
      </c>
      <c r="H134" s="101">
        <f t="shared" si="23"/>
        <v>0</v>
      </c>
      <c r="I134" s="102">
        <v>0</v>
      </c>
      <c r="J134" s="101">
        <f t="shared" si="24"/>
        <v>0</v>
      </c>
      <c r="K134" s="99">
        <v>0</v>
      </c>
      <c r="L134" s="101">
        <f t="shared" si="25"/>
        <v>0</v>
      </c>
      <c r="M134" s="79">
        <f t="shared" si="22"/>
        <v>0</v>
      </c>
      <c r="N134" s="80">
        <v>0</v>
      </c>
      <c r="O134" s="6"/>
    </row>
    <row r="135" spans="1:15" ht="16.95" customHeight="1" x14ac:dyDescent="0.3">
      <c r="A135" s="67" t="s">
        <v>32</v>
      </c>
      <c r="B135" s="44" t="s">
        <v>199</v>
      </c>
      <c r="C135" s="99">
        <v>371</v>
      </c>
      <c r="D135" s="99">
        <v>2125</v>
      </c>
      <c r="E135" s="99">
        <v>30</v>
      </c>
      <c r="F135" s="99">
        <v>0</v>
      </c>
      <c r="G135" s="99">
        <f t="shared" si="18"/>
        <v>30</v>
      </c>
      <c r="H135" s="101">
        <f t="shared" si="23"/>
        <v>5.3125553391181156E-3</v>
      </c>
      <c r="I135" s="102">
        <v>43</v>
      </c>
      <c r="J135" s="101">
        <f t="shared" si="24"/>
        <v>1.0363943118823812E-2</v>
      </c>
      <c r="K135" s="99">
        <v>273</v>
      </c>
      <c r="L135" s="101">
        <f t="shared" si="25"/>
        <v>7.124403037657559E-3</v>
      </c>
      <c r="M135" s="79">
        <f t="shared" si="22"/>
        <v>7.6003004985331626E-3</v>
      </c>
      <c r="N135" s="80">
        <v>7018.5856497358718</v>
      </c>
      <c r="O135" s="6"/>
    </row>
    <row r="136" spans="1:15" ht="16.95" customHeight="1" x14ac:dyDescent="0.3">
      <c r="A136" s="67" t="s">
        <v>32</v>
      </c>
      <c r="B136" s="44" t="s">
        <v>200</v>
      </c>
      <c r="C136" s="99">
        <v>541</v>
      </c>
      <c r="D136" s="99">
        <v>2275</v>
      </c>
      <c r="E136" s="99">
        <v>8</v>
      </c>
      <c r="F136" s="99">
        <v>0</v>
      </c>
      <c r="G136" s="99">
        <f t="shared" si="18"/>
        <v>8</v>
      </c>
      <c r="H136" s="101">
        <f t="shared" si="23"/>
        <v>1.4166814237648309E-3</v>
      </c>
      <c r="I136" s="102">
        <v>30</v>
      </c>
      <c r="J136" s="101">
        <f t="shared" si="24"/>
        <v>7.2306579898770785E-3</v>
      </c>
      <c r="K136" s="99">
        <v>94</v>
      </c>
      <c r="L136" s="101">
        <f t="shared" si="25"/>
        <v>2.4530911558234818E-3</v>
      </c>
      <c r="M136" s="79">
        <f t="shared" si="22"/>
        <v>3.7001435231551302E-3</v>
      </c>
      <c r="N136" s="80">
        <v>3416.9404536823017</v>
      </c>
      <c r="O136" s="6"/>
    </row>
    <row r="137" spans="1:15" ht="16.95" customHeight="1" x14ac:dyDescent="0.3">
      <c r="A137" s="67" t="s">
        <v>32</v>
      </c>
      <c r="B137" s="44" t="s">
        <v>201</v>
      </c>
      <c r="C137" s="102"/>
      <c r="D137" s="99">
        <v>3718</v>
      </c>
      <c r="E137" s="99">
        <v>0</v>
      </c>
      <c r="F137" s="99">
        <v>0</v>
      </c>
      <c r="G137" s="99">
        <f t="shared" si="18"/>
        <v>0</v>
      </c>
      <c r="H137" s="101">
        <f t="shared" si="23"/>
        <v>0</v>
      </c>
      <c r="I137" s="102">
        <v>0</v>
      </c>
      <c r="J137" s="101">
        <f t="shared" si="24"/>
        <v>0</v>
      </c>
      <c r="K137" s="99">
        <v>0</v>
      </c>
      <c r="L137" s="101">
        <f t="shared" si="25"/>
        <v>0</v>
      </c>
      <c r="M137" s="79">
        <f t="shared" si="22"/>
        <v>0</v>
      </c>
      <c r="N137" s="80">
        <v>0</v>
      </c>
      <c r="O137" s="6"/>
    </row>
    <row r="138" spans="1:15" ht="16.95" customHeight="1" x14ac:dyDescent="0.3">
      <c r="A138" s="67" t="s">
        <v>32</v>
      </c>
      <c r="B138" s="44" t="s">
        <v>202</v>
      </c>
      <c r="C138" s="99">
        <v>256</v>
      </c>
      <c r="D138" s="99">
        <v>2276</v>
      </c>
      <c r="E138" s="99">
        <v>1</v>
      </c>
      <c r="F138" s="99">
        <v>0</v>
      </c>
      <c r="G138" s="99">
        <f t="shared" si="18"/>
        <v>1</v>
      </c>
      <c r="H138" s="101">
        <f t="shared" si="23"/>
        <v>1.7708517797060386E-4</v>
      </c>
      <c r="I138" s="102">
        <v>0</v>
      </c>
      <c r="J138" s="101">
        <f t="shared" si="24"/>
        <v>0</v>
      </c>
      <c r="K138" s="99">
        <v>18</v>
      </c>
      <c r="L138" s="101">
        <f t="shared" si="25"/>
        <v>4.6974085962577314E-4</v>
      </c>
      <c r="M138" s="79">
        <f t="shared" si="22"/>
        <v>2.1560867919879234E-4</v>
      </c>
      <c r="N138" s="80">
        <v>199.1063356080731</v>
      </c>
      <c r="O138" s="6"/>
    </row>
    <row r="139" spans="1:15" ht="16.95" customHeight="1" x14ac:dyDescent="0.3">
      <c r="A139" s="67" t="s">
        <v>32</v>
      </c>
      <c r="B139" s="44" t="s">
        <v>203</v>
      </c>
      <c r="C139" s="99">
        <v>364</v>
      </c>
      <c r="D139" s="99">
        <v>2277</v>
      </c>
      <c r="E139" s="99">
        <v>0</v>
      </c>
      <c r="F139" s="99">
        <v>0</v>
      </c>
      <c r="G139" s="99">
        <f t="shared" si="18"/>
        <v>0</v>
      </c>
      <c r="H139" s="101">
        <f t="shared" si="23"/>
        <v>0</v>
      </c>
      <c r="I139" s="102">
        <v>0</v>
      </c>
      <c r="J139" s="101">
        <f t="shared" si="24"/>
        <v>0</v>
      </c>
      <c r="K139" s="99">
        <v>0</v>
      </c>
      <c r="L139" s="101">
        <f t="shared" si="25"/>
        <v>0</v>
      </c>
      <c r="M139" s="79">
        <f t="shared" si="22"/>
        <v>0</v>
      </c>
      <c r="N139" s="80">
        <v>0</v>
      </c>
      <c r="O139" s="6"/>
    </row>
    <row r="140" spans="1:15" ht="16.95" customHeight="1" x14ac:dyDescent="0.3">
      <c r="A140" s="67" t="s">
        <v>32</v>
      </c>
      <c r="B140" s="44" t="s">
        <v>204</v>
      </c>
      <c r="C140" s="99">
        <v>223</v>
      </c>
      <c r="D140" s="99">
        <v>2278</v>
      </c>
      <c r="E140" s="99">
        <v>0</v>
      </c>
      <c r="F140" s="99">
        <v>0</v>
      </c>
      <c r="G140" s="99">
        <f t="shared" si="18"/>
        <v>0</v>
      </c>
      <c r="H140" s="101">
        <f t="shared" si="23"/>
        <v>0</v>
      </c>
      <c r="I140" s="102">
        <v>0</v>
      </c>
      <c r="J140" s="101">
        <f t="shared" si="24"/>
        <v>0</v>
      </c>
      <c r="K140" s="99">
        <v>0</v>
      </c>
      <c r="L140" s="101">
        <f t="shared" si="25"/>
        <v>0</v>
      </c>
      <c r="M140" s="79">
        <f t="shared" si="22"/>
        <v>0</v>
      </c>
      <c r="N140" s="80">
        <v>0</v>
      </c>
      <c r="O140" s="6"/>
    </row>
    <row r="141" spans="1:15" ht="16.95" customHeight="1" x14ac:dyDescent="0.3">
      <c r="A141" s="67" t="s">
        <v>32</v>
      </c>
      <c r="B141" s="44" t="s">
        <v>205</v>
      </c>
      <c r="C141" s="99">
        <v>363</v>
      </c>
      <c r="D141" s="99">
        <v>2282</v>
      </c>
      <c r="E141" s="99">
        <v>0</v>
      </c>
      <c r="F141" s="99">
        <v>0</v>
      </c>
      <c r="G141" s="99">
        <f t="shared" si="18"/>
        <v>0</v>
      </c>
      <c r="H141" s="101">
        <f t="shared" si="23"/>
        <v>0</v>
      </c>
      <c r="I141" s="102">
        <v>0</v>
      </c>
      <c r="J141" s="101">
        <f t="shared" si="24"/>
        <v>0</v>
      </c>
      <c r="K141" s="99">
        <v>1</v>
      </c>
      <c r="L141" s="101">
        <f t="shared" si="25"/>
        <v>2.6096714423654061E-5</v>
      </c>
      <c r="M141" s="79">
        <f t="shared" si="22"/>
        <v>8.698904807884687E-6</v>
      </c>
      <c r="N141" s="80">
        <v>8.0331045416982008</v>
      </c>
      <c r="O141" s="6"/>
    </row>
    <row r="142" spans="1:15" ht="16.95" customHeight="1" x14ac:dyDescent="0.3">
      <c r="A142" s="67" t="s">
        <v>32</v>
      </c>
      <c r="B142" s="44" t="s">
        <v>206</v>
      </c>
      <c r="C142" s="99">
        <v>473</v>
      </c>
      <c r="D142" s="99">
        <v>2283</v>
      </c>
      <c r="E142" s="99">
        <v>0</v>
      </c>
      <c r="F142" s="99">
        <v>0</v>
      </c>
      <c r="G142" s="99">
        <f t="shared" si="18"/>
        <v>0</v>
      </c>
      <c r="H142" s="101">
        <f t="shared" si="23"/>
        <v>0</v>
      </c>
      <c r="I142" s="102">
        <v>0</v>
      </c>
      <c r="J142" s="101">
        <f t="shared" si="24"/>
        <v>0</v>
      </c>
      <c r="K142" s="99">
        <v>0</v>
      </c>
      <c r="L142" s="101">
        <f t="shared" si="25"/>
        <v>0</v>
      </c>
      <c r="M142" s="79">
        <f t="shared" si="22"/>
        <v>0</v>
      </c>
      <c r="N142" s="80">
        <v>0</v>
      </c>
      <c r="O142" s="6"/>
    </row>
    <row r="143" spans="1:15" ht="16.95" customHeight="1" x14ac:dyDescent="0.3">
      <c r="A143" s="67" t="s">
        <v>32</v>
      </c>
      <c r="B143" s="44" t="s">
        <v>207</v>
      </c>
      <c r="C143" s="99">
        <v>241</v>
      </c>
      <c r="D143" s="99">
        <v>2279</v>
      </c>
      <c r="E143" s="99">
        <v>0</v>
      </c>
      <c r="F143" s="99">
        <v>0</v>
      </c>
      <c r="G143" s="99">
        <f t="shared" si="18"/>
        <v>0</v>
      </c>
      <c r="H143" s="101">
        <f t="shared" si="23"/>
        <v>0</v>
      </c>
      <c r="I143" s="102">
        <v>0</v>
      </c>
      <c r="J143" s="101">
        <f t="shared" si="24"/>
        <v>0</v>
      </c>
      <c r="K143" s="99">
        <v>0</v>
      </c>
      <c r="L143" s="101">
        <f t="shared" si="25"/>
        <v>0</v>
      </c>
      <c r="M143" s="79">
        <f t="shared" si="22"/>
        <v>0</v>
      </c>
      <c r="N143" s="80">
        <v>0</v>
      </c>
      <c r="O143" s="6"/>
    </row>
    <row r="144" spans="1:15" ht="16.95" customHeight="1" x14ac:dyDescent="0.3">
      <c r="A144" s="67" t="s">
        <v>32</v>
      </c>
      <c r="B144" s="44" t="s">
        <v>208</v>
      </c>
      <c r="C144" s="99">
        <v>250</v>
      </c>
      <c r="D144" s="99">
        <v>2280</v>
      </c>
      <c r="E144" s="99">
        <v>0</v>
      </c>
      <c r="F144" s="99">
        <v>0</v>
      </c>
      <c r="G144" s="99">
        <f t="shared" si="18"/>
        <v>0</v>
      </c>
      <c r="H144" s="101">
        <f t="shared" si="23"/>
        <v>0</v>
      </c>
      <c r="I144" s="102">
        <v>0</v>
      </c>
      <c r="J144" s="101">
        <f t="shared" si="24"/>
        <v>0</v>
      </c>
      <c r="K144" s="99">
        <v>6</v>
      </c>
      <c r="L144" s="101">
        <f t="shared" si="25"/>
        <v>1.5658028654192438E-4</v>
      </c>
      <c r="M144" s="79">
        <f t="shared" si="22"/>
        <v>5.2193428847308129E-5</v>
      </c>
      <c r="N144" s="80">
        <v>48.198627250189205</v>
      </c>
      <c r="O144" s="6"/>
    </row>
    <row r="145" spans="1:15" ht="16.95" customHeight="1" x14ac:dyDescent="0.3">
      <c r="A145" s="67" t="s">
        <v>32</v>
      </c>
      <c r="B145" s="44" t="s">
        <v>209</v>
      </c>
      <c r="C145" s="99">
        <v>498</v>
      </c>
      <c r="D145" s="99">
        <v>2281</v>
      </c>
      <c r="E145" s="99">
        <v>0</v>
      </c>
      <c r="F145" s="99">
        <v>0</v>
      </c>
      <c r="G145" s="99">
        <f t="shared" si="18"/>
        <v>0</v>
      </c>
      <c r="H145" s="101">
        <f t="shared" si="23"/>
        <v>0</v>
      </c>
      <c r="I145" s="102">
        <v>0</v>
      </c>
      <c r="J145" s="101">
        <f t="shared" si="24"/>
        <v>0</v>
      </c>
      <c r="K145" s="99">
        <v>0</v>
      </c>
      <c r="L145" s="101">
        <f t="shared" si="25"/>
        <v>0</v>
      </c>
      <c r="M145" s="79">
        <f t="shared" si="22"/>
        <v>0</v>
      </c>
      <c r="N145" s="80">
        <v>0</v>
      </c>
      <c r="O145" s="6"/>
    </row>
    <row r="146" spans="1:15" ht="16.95" customHeight="1" x14ac:dyDescent="0.3">
      <c r="A146" s="67" t="s">
        <v>32</v>
      </c>
      <c r="B146" s="44" t="s">
        <v>210</v>
      </c>
      <c r="C146" s="99">
        <v>368</v>
      </c>
      <c r="D146" s="99">
        <v>2284</v>
      </c>
      <c r="E146" s="99">
        <v>0</v>
      </c>
      <c r="F146" s="99">
        <v>0</v>
      </c>
      <c r="G146" s="99">
        <f t="shared" si="18"/>
        <v>0</v>
      </c>
      <c r="H146" s="101">
        <f t="shared" si="23"/>
        <v>0</v>
      </c>
      <c r="I146" s="102">
        <v>0</v>
      </c>
      <c r="J146" s="101">
        <f t="shared" si="24"/>
        <v>0</v>
      </c>
      <c r="K146" s="99">
        <v>0</v>
      </c>
      <c r="L146" s="101">
        <f t="shared" si="25"/>
        <v>0</v>
      </c>
      <c r="M146" s="79">
        <f t="shared" si="22"/>
        <v>0</v>
      </c>
      <c r="N146" s="80">
        <v>0</v>
      </c>
      <c r="O146" s="6"/>
    </row>
    <row r="147" spans="1:15" ht="16.95" customHeight="1" x14ac:dyDescent="0.3">
      <c r="A147" s="67" t="s">
        <v>32</v>
      </c>
      <c r="B147" s="44" t="s">
        <v>211</v>
      </c>
      <c r="C147" s="99">
        <v>365</v>
      </c>
      <c r="D147" s="99">
        <v>2285</v>
      </c>
      <c r="E147" s="99">
        <v>0</v>
      </c>
      <c r="F147" s="99">
        <v>0</v>
      </c>
      <c r="G147" s="99">
        <f t="shared" si="18"/>
        <v>0</v>
      </c>
      <c r="H147" s="101">
        <f t="shared" si="23"/>
        <v>0</v>
      </c>
      <c r="I147" s="102">
        <v>0</v>
      </c>
      <c r="J147" s="101">
        <f t="shared" si="24"/>
        <v>0</v>
      </c>
      <c r="K147" s="99">
        <v>0</v>
      </c>
      <c r="L147" s="101">
        <f t="shared" si="25"/>
        <v>0</v>
      </c>
      <c r="M147" s="79">
        <f t="shared" si="22"/>
        <v>0</v>
      </c>
      <c r="N147" s="80">
        <v>0</v>
      </c>
      <c r="O147" s="6"/>
    </row>
    <row r="148" spans="1:15" ht="16.95" customHeight="1" x14ac:dyDescent="0.3">
      <c r="A148" s="67" t="s">
        <v>32</v>
      </c>
      <c r="B148" s="44" t="s">
        <v>212</v>
      </c>
      <c r="C148" s="99">
        <v>362</v>
      </c>
      <c r="D148" s="99">
        <v>2286</v>
      </c>
      <c r="E148" s="99">
        <v>0</v>
      </c>
      <c r="F148" s="99">
        <v>0</v>
      </c>
      <c r="G148" s="99">
        <f t="shared" si="18"/>
        <v>0</v>
      </c>
      <c r="H148" s="101">
        <f t="shared" si="23"/>
        <v>0</v>
      </c>
      <c r="I148" s="102">
        <v>0</v>
      </c>
      <c r="J148" s="101">
        <f t="shared" si="24"/>
        <v>0</v>
      </c>
      <c r="K148" s="99">
        <v>0</v>
      </c>
      <c r="L148" s="101">
        <f t="shared" si="25"/>
        <v>0</v>
      </c>
      <c r="M148" s="79">
        <f t="shared" si="22"/>
        <v>0</v>
      </c>
      <c r="N148" s="80">
        <v>0</v>
      </c>
      <c r="O148" s="6"/>
    </row>
    <row r="149" spans="1:15" ht="16.95" customHeight="1" x14ac:dyDescent="0.3">
      <c r="A149" s="67" t="s">
        <v>32</v>
      </c>
      <c r="B149" s="44" t="s">
        <v>213</v>
      </c>
      <c r="C149" s="99">
        <v>238</v>
      </c>
      <c r="D149" s="99">
        <v>2287</v>
      </c>
      <c r="E149" s="99">
        <v>0</v>
      </c>
      <c r="F149" s="99">
        <v>0</v>
      </c>
      <c r="G149" s="99">
        <f t="shared" si="18"/>
        <v>0</v>
      </c>
      <c r="H149" s="101">
        <f t="shared" si="23"/>
        <v>0</v>
      </c>
      <c r="I149" s="102">
        <v>0</v>
      </c>
      <c r="J149" s="101">
        <f t="shared" si="24"/>
        <v>0</v>
      </c>
      <c r="K149" s="99">
        <v>0</v>
      </c>
      <c r="L149" s="101">
        <f t="shared" si="25"/>
        <v>0</v>
      </c>
      <c r="M149" s="79">
        <f t="shared" si="22"/>
        <v>0</v>
      </c>
      <c r="N149" s="80">
        <v>0</v>
      </c>
      <c r="O149" s="6"/>
    </row>
    <row r="150" spans="1:15" ht="16.95" customHeight="1" x14ac:dyDescent="0.3">
      <c r="A150" s="67" t="s">
        <v>32</v>
      </c>
      <c r="B150" s="44" t="s">
        <v>214</v>
      </c>
      <c r="C150" s="99">
        <v>361</v>
      </c>
      <c r="D150" s="99">
        <v>2288</v>
      </c>
      <c r="E150" s="99">
        <v>0</v>
      </c>
      <c r="F150" s="99">
        <v>0</v>
      </c>
      <c r="G150" s="99">
        <f t="shared" si="18"/>
        <v>0</v>
      </c>
      <c r="H150" s="101">
        <f t="shared" si="23"/>
        <v>0</v>
      </c>
      <c r="I150" s="102">
        <v>0</v>
      </c>
      <c r="J150" s="101">
        <f t="shared" si="24"/>
        <v>0</v>
      </c>
      <c r="K150" s="99">
        <v>0</v>
      </c>
      <c r="L150" s="101">
        <f t="shared" si="25"/>
        <v>0</v>
      </c>
      <c r="M150" s="79">
        <f t="shared" si="22"/>
        <v>0</v>
      </c>
      <c r="N150" s="80">
        <v>0</v>
      </c>
      <c r="O150" s="6"/>
    </row>
    <row r="151" spans="1:15" ht="16.95" customHeight="1" x14ac:dyDescent="0.3">
      <c r="A151" s="67" t="s">
        <v>32</v>
      </c>
      <c r="B151" s="44" t="s">
        <v>215</v>
      </c>
      <c r="C151" s="99">
        <v>351</v>
      </c>
      <c r="D151" s="99">
        <v>2289</v>
      </c>
      <c r="E151" s="99">
        <v>0</v>
      </c>
      <c r="F151" s="99">
        <v>0</v>
      </c>
      <c r="G151" s="99">
        <f t="shared" si="18"/>
        <v>0</v>
      </c>
      <c r="H151" s="101">
        <f t="shared" si="23"/>
        <v>0</v>
      </c>
      <c r="I151" s="102">
        <v>0</v>
      </c>
      <c r="J151" s="101">
        <f t="shared" si="24"/>
        <v>0</v>
      </c>
      <c r="K151" s="99">
        <v>1</v>
      </c>
      <c r="L151" s="101">
        <f t="shared" si="25"/>
        <v>2.6096714423654061E-5</v>
      </c>
      <c r="M151" s="79">
        <f t="shared" si="22"/>
        <v>8.698904807884687E-6</v>
      </c>
      <c r="N151" s="80">
        <v>8.0331045416982008</v>
      </c>
      <c r="O151" s="6"/>
    </row>
    <row r="152" spans="1:15" ht="16.95" customHeight="1" x14ac:dyDescent="0.3">
      <c r="A152" s="67" t="s">
        <v>32</v>
      </c>
      <c r="B152" s="44" t="s">
        <v>216</v>
      </c>
      <c r="C152" s="99">
        <v>471</v>
      </c>
      <c r="D152" s="99">
        <v>2290</v>
      </c>
      <c r="E152" s="99">
        <v>0</v>
      </c>
      <c r="F152" s="99">
        <v>0</v>
      </c>
      <c r="G152" s="99">
        <f t="shared" si="18"/>
        <v>0</v>
      </c>
      <c r="H152" s="101">
        <f t="shared" ref="H152:H180" si="26">+G152/$G$517</f>
        <v>0</v>
      </c>
      <c r="I152" s="102">
        <v>0</v>
      </c>
      <c r="J152" s="101">
        <f t="shared" ref="J152:J180" si="27">+I152/$I$517</f>
        <v>0</v>
      </c>
      <c r="K152" s="99">
        <v>0</v>
      </c>
      <c r="L152" s="101">
        <f t="shared" ref="L152:L180" si="28">+K152/$K$517</f>
        <v>0</v>
      </c>
      <c r="M152" s="79">
        <f t="shared" si="22"/>
        <v>0</v>
      </c>
      <c r="N152" s="80">
        <v>0</v>
      </c>
      <c r="O152" s="6"/>
    </row>
    <row r="153" spans="1:15" ht="16.95" customHeight="1" x14ac:dyDescent="0.3">
      <c r="A153" s="67" t="s">
        <v>32</v>
      </c>
      <c r="B153" s="44" t="s">
        <v>217</v>
      </c>
      <c r="C153" s="99">
        <v>366</v>
      </c>
      <c r="D153" s="99">
        <v>2291</v>
      </c>
      <c r="E153" s="99">
        <v>0</v>
      </c>
      <c r="F153" s="99">
        <v>0</v>
      </c>
      <c r="G153" s="99">
        <f t="shared" si="18"/>
        <v>0</v>
      </c>
      <c r="H153" s="101">
        <f t="shared" si="26"/>
        <v>0</v>
      </c>
      <c r="I153" s="102">
        <v>0</v>
      </c>
      <c r="J153" s="101">
        <f t="shared" si="27"/>
        <v>0</v>
      </c>
      <c r="K153" s="99">
        <v>0</v>
      </c>
      <c r="L153" s="101">
        <f t="shared" si="28"/>
        <v>0</v>
      </c>
      <c r="M153" s="79">
        <f t="shared" si="22"/>
        <v>0</v>
      </c>
      <c r="N153" s="80">
        <v>0</v>
      </c>
      <c r="O153" s="6"/>
    </row>
    <row r="154" spans="1:15" ht="16.95" customHeight="1" x14ac:dyDescent="0.3">
      <c r="A154" s="67" t="s">
        <v>32</v>
      </c>
      <c r="B154" s="44" t="s">
        <v>218</v>
      </c>
      <c r="C154" s="99">
        <v>349</v>
      </c>
      <c r="D154" s="99">
        <v>2293</v>
      </c>
      <c r="E154" s="99">
        <v>0</v>
      </c>
      <c r="F154" s="99">
        <v>0</v>
      </c>
      <c r="G154" s="99">
        <f t="shared" si="18"/>
        <v>0</v>
      </c>
      <c r="H154" s="101">
        <f t="shared" si="26"/>
        <v>0</v>
      </c>
      <c r="I154" s="102">
        <v>0</v>
      </c>
      <c r="J154" s="101">
        <f t="shared" si="27"/>
        <v>0</v>
      </c>
      <c r="K154" s="99">
        <v>13</v>
      </c>
      <c r="L154" s="101">
        <f t="shared" si="28"/>
        <v>3.3925728750750281E-4</v>
      </c>
      <c r="M154" s="79">
        <f t="shared" si="22"/>
        <v>1.1308576250250094E-4</v>
      </c>
      <c r="N154" s="80">
        <v>104.4303590420766</v>
      </c>
      <c r="O154" s="6"/>
    </row>
    <row r="155" spans="1:15" ht="16.95" customHeight="1" x14ac:dyDescent="0.3">
      <c r="A155" s="67" t="s">
        <v>32</v>
      </c>
      <c r="B155" s="44" t="s">
        <v>219</v>
      </c>
      <c r="C155" s="99">
        <v>336</v>
      </c>
      <c r="D155" s="99">
        <v>2292</v>
      </c>
      <c r="E155" s="99">
        <v>0</v>
      </c>
      <c r="F155" s="99">
        <v>0</v>
      </c>
      <c r="G155" s="99">
        <f t="shared" si="18"/>
        <v>0</v>
      </c>
      <c r="H155" s="101">
        <f t="shared" si="26"/>
        <v>0</v>
      </c>
      <c r="I155" s="102">
        <v>0</v>
      </c>
      <c r="J155" s="101">
        <f t="shared" si="27"/>
        <v>0</v>
      </c>
      <c r="K155" s="99">
        <v>0</v>
      </c>
      <c r="L155" s="101">
        <f t="shared" si="28"/>
        <v>0</v>
      </c>
      <c r="M155" s="79">
        <f t="shared" si="22"/>
        <v>0</v>
      </c>
      <c r="N155" s="80">
        <v>0</v>
      </c>
      <c r="O155" s="6"/>
    </row>
    <row r="156" spans="1:15" ht="16.95" customHeight="1" x14ac:dyDescent="0.3">
      <c r="A156" s="67" t="s">
        <v>32</v>
      </c>
      <c r="B156" s="44" t="s">
        <v>220</v>
      </c>
      <c r="C156" s="99">
        <v>260</v>
      </c>
      <c r="D156" s="99">
        <v>2294</v>
      </c>
      <c r="E156" s="99">
        <v>0</v>
      </c>
      <c r="F156" s="99">
        <v>0</v>
      </c>
      <c r="G156" s="99">
        <f t="shared" si="18"/>
        <v>0</v>
      </c>
      <c r="H156" s="101">
        <f t="shared" si="26"/>
        <v>0</v>
      </c>
      <c r="I156" s="102">
        <v>0</v>
      </c>
      <c r="J156" s="101">
        <f t="shared" si="27"/>
        <v>0</v>
      </c>
      <c r="K156" s="99">
        <v>55</v>
      </c>
      <c r="L156" s="101">
        <f t="shared" si="28"/>
        <v>1.4353192933009734E-3</v>
      </c>
      <c r="M156" s="79">
        <f t="shared" si="22"/>
        <v>4.784397644336578E-4</v>
      </c>
      <c r="N156" s="80">
        <v>441.82074979340103</v>
      </c>
      <c r="O156" s="6"/>
    </row>
    <row r="157" spans="1:15" ht="16.95" customHeight="1" x14ac:dyDescent="0.3">
      <c r="A157" s="67" t="s">
        <v>32</v>
      </c>
      <c r="B157" s="44" t="s">
        <v>221</v>
      </c>
      <c r="C157" s="99">
        <v>74</v>
      </c>
      <c r="D157" s="99">
        <v>2295</v>
      </c>
      <c r="E157" s="99">
        <v>214</v>
      </c>
      <c r="F157" s="99">
        <v>16</v>
      </c>
      <c r="G157" s="99">
        <f t="shared" si="18"/>
        <v>230</v>
      </c>
      <c r="H157" s="101">
        <f t="shared" si="26"/>
        <v>4.0729590933238885E-2</v>
      </c>
      <c r="I157" s="102">
        <v>126</v>
      </c>
      <c r="J157" s="101">
        <f t="shared" si="27"/>
        <v>3.0368763557483729E-2</v>
      </c>
      <c r="K157" s="99">
        <v>1675</v>
      </c>
      <c r="L157" s="101">
        <f t="shared" si="28"/>
        <v>4.3711996659620556E-2</v>
      </c>
      <c r="M157" s="79">
        <f t="shared" si="22"/>
        <v>3.8270117050114391E-2</v>
      </c>
      <c r="N157" s="80">
        <v>35340.983477361777</v>
      </c>
      <c r="O157" s="6"/>
    </row>
    <row r="158" spans="1:15" ht="16.95" customHeight="1" x14ac:dyDescent="0.3">
      <c r="A158" s="67" t="s">
        <v>32</v>
      </c>
      <c r="B158" s="44" t="s">
        <v>222</v>
      </c>
      <c r="C158" s="99">
        <v>472</v>
      </c>
      <c r="D158" s="99">
        <v>2296</v>
      </c>
      <c r="E158" s="99">
        <v>0</v>
      </c>
      <c r="F158" s="99">
        <v>0</v>
      </c>
      <c r="G158" s="99">
        <f t="shared" si="18"/>
        <v>0</v>
      </c>
      <c r="H158" s="101">
        <f t="shared" si="26"/>
        <v>0</v>
      </c>
      <c r="I158" s="102">
        <v>0</v>
      </c>
      <c r="J158" s="101">
        <f t="shared" si="27"/>
        <v>0</v>
      </c>
      <c r="K158" s="99">
        <v>0</v>
      </c>
      <c r="L158" s="101">
        <f t="shared" si="28"/>
        <v>0</v>
      </c>
      <c r="M158" s="79">
        <f t="shared" si="22"/>
        <v>0</v>
      </c>
      <c r="N158" s="80">
        <v>0</v>
      </c>
      <c r="O158" s="6"/>
    </row>
    <row r="159" spans="1:15" ht="16.95" customHeight="1" x14ac:dyDescent="0.3">
      <c r="A159" s="67" t="s">
        <v>32</v>
      </c>
      <c r="B159" s="44" t="s">
        <v>223</v>
      </c>
      <c r="C159" s="99">
        <v>231</v>
      </c>
      <c r="D159" s="99">
        <v>2297</v>
      </c>
      <c r="E159" s="99">
        <v>8</v>
      </c>
      <c r="F159" s="99">
        <v>2</v>
      </c>
      <c r="G159" s="99">
        <f t="shared" si="18"/>
        <v>10</v>
      </c>
      <c r="H159" s="101">
        <f t="shared" si="26"/>
        <v>1.7708517797060386E-3</v>
      </c>
      <c r="I159" s="102">
        <v>7</v>
      </c>
      <c r="J159" s="101">
        <f t="shared" si="27"/>
        <v>1.6871535309713184E-3</v>
      </c>
      <c r="K159" s="99">
        <v>231</v>
      </c>
      <c r="L159" s="101">
        <f t="shared" si="28"/>
        <v>6.0283410318640882E-3</v>
      </c>
      <c r="M159" s="79">
        <f t="shared" si="22"/>
        <v>3.1621154475138156E-3</v>
      </c>
      <c r="N159" s="80">
        <v>2920.0921867512857</v>
      </c>
      <c r="O159" s="6"/>
    </row>
    <row r="160" spans="1:15" ht="16.95" customHeight="1" x14ac:dyDescent="0.3">
      <c r="A160" s="67" t="s">
        <v>32</v>
      </c>
      <c r="B160" s="44" t="s">
        <v>224</v>
      </c>
      <c r="C160" s="99"/>
      <c r="D160" s="99">
        <v>18169</v>
      </c>
      <c r="E160" s="99">
        <v>2</v>
      </c>
      <c r="F160" s="99">
        <v>0</v>
      </c>
      <c r="G160" s="99">
        <f t="shared" si="18"/>
        <v>2</v>
      </c>
      <c r="H160" s="101">
        <f t="shared" si="26"/>
        <v>3.5417035594120772E-4</v>
      </c>
      <c r="I160" s="102">
        <v>12</v>
      </c>
      <c r="J160" s="101">
        <f t="shared" si="27"/>
        <v>2.8922631959508315E-3</v>
      </c>
      <c r="K160" s="99">
        <v>12</v>
      </c>
      <c r="L160" s="101">
        <f t="shared" si="28"/>
        <v>3.1316057308384876E-4</v>
      </c>
      <c r="M160" s="79">
        <f t="shared" si="22"/>
        <v>1.1865313749919626E-3</v>
      </c>
      <c r="N160" s="80">
        <v>1095.7161605764402</v>
      </c>
      <c r="O160" s="6"/>
    </row>
    <row r="161" spans="1:15" ht="16.95" customHeight="1" x14ac:dyDescent="0.3">
      <c r="A161" s="67" t="s">
        <v>32</v>
      </c>
      <c r="B161" s="44" t="s">
        <v>225</v>
      </c>
      <c r="C161" s="99">
        <v>517</v>
      </c>
      <c r="D161" s="99">
        <v>2298</v>
      </c>
      <c r="E161" s="99">
        <v>0</v>
      </c>
      <c r="F161" s="99">
        <v>0</v>
      </c>
      <c r="G161" s="99">
        <f t="shared" si="18"/>
        <v>0</v>
      </c>
      <c r="H161" s="101">
        <f t="shared" si="26"/>
        <v>0</v>
      </c>
      <c r="I161" s="102">
        <v>0</v>
      </c>
      <c r="J161" s="101">
        <f t="shared" si="27"/>
        <v>0</v>
      </c>
      <c r="K161" s="99">
        <v>1</v>
      </c>
      <c r="L161" s="101">
        <f t="shared" si="28"/>
        <v>2.6096714423654061E-5</v>
      </c>
      <c r="M161" s="79">
        <f t="shared" si="22"/>
        <v>8.698904807884687E-6</v>
      </c>
      <c r="N161" s="80">
        <v>8.0331045416982008</v>
      </c>
      <c r="O161" s="6"/>
    </row>
    <row r="162" spans="1:15" ht="16.95" customHeight="1" x14ac:dyDescent="0.3">
      <c r="A162" s="67" t="s">
        <v>32</v>
      </c>
      <c r="B162" s="44" t="s">
        <v>226</v>
      </c>
      <c r="C162" s="99">
        <v>352</v>
      </c>
      <c r="D162" s="99">
        <v>2299</v>
      </c>
      <c r="E162" s="99">
        <v>0</v>
      </c>
      <c r="F162" s="99">
        <v>0</v>
      </c>
      <c r="G162" s="99">
        <f t="shared" si="18"/>
        <v>0</v>
      </c>
      <c r="H162" s="101">
        <f t="shared" si="26"/>
        <v>0</v>
      </c>
      <c r="I162" s="102">
        <v>0</v>
      </c>
      <c r="J162" s="101">
        <f t="shared" si="27"/>
        <v>0</v>
      </c>
      <c r="K162" s="99">
        <v>0</v>
      </c>
      <c r="L162" s="101">
        <f t="shared" si="28"/>
        <v>0</v>
      </c>
      <c r="M162" s="79">
        <f t="shared" si="22"/>
        <v>0</v>
      </c>
      <c r="N162" s="80">
        <v>0</v>
      </c>
      <c r="O162" s="6"/>
    </row>
    <row r="163" spans="1:15" ht="16.95" customHeight="1" x14ac:dyDescent="0.3">
      <c r="A163" s="67" t="s">
        <v>32</v>
      </c>
      <c r="B163" s="44" t="s">
        <v>227</v>
      </c>
      <c r="C163" s="99">
        <v>474</v>
      </c>
      <c r="D163" s="99">
        <v>2300</v>
      </c>
      <c r="E163" s="99">
        <v>0</v>
      </c>
      <c r="F163" s="99">
        <v>0</v>
      </c>
      <c r="G163" s="99">
        <f t="shared" si="18"/>
        <v>0</v>
      </c>
      <c r="H163" s="101">
        <f t="shared" si="26"/>
        <v>0</v>
      </c>
      <c r="I163" s="102">
        <v>0</v>
      </c>
      <c r="J163" s="101">
        <f t="shared" si="27"/>
        <v>0</v>
      </c>
      <c r="K163" s="99">
        <v>17</v>
      </c>
      <c r="L163" s="101">
        <f t="shared" si="28"/>
        <v>4.4364414520211903E-4</v>
      </c>
      <c r="M163" s="79">
        <f t="shared" si="22"/>
        <v>1.4788138173403969E-4</v>
      </c>
      <c r="N163" s="80">
        <v>136.56277720886942</v>
      </c>
      <c r="O163" s="6"/>
    </row>
    <row r="164" spans="1:15" ht="16.95" customHeight="1" x14ac:dyDescent="0.3">
      <c r="A164" s="67" t="s">
        <v>32</v>
      </c>
      <c r="B164" s="44" t="s">
        <v>228</v>
      </c>
      <c r="C164" s="99">
        <v>369</v>
      </c>
      <c r="D164" s="99">
        <v>2301</v>
      </c>
      <c r="E164" s="99">
        <v>0</v>
      </c>
      <c r="F164" s="99">
        <v>0</v>
      </c>
      <c r="G164" s="99">
        <f t="shared" si="18"/>
        <v>0</v>
      </c>
      <c r="H164" s="101">
        <f t="shared" si="26"/>
        <v>0</v>
      </c>
      <c r="I164" s="102">
        <v>0</v>
      </c>
      <c r="J164" s="101">
        <f t="shared" si="27"/>
        <v>0</v>
      </c>
      <c r="K164" s="99">
        <v>4</v>
      </c>
      <c r="L164" s="101">
        <f t="shared" si="28"/>
        <v>1.0438685769461624E-4</v>
      </c>
      <c r="M164" s="79">
        <f t="shared" si="22"/>
        <v>3.4795619231538748E-5</v>
      </c>
      <c r="N164" s="80">
        <v>32.132418166792803</v>
      </c>
      <c r="O164" s="6"/>
    </row>
    <row r="165" spans="1:15" ht="16.95" customHeight="1" x14ac:dyDescent="0.3">
      <c r="A165" s="67" t="s">
        <v>32</v>
      </c>
      <c r="B165" s="44" t="s">
        <v>229</v>
      </c>
      <c r="C165" s="99">
        <v>367</v>
      </c>
      <c r="D165" s="99">
        <v>2302</v>
      </c>
      <c r="E165" s="99">
        <v>0</v>
      </c>
      <c r="F165" s="99">
        <v>0</v>
      </c>
      <c r="G165" s="99">
        <f t="shared" si="18"/>
        <v>0</v>
      </c>
      <c r="H165" s="101">
        <f t="shared" si="26"/>
        <v>0</v>
      </c>
      <c r="I165" s="102">
        <v>0</v>
      </c>
      <c r="J165" s="101">
        <f t="shared" si="27"/>
        <v>0</v>
      </c>
      <c r="K165" s="99">
        <v>2</v>
      </c>
      <c r="L165" s="101">
        <f t="shared" si="28"/>
        <v>5.2193428847308122E-5</v>
      </c>
      <c r="M165" s="79">
        <f t="shared" si="22"/>
        <v>1.7397809615769374E-5</v>
      </c>
      <c r="N165" s="80">
        <v>16.066209083396402</v>
      </c>
      <c r="O165" s="6"/>
    </row>
    <row r="166" spans="1:15" ht="16.95" customHeight="1" x14ac:dyDescent="0.3">
      <c r="A166" s="67" t="s">
        <v>32</v>
      </c>
      <c r="B166" s="44" t="s">
        <v>230</v>
      </c>
      <c r="C166" s="99">
        <v>528</v>
      </c>
      <c r="D166" s="99">
        <v>2303</v>
      </c>
      <c r="E166" s="99">
        <v>0</v>
      </c>
      <c r="F166" s="99">
        <v>0</v>
      </c>
      <c r="G166" s="99">
        <f t="shared" si="18"/>
        <v>0</v>
      </c>
      <c r="H166" s="101">
        <f t="shared" si="26"/>
        <v>0</v>
      </c>
      <c r="I166" s="102">
        <v>0</v>
      </c>
      <c r="J166" s="101">
        <f t="shared" si="27"/>
        <v>0</v>
      </c>
      <c r="K166" s="99">
        <v>0</v>
      </c>
      <c r="L166" s="101">
        <f t="shared" si="28"/>
        <v>0</v>
      </c>
      <c r="M166" s="79">
        <f t="shared" si="22"/>
        <v>0</v>
      </c>
      <c r="N166" s="80">
        <v>0</v>
      </c>
      <c r="O166" s="6"/>
    </row>
    <row r="167" spans="1:15" ht="16.95" customHeight="1" x14ac:dyDescent="0.3">
      <c r="A167" s="67" t="s">
        <v>32</v>
      </c>
      <c r="B167" s="44" t="s">
        <v>231</v>
      </c>
      <c r="C167" s="99">
        <v>518</v>
      </c>
      <c r="D167" s="99">
        <v>2367</v>
      </c>
      <c r="E167" s="99">
        <v>0</v>
      </c>
      <c r="F167" s="99">
        <v>0</v>
      </c>
      <c r="G167" s="99">
        <f t="shared" si="18"/>
        <v>0</v>
      </c>
      <c r="H167" s="101">
        <f t="shared" si="26"/>
        <v>0</v>
      </c>
      <c r="I167" s="102">
        <v>0</v>
      </c>
      <c r="J167" s="101">
        <f t="shared" si="27"/>
        <v>0</v>
      </c>
      <c r="K167" s="99">
        <v>0</v>
      </c>
      <c r="L167" s="101">
        <f t="shared" si="28"/>
        <v>0</v>
      </c>
      <c r="M167" s="79">
        <f t="shared" si="22"/>
        <v>0</v>
      </c>
      <c r="N167" s="80">
        <v>0</v>
      </c>
      <c r="O167" s="6"/>
    </row>
    <row r="168" spans="1:15" ht="16.95" customHeight="1" x14ac:dyDescent="0.3">
      <c r="A168" s="67" t="s">
        <v>32</v>
      </c>
      <c r="B168" s="44" t="s">
        <v>232</v>
      </c>
      <c r="C168" s="99">
        <v>513</v>
      </c>
      <c r="D168" s="99">
        <v>2368</v>
      </c>
      <c r="E168" s="99">
        <v>0</v>
      </c>
      <c r="F168" s="99">
        <v>0</v>
      </c>
      <c r="G168" s="99">
        <f t="shared" si="18"/>
        <v>0</v>
      </c>
      <c r="H168" s="101">
        <f t="shared" si="26"/>
        <v>0</v>
      </c>
      <c r="I168" s="102">
        <v>0</v>
      </c>
      <c r="J168" s="101">
        <f t="shared" si="27"/>
        <v>0</v>
      </c>
      <c r="K168" s="99">
        <v>1</v>
      </c>
      <c r="L168" s="101">
        <f t="shared" si="28"/>
        <v>2.6096714423654061E-5</v>
      </c>
      <c r="M168" s="79">
        <f t="shared" si="22"/>
        <v>8.698904807884687E-6</v>
      </c>
      <c r="N168" s="80">
        <v>8.0331045416982008</v>
      </c>
      <c r="O168" s="6"/>
    </row>
    <row r="169" spans="1:15" ht="16.95" customHeight="1" x14ac:dyDescent="0.3">
      <c r="A169" s="67" t="s">
        <v>32</v>
      </c>
      <c r="B169" s="44" t="s">
        <v>233</v>
      </c>
      <c r="C169" s="99">
        <v>184</v>
      </c>
      <c r="D169" s="99">
        <v>2421</v>
      </c>
      <c r="E169" s="99">
        <v>0</v>
      </c>
      <c r="F169" s="99">
        <v>0</v>
      </c>
      <c r="G169" s="99">
        <f t="shared" si="18"/>
        <v>0</v>
      </c>
      <c r="H169" s="101">
        <f t="shared" si="26"/>
        <v>0</v>
      </c>
      <c r="I169" s="102">
        <v>0</v>
      </c>
      <c r="J169" s="101">
        <f t="shared" si="27"/>
        <v>0</v>
      </c>
      <c r="K169" s="99">
        <v>9</v>
      </c>
      <c r="L169" s="101">
        <f t="shared" si="28"/>
        <v>2.3487042981288657E-4</v>
      </c>
      <c r="M169" s="79">
        <f t="shared" si="22"/>
        <v>7.829014327096219E-5</v>
      </c>
      <c r="N169" s="80">
        <v>72.297940875283814</v>
      </c>
      <c r="O169" s="6"/>
    </row>
    <row r="170" spans="1:15" ht="16.95" customHeight="1" x14ac:dyDescent="0.3">
      <c r="A170" s="67" t="s">
        <v>32</v>
      </c>
      <c r="B170" s="44" t="s">
        <v>234</v>
      </c>
      <c r="C170" s="99">
        <v>510</v>
      </c>
      <c r="D170" s="99">
        <v>2371</v>
      </c>
      <c r="E170" s="99">
        <v>1</v>
      </c>
      <c r="F170" s="99">
        <v>0</v>
      </c>
      <c r="G170" s="99">
        <f t="shared" si="18"/>
        <v>1</v>
      </c>
      <c r="H170" s="101">
        <f t="shared" si="26"/>
        <v>1.7708517797060386E-4</v>
      </c>
      <c r="I170" s="102">
        <v>0</v>
      </c>
      <c r="J170" s="101">
        <f t="shared" si="27"/>
        <v>0</v>
      </c>
      <c r="K170" s="99">
        <v>6</v>
      </c>
      <c r="L170" s="101">
        <f t="shared" si="28"/>
        <v>1.5658028654192438E-4</v>
      </c>
      <c r="M170" s="79">
        <f t="shared" si="22"/>
        <v>1.1122182150417608E-4</v>
      </c>
      <c r="N170" s="80">
        <v>102.70908110769467</v>
      </c>
      <c r="O170" s="6"/>
    </row>
    <row r="171" spans="1:15" ht="16.95" customHeight="1" x14ac:dyDescent="0.3">
      <c r="A171" s="67" t="s">
        <v>32</v>
      </c>
      <c r="B171" s="44" t="s">
        <v>235</v>
      </c>
      <c r="C171" s="99">
        <v>509</v>
      </c>
      <c r="D171" s="99">
        <v>2370</v>
      </c>
      <c r="E171" s="99">
        <v>0</v>
      </c>
      <c r="F171" s="99">
        <v>0</v>
      </c>
      <c r="G171" s="99">
        <f t="shared" si="18"/>
        <v>0</v>
      </c>
      <c r="H171" s="101">
        <f t="shared" si="26"/>
        <v>0</v>
      </c>
      <c r="I171" s="102">
        <v>3</v>
      </c>
      <c r="J171" s="101">
        <f t="shared" si="27"/>
        <v>7.2306579898770787E-4</v>
      </c>
      <c r="K171" s="99">
        <v>3</v>
      </c>
      <c r="L171" s="101">
        <f t="shared" si="28"/>
        <v>7.829014327096219E-5</v>
      </c>
      <c r="M171" s="79">
        <f t="shared" si="22"/>
        <v>2.6711864741955671E-4</v>
      </c>
      <c r="N171" s="80">
        <v>246.67381321535734</v>
      </c>
      <c r="O171" s="6"/>
    </row>
    <row r="172" spans="1:15" ht="16.95" customHeight="1" x14ac:dyDescent="0.3">
      <c r="A172" s="67" t="s">
        <v>32</v>
      </c>
      <c r="B172" s="44" t="s">
        <v>236</v>
      </c>
      <c r="C172" s="99">
        <v>511</v>
      </c>
      <c r="D172" s="99">
        <v>2372</v>
      </c>
      <c r="E172" s="99">
        <v>0</v>
      </c>
      <c r="F172" s="99">
        <v>0</v>
      </c>
      <c r="G172" s="99">
        <f t="shared" si="18"/>
        <v>0</v>
      </c>
      <c r="H172" s="101">
        <f t="shared" si="26"/>
        <v>0</v>
      </c>
      <c r="I172" s="102">
        <v>0</v>
      </c>
      <c r="J172" s="101">
        <f t="shared" si="27"/>
        <v>0</v>
      </c>
      <c r="K172" s="99">
        <v>0</v>
      </c>
      <c r="L172" s="101">
        <f t="shared" si="28"/>
        <v>0</v>
      </c>
      <c r="M172" s="79">
        <f t="shared" si="22"/>
        <v>0</v>
      </c>
      <c r="N172" s="80">
        <v>0</v>
      </c>
      <c r="O172" s="6"/>
    </row>
    <row r="173" spans="1:15" ht="16.95" customHeight="1" x14ac:dyDescent="0.3">
      <c r="A173" s="67" t="s">
        <v>32</v>
      </c>
      <c r="B173" s="44" t="s">
        <v>237</v>
      </c>
      <c r="C173" s="99">
        <v>512</v>
      </c>
      <c r="D173" s="99">
        <v>2373</v>
      </c>
      <c r="E173" s="99">
        <v>0</v>
      </c>
      <c r="F173" s="99">
        <v>0</v>
      </c>
      <c r="G173" s="99">
        <f t="shared" si="18"/>
        <v>0</v>
      </c>
      <c r="H173" s="101">
        <f t="shared" si="26"/>
        <v>0</v>
      </c>
      <c r="I173" s="102">
        <v>0</v>
      </c>
      <c r="J173" s="101">
        <f t="shared" si="27"/>
        <v>0</v>
      </c>
      <c r="K173" s="99">
        <v>0</v>
      </c>
      <c r="L173" s="101">
        <f t="shared" si="28"/>
        <v>0</v>
      </c>
      <c r="M173" s="79">
        <f t="shared" si="22"/>
        <v>0</v>
      </c>
      <c r="N173" s="80">
        <v>0</v>
      </c>
      <c r="O173" s="6"/>
    </row>
    <row r="174" spans="1:15" ht="16.95" customHeight="1" x14ac:dyDescent="0.3">
      <c r="A174" s="67" t="s">
        <v>32</v>
      </c>
      <c r="B174" s="44" t="s">
        <v>238</v>
      </c>
      <c r="C174" s="99">
        <v>508</v>
      </c>
      <c r="D174" s="99">
        <v>2423</v>
      </c>
      <c r="E174" s="99">
        <v>26</v>
      </c>
      <c r="F174" s="99">
        <v>5</v>
      </c>
      <c r="G174" s="99">
        <f t="shared" si="18"/>
        <v>31</v>
      </c>
      <c r="H174" s="101">
        <f t="shared" si="26"/>
        <v>5.4896405170887196E-3</v>
      </c>
      <c r="I174" s="102">
        <v>35</v>
      </c>
      <c r="J174" s="101">
        <f t="shared" si="27"/>
        <v>8.4357676548565911E-3</v>
      </c>
      <c r="K174" s="99">
        <v>183</v>
      </c>
      <c r="L174" s="101">
        <f t="shared" si="28"/>
        <v>4.7756987395286936E-3</v>
      </c>
      <c r="M174" s="79">
        <f t="shared" si="22"/>
        <v>6.2337023038246675E-3</v>
      </c>
      <c r="N174" s="80">
        <v>5756.5846959331711</v>
      </c>
      <c r="O174" s="6"/>
    </row>
    <row r="175" spans="1:15" ht="16.95" customHeight="1" x14ac:dyDescent="0.3">
      <c r="A175" s="67" t="s">
        <v>32</v>
      </c>
      <c r="B175" s="44" t="s">
        <v>239</v>
      </c>
      <c r="C175" s="99">
        <v>347</v>
      </c>
      <c r="D175" s="99">
        <v>2428</v>
      </c>
      <c r="E175" s="99">
        <v>0</v>
      </c>
      <c r="F175" s="99">
        <v>0</v>
      </c>
      <c r="G175" s="99">
        <f t="shared" si="18"/>
        <v>0</v>
      </c>
      <c r="H175" s="101">
        <f t="shared" si="26"/>
        <v>0</v>
      </c>
      <c r="I175" s="102">
        <v>1</v>
      </c>
      <c r="J175" s="101">
        <f t="shared" si="27"/>
        <v>2.4102193299590263E-4</v>
      </c>
      <c r="K175" s="99">
        <v>17</v>
      </c>
      <c r="L175" s="101">
        <f t="shared" si="28"/>
        <v>4.4364414520211903E-4</v>
      </c>
      <c r="M175" s="79">
        <f t="shared" si="22"/>
        <v>2.2822202606600722E-4</v>
      </c>
      <c r="N175" s="80">
        <v>210.75427707229031</v>
      </c>
      <c r="O175" s="6"/>
    </row>
    <row r="176" spans="1:15" ht="16.95" customHeight="1" x14ac:dyDescent="0.3">
      <c r="A176" s="67" t="s">
        <v>32</v>
      </c>
      <c r="B176" s="44" t="s">
        <v>240</v>
      </c>
      <c r="C176" s="99">
        <v>489</v>
      </c>
      <c r="D176" s="99">
        <v>2430</v>
      </c>
      <c r="E176" s="99">
        <v>0</v>
      </c>
      <c r="F176" s="99">
        <v>0</v>
      </c>
      <c r="G176" s="99">
        <f t="shared" si="18"/>
        <v>0</v>
      </c>
      <c r="H176" s="101">
        <f t="shared" si="26"/>
        <v>0</v>
      </c>
      <c r="I176" s="102">
        <v>0</v>
      </c>
      <c r="J176" s="101">
        <f t="shared" si="27"/>
        <v>0</v>
      </c>
      <c r="K176" s="99">
        <v>0</v>
      </c>
      <c r="L176" s="101">
        <f t="shared" si="28"/>
        <v>0</v>
      </c>
      <c r="M176" s="79">
        <f t="shared" si="22"/>
        <v>0</v>
      </c>
      <c r="N176" s="80">
        <v>0</v>
      </c>
      <c r="O176" s="6"/>
    </row>
    <row r="177" spans="1:15" ht="16.95" customHeight="1" x14ac:dyDescent="0.3">
      <c r="A177" s="67" t="s">
        <v>32</v>
      </c>
      <c r="B177" s="44" t="s">
        <v>241</v>
      </c>
      <c r="C177" s="99">
        <v>467</v>
      </c>
      <c r="D177" s="99">
        <v>2431</v>
      </c>
      <c r="E177" s="99">
        <v>0</v>
      </c>
      <c r="F177" s="99">
        <v>0</v>
      </c>
      <c r="G177" s="99">
        <f t="shared" si="18"/>
        <v>0</v>
      </c>
      <c r="H177" s="101">
        <f t="shared" si="26"/>
        <v>0</v>
      </c>
      <c r="I177" s="102">
        <v>0</v>
      </c>
      <c r="J177" s="101">
        <f t="shared" si="27"/>
        <v>0</v>
      </c>
      <c r="K177" s="99">
        <v>0</v>
      </c>
      <c r="L177" s="101">
        <f t="shared" si="28"/>
        <v>0</v>
      </c>
      <c r="M177" s="79">
        <f t="shared" si="22"/>
        <v>0</v>
      </c>
      <c r="N177" s="80">
        <v>0</v>
      </c>
      <c r="O177" s="6"/>
    </row>
    <row r="178" spans="1:15" ht="16.95" customHeight="1" x14ac:dyDescent="0.3">
      <c r="A178" s="67" t="s">
        <v>32</v>
      </c>
      <c r="B178" s="44" t="s">
        <v>242</v>
      </c>
      <c r="C178" s="99">
        <v>466</v>
      </c>
      <c r="D178" s="99">
        <v>2432</v>
      </c>
      <c r="E178" s="99">
        <v>0</v>
      </c>
      <c r="F178" s="99">
        <v>0</v>
      </c>
      <c r="G178" s="99">
        <f t="shared" si="18"/>
        <v>0</v>
      </c>
      <c r="H178" s="101">
        <f t="shared" si="26"/>
        <v>0</v>
      </c>
      <c r="I178" s="102">
        <v>0</v>
      </c>
      <c r="J178" s="101">
        <f t="shared" si="27"/>
        <v>0</v>
      </c>
      <c r="K178" s="99">
        <v>0</v>
      </c>
      <c r="L178" s="101">
        <f t="shared" si="28"/>
        <v>0</v>
      </c>
      <c r="M178" s="79">
        <f t="shared" si="22"/>
        <v>0</v>
      </c>
      <c r="N178" s="80">
        <v>0</v>
      </c>
      <c r="O178" s="6"/>
    </row>
    <row r="179" spans="1:15" ht="16.95" customHeight="1" x14ac:dyDescent="0.3">
      <c r="A179" s="67" t="s">
        <v>32</v>
      </c>
      <c r="B179" s="44" t="s">
        <v>243</v>
      </c>
      <c r="C179" s="99">
        <v>468</v>
      </c>
      <c r="D179" s="99">
        <v>2433</v>
      </c>
      <c r="E179" s="99">
        <v>0</v>
      </c>
      <c r="F179" s="99">
        <v>0</v>
      </c>
      <c r="G179" s="99">
        <f t="shared" si="18"/>
        <v>0</v>
      </c>
      <c r="H179" s="101">
        <f t="shared" si="26"/>
        <v>0</v>
      </c>
      <c r="I179" s="102">
        <v>0</v>
      </c>
      <c r="J179" s="101">
        <f t="shared" si="27"/>
        <v>0</v>
      </c>
      <c r="K179" s="99">
        <v>0</v>
      </c>
      <c r="L179" s="101">
        <f t="shared" si="28"/>
        <v>0</v>
      </c>
      <c r="M179" s="79">
        <f t="shared" si="22"/>
        <v>0</v>
      </c>
      <c r="N179" s="80">
        <v>0</v>
      </c>
      <c r="O179" s="6"/>
    </row>
    <row r="180" spans="1:15" ht="16.95" customHeight="1" x14ac:dyDescent="0.3">
      <c r="A180" s="72"/>
      <c r="B180" s="81" t="s">
        <v>244</v>
      </c>
      <c r="C180" s="74"/>
      <c r="D180" s="74"/>
      <c r="E180" s="75">
        <f t="shared" ref="E180:G180" si="29">SUM(E88:E179)</f>
        <v>673</v>
      </c>
      <c r="F180" s="75">
        <f t="shared" si="29"/>
        <v>117</v>
      </c>
      <c r="G180" s="76">
        <f t="shared" si="29"/>
        <v>790</v>
      </c>
      <c r="H180" s="77">
        <f t="shared" si="26"/>
        <v>0.13989729059677705</v>
      </c>
      <c r="I180" s="78">
        <f>SUM(I88:I179)</f>
        <v>507</v>
      </c>
      <c r="J180" s="77">
        <f t="shared" si="27"/>
        <v>0.12219812002892264</v>
      </c>
      <c r="K180" s="78">
        <f>SUM(K88:K179)</f>
        <v>4715</v>
      </c>
      <c r="L180" s="77">
        <f t="shared" si="28"/>
        <v>0.12304600850752891</v>
      </c>
      <c r="M180" s="79">
        <f>(H180+J180+L180)/3</f>
        <v>0.12838047304440953</v>
      </c>
      <c r="N180" s="80">
        <f>SUM(N88:N179)</f>
        <v>118554.4368922907</v>
      </c>
      <c r="O180" s="167"/>
    </row>
    <row r="181" spans="1:15" ht="16.95" customHeight="1" x14ac:dyDescent="0.3">
      <c r="A181" s="67" t="s">
        <v>31</v>
      </c>
      <c r="B181" s="108"/>
      <c r="C181" s="74"/>
      <c r="D181" s="74"/>
      <c r="E181" s="99"/>
      <c r="F181" s="99"/>
      <c r="G181" s="100"/>
      <c r="H181" s="101"/>
      <c r="I181" s="102"/>
      <c r="J181" s="101"/>
      <c r="K181" s="102"/>
      <c r="L181" s="101"/>
      <c r="M181" s="103"/>
      <c r="N181" s="103"/>
      <c r="O181" s="6"/>
    </row>
    <row r="182" spans="1:15" ht="16.95" customHeight="1" x14ac:dyDescent="0.3">
      <c r="A182" s="67" t="s">
        <v>31</v>
      </c>
      <c r="B182" s="104" t="s">
        <v>245</v>
      </c>
      <c r="C182" s="105"/>
      <c r="D182" s="105"/>
      <c r="E182" s="75"/>
      <c r="F182" s="75"/>
      <c r="G182" s="100"/>
      <c r="H182" s="101"/>
      <c r="I182" s="102"/>
      <c r="J182" s="101"/>
      <c r="K182" s="102"/>
      <c r="L182" s="101"/>
      <c r="M182" s="103"/>
      <c r="N182" s="103"/>
      <c r="O182" s="6"/>
    </row>
    <row r="183" spans="1:15" ht="16.95" customHeight="1" x14ac:dyDescent="0.3">
      <c r="A183" s="67" t="s">
        <v>31</v>
      </c>
      <c r="B183" s="44" t="s">
        <v>246</v>
      </c>
      <c r="C183" s="100">
        <v>35</v>
      </c>
      <c r="D183" s="99">
        <v>1957</v>
      </c>
      <c r="E183" s="99">
        <v>0</v>
      </c>
      <c r="F183" s="99">
        <v>0</v>
      </c>
      <c r="G183" s="99">
        <f t="shared" ref="G183:G237" si="30">E183+F183</f>
        <v>0</v>
      </c>
      <c r="H183" s="101">
        <f t="shared" ref="H183:H214" si="31">+G183/$G$517</f>
        <v>0</v>
      </c>
      <c r="I183" s="102">
        <v>0</v>
      </c>
      <c r="J183" s="101">
        <f t="shared" ref="J183:J214" si="32">+I183/$I$517</f>
        <v>0</v>
      </c>
      <c r="K183" s="99">
        <v>146</v>
      </c>
      <c r="L183" s="101">
        <f t="shared" ref="L183:L214" si="33">+K183/$K$517</f>
        <v>3.8101203058534929E-3</v>
      </c>
      <c r="M183" s="79">
        <f t="shared" ref="M183:M238" si="34">+(H183+J183+L183)/3</f>
        <v>1.2700401019511644E-3</v>
      </c>
      <c r="N183" s="83">
        <v>1172.8332630879372</v>
      </c>
      <c r="O183" s="6"/>
    </row>
    <row r="184" spans="1:15" ht="16.95" customHeight="1" x14ac:dyDescent="0.3">
      <c r="A184" s="67" t="s">
        <v>31</v>
      </c>
      <c r="B184" s="44" t="s">
        <v>247</v>
      </c>
      <c r="C184" s="100">
        <v>153</v>
      </c>
      <c r="D184" s="99">
        <v>1958</v>
      </c>
      <c r="E184" s="99">
        <v>2</v>
      </c>
      <c r="F184" s="99">
        <v>0</v>
      </c>
      <c r="G184" s="99">
        <f t="shared" si="30"/>
        <v>2</v>
      </c>
      <c r="H184" s="101">
        <f t="shared" si="31"/>
        <v>3.5417035594120772E-4</v>
      </c>
      <c r="I184" s="102">
        <v>0</v>
      </c>
      <c r="J184" s="101">
        <f t="shared" si="32"/>
        <v>0</v>
      </c>
      <c r="K184" s="99">
        <v>49</v>
      </c>
      <c r="L184" s="101">
        <f t="shared" si="33"/>
        <v>1.2787390067590491E-3</v>
      </c>
      <c r="M184" s="79">
        <f t="shared" si="34"/>
        <v>5.4430312090008562E-4</v>
      </c>
      <c r="N184" s="83">
        <v>502.64303025822278</v>
      </c>
      <c r="O184" s="6"/>
    </row>
    <row r="185" spans="1:15" ht="16.95" customHeight="1" x14ac:dyDescent="0.3">
      <c r="A185" s="67" t="s">
        <v>31</v>
      </c>
      <c r="B185" s="44" t="s">
        <v>248</v>
      </c>
      <c r="C185" s="100">
        <v>493</v>
      </c>
      <c r="D185" s="99">
        <v>1959</v>
      </c>
      <c r="E185" s="99">
        <v>15</v>
      </c>
      <c r="F185" s="99">
        <v>0</v>
      </c>
      <c r="G185" s="99">
        <f t="shared" si="30"/>
        <v>15</v>
      </c>
      <c r="H185" s="101">
        <f t="shared" si="31"/>
        <v>2.6562776695590578E-3</v>
      </c>
      <c r="I185" s="102">
        <v>103</v>
      </c>
      <c r="J185" s="101">
        <f t="shared" si="32"/>
        <v>2.4825259098577971E-2</v>
      </c>
      <c r="K185" s="99">
        <v>624</v>
      </c>
      <c r="L185" s="101">
        <f t="shared" si="33"/>
        <v>1.6284349800360136E-2</v>
      </c>
      <c r="M185" s="79">
        <f t="shared" si="34"/>
        <v>1.4588628856165721E-2</v>
      </c>
      <c r="N185" s="83">
        <v>13472.038527814613</v>
      </c>
      <c r="O185" s="6"/>
    </row>
    <row r="186" spans="1:15" ht="16.95" customHeight="1" x14ac:dyDescent="0.3">
      <c r="A186" s="67" t="s">
        <v>31</v>
      </c>
      <c r="B186" s="44" t="s">
        <v>249</v>
      </c>
      <c r="C186" s="100">
        <v>564</v>
      </c>
      <c r="D186" s="99">
        <v>1960</v>
      </c>
      <c r="E186" s="99">
        <v>0</v>
      </c>
      <c r="F186" s="99">
        <v>0</v>
      </c>
      <c r="G186" s="99">
        <f t="shared" si="30"/>
        <v>0</v>
      </c>
      <c r="H186" s="101">
        <f t="shared" si="31"/>
        <v>0</v>
      </c>
      <c r="I186" s="102">
        <v>0</v>
      </c>
      <c r="J186" s="101">
        <f t="shared" si="32"/>
        <v>0</v>
      </c>
      <c r="K186" s="99">
        <v>23</v>
      </c>
      <c r="L186" s="101">
        <f t="shared" si="33"/>
        <v>6.0022443174404341E-4</v>
      </c>
      <c r="M186" s="79">
        <f t="shared" si="34"/>
        <v>2.0007481058134779E-4</v>
      </c>
      <c r="N186" s="83">
        <v>184.76140445905861</v>
      </c>
      <c r="O186" s="6"/>
    </row>
    <row r="187" spans="1:15" ht="16.95" customHeight="1" x14ac:dyDescent="0.3">
      <c r="A187" s="67" t="s">
        <v>31</v>
      </c>
      <c r="B187" s="44" t="s">
        <v>250</v>
      </c>
      <c r="C187" s="100">
        <v>566</v>
      </c>
      <c r="D187" s="99">
        <v>1961</v>
      </c>
      <c r="E187" s="99">
        <v>0</v>
      </c>
      <c r="F187" s="99">
        <v>0</v>
      </c>
      <c r="G187" s="99">
        <f t="shared" si="30"/>
        <v>0</v>
      </c>
      <c r="H187" s="101">
        <f t="shared" si="31"/>
        <v>0</v>
      </c>
      <c r="I187" s="102">
        <v>0</v>
      </c>
      <c r="J187" s="101">
        <f t="shared" si="32"/>
        <v>0</v>
      </c>
      <c r="K187" s="99">
        <v>19</v>
      </c>
      <c r="L187" s="101">
        <f t="shared" si="33"/>
        <v>4.9583757404942719E-4</v>
      </c>
      <c r="M187" s="79">
        <f t="shared" si="34"/>
        <v>1.6527919134980907E-4</v>
      </c>
      <c r="N187" s="83">
        <v>152.62898629226584</v>
      </c>
      <c r="O187" s="6"/>
    </row>
    <row r="188" spans="1:15" ht="16.95" customHeight="1" x14ac:dyDescent="0.3">
      <c r="A188" s="67" t="s">
        <v>31</v>
      </c>
      <c r="B188" s="44" t="s">
        <v>251</v>
      </c>
      <c r="C188" s="100">
        <v>135</v>
      </c>
      <c r="D188" s="99">
        <v>1962</v>
      </c>
      <c r="E188" s="99">
        <v>0</v>
      </c>
      <c r="F188" s="99">
        <v>0</v>
      </c>
      <c r="G188" s="99">
        <f t="shared" si="30"/>
        <v>0</v>
      </c>
      <c r="H188" s="101">
        <f t="shared" si="31"/>
        <v>0</v>
      </c>
      <c r="I188" s="102">
        <v>7</v>
      </c>
      <c r="J188" s="101">
        <f t="shared" si="32"/>
        <v>1.6871535309713184E-3</v>
      </c>
      <c r="K188" s="99">
        <v>74</v>
      </c>
      <c r="L188" s="101">
        <f t="shared" si="33"/>
        <v>1.9311568673504005E-3</v>
      </c>
      <c r="M188" s="79">
        <f t="shared" si="34"/>
        <v>1.2061034661072396E-3</v>
      </c>
      <c r="N188" s="83">
        <v>1113.7902351296132</v>
      </c>
      <c r="O188" s="6"/>
    </row>
    <row r="189" spans="1:15" ht="16.95" customHeight="1" x14ac:dyDescent="0.3">
      <c r="A189" s="67" t="s">
        <v>31</v>
      </c>
      <c r="B189" s="44" t="s">
        <v>252</v>
      </c>
      <c r="C189" s="100">
        <v>387</v>
      </c>
      <c r="D189" s="99">
        <v>1963</v>
      </c>
      <c r="E189" s="99">
        <v>0</v>
      </c>
      <c r="F189" s="99">
        <v>0</v>
      </c>
      <c r="G189" s="99">
        <f t="shared" si="30"/>
        <v>0</v>
      </c>
      <c r="H189" s="101">
        <f t="shared" si="31"/>
        <v>0</v>
      </c>
      <c r="I189" s="102">
        <v>0</v>
      </c>
      <c r="J189" s="101">
        <f t="shared" si="32"/>
        <v>0</v>
      </c>
      <c r="K189" s="99">
        <v>0</v>
      </c>
      <c r="L189" s="101">
        <f t="shared" si="33"/>
        <v>0</v>
      </c>
      <c r="M189" s="79">
        <f t="shared" si="34"/>
        <v>0</v>
      </c>
      <c r="N189" s="83">
        <v>0</v>
      </c>
      <c r="O189" s="6"/>
    </row>
    <row r="190" spans="1:15" ht="16.95" customHeight="1" x14ac:dyDescent="0.3">
      <c r="A190" s="67" t="s">
        <v>31</v>
      </c>
      <c r="B190" s="44" t="s">
        <v>253</v>
      </c>
      <c r="C190" s="100">
        <v>169</v>
      </c>
      <c r="D190" s="99">
        <v>2317</v>
      </c>
      <c r="E190" s="99">
        <v>0</v>
      </c>
      <c r="F190" s="99">
        <v>0</v>
      </c>
      <c r="G190" s="99">
        <f t="shared" si="30"/>
        <v>0</v>
      </c>
      <c r="H190" s="101">
        <f t="shared" si="31"/>
        <v>0</v>
      </c>
      <c r="I190" s="102">
        <v>0</v>
      </c>
      <c r="J190" s="101">
        <f t="shared" si="32"/>
        <v>0</v>
      </c>
      <c r="K190" s="99">
        <v>0</v>
      </c>
      <c r="L190" s="101">
        <f t="shared" si="33"/>
        <v>0</v>
      </c>
      <c r="M190" s="79">
        <f t="shared" si="34"/>
        <v>0</v>
      </c>
      <c r="N190" s="83">
        <v>0</v>
      </c>
      <c r="O190" s="6"/>
    </row>
    <row r="191" spans="1:15" ht="16.95" customHeight="1" x14ac:dyDescent="0.3">
      <c r="A191" s="67" t="s">
        <v>31</v>
      </c>
      <c r="B191" s="44" t="s">
        <v>254</v>
      </c>
      <c r="C191" s="100">
        <v>245</v>
      </c>
      <c r="D191" s="99">
        <v>1964</v>
      </c>
      <c r="E191" s="99">
        <v>32</v>
      </c>
      <c r="F191" s="99">
        <v>0</v>
      </c>
      <c r="G191" s="99">
        <f t="shared" si="30"/>
        <v>32</v>
      </c>
      <c r="H191" s="101">
        <f t="shared" si="31"/>
        <v>5.6667256950593235E-3</v>
      </c>
      <c r="I191" s="102">
        <v>139</v>
      </c>
      <c r="J191" s="101">
        <f t="shared" si="32"/>
        <v>3.3502048686430468E-2</v>
      </c>
      <c r="K191" s="99">
        <v>550</v>
      </c>
      <c r="L191" s="101">
        <f t="shared" si="33"/>
        <v>1.4353192933009734E-2</v>
      </c>
      <c r="M191" s="79">
        <f t="shared" si="34"/>
        <v>1.784065577149984E-2</v>
      </c>
      <c r="N191" s="83">
        <v>16475.160502389692</v>
      </c>
      <c r="O191" s="6"/>
    </row>
    <row r="192" spans="1:15" ht="16.95" customHeight="1" x14ac:dyDescent="0.3">
      <c r="A192" s="67" t="s">
        <v>31</v>
      </c>
      <c r="B192" s="44" t="s">
        <v>255</v>
      </c>
      <c r="C192" s="100">
        <v>39</v>
      </c>
      <c r="D192" s="99">
        <v>1965</v>
      </c>
      <c r="E192" s="99">
        <v>88</v>
      </c>
      <c r="F192" s="99">
        <v>0</v>
      </c>
      <c r="G192" s="99">
        <f t="shared" si="30"/>
        <v>88</v>
      </c>
      <c r="H192" s="101">
        <f t="shared" si="31"/>
        <v>1.5583495661413141E-2</v>
      </c>
      <c r="I192" s="102">
        <v>148</v>
      </c>
      <c r="J192" s="101">
        <f t="shared" si="32"/>
        <v>3.5671246083393587E-2</v>
      </c>
      <c r="K192" s="99">
        <v>760</v>
      </c>
      <c r="L192" s="101">
        <f t="shared" si="33"/>
        <v>1.9833502961977088E-2</v>
      </c>
      <c r="M192" s="79">
        <f t="shared" si="34"/>
        <v>2.369608156892794E-2</v>
      </c>
      <c r="N192" s="83">
        <v>21882.421370937409</v>
      </c>
      <c r="O192" s="6"/>
    </row>
    <row r="193" spans="1:15" ht="16.95" customHeight="1" x14ac:dyDescent="0.3">
      <c r="A193" s="67" t="s">
        <v>31</v>
      </c>
      <c r="B193" s="44" t="s">
        <v>256</v>
      </c>
      <c r="C193" s="99">
        <v>36</v>
      </c>
      <c r="D193" s="99">
        <v>1966</v>
      </c>
      <c r="E193" s="99">
        <v>0</v>
      </c>
      <c r="F193" s="99">
        <v>0</v>
      </c>
      <c r="G193" s="99">
        <f t="shared" si="30"/>
        <v>0</v>
      </c>
      <c r="H193" s="101">
        <f t="shared" si="31"/>
        <v>0</v>
      </c>
      <c r="I193" s="102">
        <v>24</v>
      </c>
      <c r="J193" s="101">
        <f t="shared" si="32"/>
        <v>5.7845263919016629E-3</v>
      </c>
      <c r="K193" s="99">
        <v>266</v>
      </c>
      <c r="L193" s="101">
        <f t="shared" si="33"/>
        <v>6.9417260366919807E-3</v>
      </c>
      <c r="M193" s="79">
        <f t="shared" si="34"/>
        <v>4.2420841428645476E-3</v>
      </c>
      <c r="N193" s="83">
        <v>3917.4018048138228</v>
      </c>
      <c r="O193" s="6"/>
    </row>
    <row r="194" spans="1:15" ht="16.95" customHeight="1" x14ac:dyDescent="0.3">
      <c r="A194" s="67" t="s">
        <v>31</v>
      </c>
      <c r="B194" s="44" t="s">
        <v>257</v>
      </c>
      <c r="C194" s="100">
        <v>384</v>
      </c>
      <c r="D194" s="99">
        <v>1967</v>
      </c>
      <c r="E194" s="99">
        <v>2</v>
      </c>
      <c r="F194" s="99">
        <v>30</v>
      </c>
      <c r="G194" s="99">
        <f t="shared" si="30"/>
        <v>32</v>
      </c>
      <c r="H194" s="101">
        <f t="shared" si="31"/>
        <v>5.6667256950593235E-3</v>
      </c>
      <c r="I194" s="102">
        <v>10</v>
      </c>
      <c r="J194" s="101">
        <f t="shared" si="32"/>
        <v>2.4102193299590262E-3</v>
      </c>
      <c r="K194" s="99">
        <v>12</v>
      </c>
      <c r="L194" s="101">
        <f t="shared" si="33"/>
        <v>3.1316057308384876E-4</v>
      </c>
      <c r="M194" s="79">
        <f t="shared" si="34"/>
        <v>2.7967018660340665E-3</v>
      </c>
      <c r="N194" s="83">
        <v>2582.6467765747625</v>
      </c>
      <c r="O194" s="6"/>
    </row>
    <row r="195" spans="1:15" ht="16.95" customHeight="1" x14ac:dyDescent="0.3">
      <c r="A195" s="67" t="s">
        <v>31</v>
      </c>
      <c r="B195" s="44" t="s">
        <v>258</v>
      </c>
      <c r="C195" s="100">
        <v>108</v>
      </c>
      <c r="D195" s="99">
        <v>1968</v>
      </c>
      <c r="E195" s="99">
        <v>36</v>
      </c>
      <c r="F195" s="99">
        <v>110</v>
      </c>
      <c r="G195" s="99">
        <f t="shared" si="30"/>
        <v>146</v>
      </c>
      <c r="H195" s="101">
        <f t="shared" si="31"/>
        <v>2.5854435983708162E-2</v>
      </c>
      <c r="I195" s="102">
        <v>42</v>
      </c>
      <c r="J195" s="101">
        <f t="shared" si="32"/>
        <v>1.012292118582791E-2</v>
      </c>
      <c r="K195" s="99">
        <v>305</v>
      </c>
      <c r="L195" s="101">
        <f t="shared" si="33"/>
        <v>7.9594978992144887E-3</v>
      </c>
      <c r="M195" s="79">
        <f t="shared" si="34"/>
        <v>1.4645618356250188E-2</v>
      </c>
      <c r="N195" s="83">
        <v>13524.666142677428</v>
      </c>
      <c r="O195" s="6"/>
    </row>
    <row r="196" spans="1:15" ht="16.95" customHeight="1" x14ac:dyDescent="0.3">
      <c r="A196" s="67" t="s">
        <v>31</v>
      </c>
      <c r="B196" s="44" t="s">
        <v>259</v>
      </c>
      <c r="C196" s="100">
        <v>42</v>
      </c>
      <c r="D196" s="99">
        <v>1969</v>
      </c>
      <c r="E196" s="99">
        <v>14</v>
      </c>
      <c r="F196" s="99">
        <v>4</v>
      </c>
      <c r="G196" s="99">
        <f t="shared" si="30"/>
        <v>18</v>
      </c>
      <c r="H196" s="101">
        <f t="shared" si="31"/>
        <v>3.1875332034708697E-3</v>
      </c>
      <c r="I196" s="102">
        <v>24</v>
      </c>
      <c r="J196" s="101">
        <f t="shared" si="32"/>
        <v>5.7845263919016629E-3</v>
      </c>
      <c r="K196" s="99">
        <v>216</v>
      </c>
      <c r="L196" s="101">
        <f t="shared" si="33"/>
        <v>5.636890315509277E-3</v>
      </c>
      <c r="M196" s="79">
        <f t="shared" si="34"/>
        <v>4.8696499702939365E-3</v>
      </c>
      <c r="N196" s="83">
        <v>4496.9347471640112</v>
      </c>
      <c r="O196" s="6"/>
    </row>
    <row r="197" spans="1:15" ht="16.95" customHeight="1" x14ac:dyDescent="0.3">
      <c r="A197" s="67" t="s">
        <v>31</v>
      </c>
      <c r="B197" s="44" t="s">
        <v>260</v>
      </c>
      <c r="C197" s="100">
        <v>41</v>
      </c>
      <c r="D197" s="99">
        <v>1970</v>
      </c>
      <c r="E197" s="99">
        <v>0</v>
      </c>
      <c r="F197" s="99">
        <v>0</v>
      </c>
      <c r="G197" s="99">
        <f t="shared" si="30"/>
        <v>0</v>
      </c>
      <c r="H197" s="101">
        <f t="shared" si="31"/>
        <v>0</v>
      </c>
      <c r="I197" s="102">
        <v>19</v>
      </c>
      <c r="J197" s="101">
        <f t="shared" si="32"/>
        <v>4.5794167269221503E-3</v>
      </c>
      <c r="K197" s="99">
        <v>189</v>
      </c>
      <c r="L197" s="101">
        <f t="shared" si="33"/>
        <v>4.9322790260706174E-3</v>
      </c>
      <c r="M197" s="79">
        <f t="shared" si="34"/>
        <v>3.1705652509975892E-3</v>
      </c>
      <c r="N197" s="83">
        <v>2927.895255785957</v>
      </c>
      <c r="O197" s="6"/>
    </row>
    <row r="198" spans="1:15" ht="16.95" customHeight="1" x14ac:dyDescent="0.3">
      <c r="A198" s="67" t="s">
        <v>31</v>
      </c>
      <c r="B198" s="44" t="s">
        <v>261</v>
      </c>
      <c r="C198" s="100">
        <v>141</v>
      </c>
      <c r="D198" s="99">
        <v>1989</v>
      </c>
      <c r="E198" s="99">
        <v>0</v>
      </c>
      <c r="F198" s="99">
        <v>0</v>
      </c>
      <c r="G198" s="99">
        <f t="shared" si="30"/>
        <v>0</v>
      </c>
      <c r="H198" s="101">
        <f t="shared" si="31"/>
        <v>0</v>
      </c>
      <c r="I198" s="102">
        <v>0</v>
      </c>
      <c r="J198" s="101">
        <f t="shared" si="32"/>
        <v>0</v>
      </c>
      <c r="K198" s="99">
        <v>5</v>
      </c>
      <c r="L198" s="101">
        <f t="shared" si="33"/>
        <v>1.304835721182703E-4</v>
      </c>
      <c r="M198" s="79">
        <f t="shared" si="34"/>
        <v>4.3494524039423435E-5</v>
      </c>
      <c r="N198" s="83">
        <v>40.165522708491004</v>
      </c>
      <c r="O198" s="6"/>
    </row>
    <row r="199" spans="1:15" ht="16.95" customHeight="1" x14ac:dyDescent="0.3">
      <c r="A199" s="67" t="s">
        <v>31</v>
      </c>
      <c r="B199" s="44" t="s">
        <v>262</v>
      </c>
      <c r="C199" s="100">
        <v>296</v>
      </c>
      <c r="D199" s="99">
        <v>1990</v>
      </c>
      <c r="E199" s="99">
        <v>0</v>
      </c>
      <c r="F199" s="99">
        <v>0</v>
      </c>
      <c r="G199" s="99">
        <f t="shared" si="30"/>
        <v>0</v>
      </c>
      <c r="H199" s="101">
        <f t="shared" si="31"/>
        <v>0</v>
      </c>
      <c r="I199" s="102">
        <v>0</v>
      </c>
      <c r="J199" s="101">
        <f t="shared" si="32"/>
        <v>0</v>
      </c>
      <c r="K199" s="99">
        <v>11</v>
      </c>
      <c r="L199" s="101">
        <f t="shared" si="33"/>
        <v>2.870638586601947E-4</v>
      </c>
      <c r="M199" s="79">
        <f t="shared" si="34"/>
        <v>9.5687952886731563E-5</v>
      </c>
      <c r="N199" s="83">
        <v>88.364149958680201</v>
      </c>
      <c r="O199" s="6"/>
    </row>
    <row r="200" spans="1:15" ht="16.95" customHeight="1" x14ac:dyDescent="0.3">
      <c r="A200" s="67" t="s">
        <v>31</v>
      </c>
      <c r="B200" s="44" t="s">
        <v>263</v>
      </c>
      <c r="C200" s="100">
        <v>306</v>
      </c>
      <c r="D200" s="99">
        <v>1991</v>
      </c>
      <c r="E200" s="99">
        <v>2</v>
      </c>
      <c r="F200" s="99">
        <v>0</v>
      </c>
      <c r="G200" s="99">
        <f t="shared" si="30"/>
        <v>2</v>
      </c>
      <c r="H200" s="101">
        <f t="shared" si="31"/>
        <v>3.5417035594120772E-4</v>
      </c>
      <c r="I200" s="102">
        <v>56</v>
      </c>
      <c r="J200" s="101">
        <f t="shared" si="32"/>
        <v>1.3497228247770547E-2</v>
      </c>
      <c r="K200" s="99">
        <v>159</v>
      </c>
      <c r="L200" s="101">
        <f t="shared" si="33"/>
        <v>4.1493775933609959E-3</v>
      </c>
      <c r="M200" s="79">
        <f t="shared" si="34"/>
        <v>6.0002587323575831E-3</v>
      </c>
      <c r="N200" s="83">
        <v>5541.0085221965955</v>
      </c>
      <c r="O200" s="6"/>
    </row>
    <row r="201" spans="1:15" ht="16.95" customHeight="1" x14ac:dyDescent="0.3">
      <c r="A201" s="67" t="s">
        <v>31</v>
      </c>
      <c r="B201" s="44" t="s">
        <v>264</v>
      </c>
      <c r="C201" s="100">
        <v>77</v>
      </c>
      <c r="D201" s="99">
        <v>1992</v>
      </c>
      <c r="E201" s="99">
        <v>0</v>
      </c>
      <c r="F201" s="99">
        <v>0</v>
      </c>
      <c r="G201" s="99">
        <f t="shared" si="30"/>
        <v>0</v>
      </c>
      <c r="H201" s="101">
        <f t="shared" si="31"/>
        <v>0</v>
      </c>
      <c r="I201" s="102">
        <v>0</v>
      </c>
      <c r="J201" s="101">
        <f t="shared" si="32"/>
        <v>0</v>
      </c>
      <c r="K201" s="99">
        <v>0</v>
      </c>
      <c r="L201" s="101">
        <f t="shared" si="33"/>
        <v>0</v>
      </c>
      <c r="M201" s="79">
        <f t="shared" si="34"/>
        <v>0</v>
      </c>
      <c r="N201" s="83">
        <v>0</v>
      </c>
      <c r="O201" s="6"/>
    </row>
    <row r="202" spans="1:15" ht="16.95" customHeight="1" x14ac:dyDescent="0.3">
      <c r="A202" s="67" t="s">
        <v>31</v>
      </c>
      <c r="B202" s="44" t="s">
        <v>265</v>
      </c>
      <c r="C202" s="100">
        <v>237</v>
      </c>
      <c r="D202" s="99">
        <v>1994</v>
      </c>
      <c r="E202" s="99">
        <v>0</v>
      </c>
      <c r="F202" s="99">
        <v>0</v>
      </c>
      <c r="G202" s="99">
        <f t="shared" si="30"/>
        <v>0</v>
      </c>
      <c r="H202" s="101">
        <f t="shared" si="31"/>
        <v>0</v>
      </c>
      <c r="I202" s="102">
        <v>0</v>
      </c>
      <c r="J202" s="101">
        <f t="shared" si="32"/>
        <v>0</v>
      </c>
      <c r="K202" s="99">
        <v>0</v>
      </c>
      <c r="L202" s="101">
        <f t="shared" si="33"/>
        <v>0</v>
      </c>
      <c r="M202" s="79">
        <f t="shared" si="34"/>
        <v>0</v>
      </c>
      <c r="N202" s="83">
        <v>0</v>
      </c>
      <c r="O202" s="6"/>
    </row>
    <row r="203" spans="1:15" ht="16.95" customHeight="1" x14ac:dyDescent="0.3">
      <c r="A203" s="67" t="s">
        <v>31</v>
      </c>
      <c r="B203" s="44" t="s">
        <v>132</v>
      </c>
      <c r="C203" s="100">
        <v>479</v>
      </c>
      <c r="D203" s="99">
        <v>2028</v>
      </c>
      <c r="E203" s="99">
        <v>0</v>
      </c>
      <c r="F203" s="99">
        <v>0</v>
      </c>
      <c r="G203" s="99">
        <f t="shared" si="30"/>
        <v>0</v>
      </c>
      <c r="H203" s="101">
        <f t="shared" si="31"/>
        <v>0</v>
      </c>
      <c r="I203" s="102">
        <v>0</v>
      </c>
      <c r="J203" s="101">
        <f t="shared" si="32"/>
        <v>0</v>
      </c>
      <c r="K203" s="99">
        <v>11</v>
      </c>
      <c r="L203" s="101">
        <f t="shared" si="33"/>
        <v>2.870638586601947E-4</v>
      </c>
      <c r="M203" s="79">
        <f t="shared" si="34"/>
        <v>9.5687952886731563E-5</v>
      </c>
      <c r="N203" s="83">
        <v>88.364149958680201</v>
      </c>
      <c r="O203" s="6"/>
    </row>
    <row r="204" spans="1:15" ht="16.95" customHeight="1" x14ac:dyDescent="0.3">
      <c r="A204" s="67" t="s">
        <v>31</v>
      </c>
      <c r="B204" s="44" t="s">
        <v>266</v>
      </c>
      <c r="C204" s="99">
        <v>416</v>
      </c>
      <c r="D204" s="99">
        <v>2040</v>
      </c>
      <c r="E204" s="99">
        <v>3</v>
      </c>
      <c r="F204" s="99">
        <v>0</v>
      </c>
      <c r="G204" s="99">
        <f t="shared" si="30"/>
        <v>3</v>
      </c>
      <c r="H204" s="101">
        <f t="shared" si="31"/>
        <v>5.3125553391181158E-4</v>
      </c>
      <c r="I204" s="102">
        <v>38</v>
      </c>
      <c r="J204" s="101">
        <f t="shared" si="32"/>
        <v>9.1588334538443006E-3</v>
      </c>
      <c r="K204" s="99">
        <v>377</v>
      </c>
      <c r="L204" s="101">
        <f t="shared" si="33"/>
        <v>9.8384613377175811E-3</v>
      </c>
      <c r="M204" s="79">
        <f t="shared" si="34"/>
        <v>6.5095167751578987E-3</v>
      </c>
      <c r="N204" s="83">
        <v>6011.2887686027334</v>
      </c>
      <c r="O204" s="6"/>
    </row>
    <row r="205" spans="1:15" ht="16.95" customHeight="1" x14ac:dyDescent="0.3">
      <c r="A205" s="67" t="s">
        <v>31</v>
      </c>
      <c r="B205" s="44" t="s">
        <v>267</v>
      </c>
      <c r="C205" s="100">
        <v>303</v>
      </c>
      <c r="D205" s="99">
        <v>2041</v>
      </c>
      <c r="E205" s="99">
        <v>0</v>
      </c>
      <c r="F205" s="99">
        <v>0</v>
      </c>
      <c r="G205" s="99">
        <f t="shared" si="30"/>
        <v>0</v>
      </c>
      <c r="H205" s="101">
        <f t="shared" si="31"/>
        <v>0</v>
      </c>
      <c r="I205" s="102">
        <v>0</v>
      </c>
      <c r="J205" s="101">
        <f t="shared" si="32"/>
        <v>0</v>
      </c>
      <c r="K205" s="99">
        <v>0</v>
      </c>
      <c r="L205" s="101">
        <f t="shared" si="33"/>
        <v>0</v>
      </c>
      <c r="M205" s="79">
        <f t="shared" si="34"/>
        <v>0</v>
      </c>
      <c r="N205" s="83">
        <v>0</v>
      </c>
      <c r="O205" s="6"/>
    </row>
    <row r="206" spans="1:15" ht="16.95" customHeight="1" x14ac:dyDescent="0.3">
      <c r="A206" s="67" t="s">
        <v>31</v>
      </c>
      <c r="B206" s="44" t="s">
        <v>268</v>
      </c>
      <c r="C206" s="99">
        <v>415</v>
      </c>
      <c r="D206" s="99">
        <v>2042</v>
      </c>
      <c r="E206" s="99">
        <v>0</v>
      </c>
      <c r="F206" s="99">
        <v>0</v>
      </c>
      <c r="G206" s="99">
        <f t="shared" si="30"/>
        <v>0</v>
      </c>
      <c r="H206" s="101">
        <f t="shared" si="31"/>
        <v>0</v>
      </c>
      <c r="I206" s="102">
        <v>0</v>
      </c>
      <c r="J206" s="101">
        <f t="shared" si="32"/>
        <v>0</v>
      </c>
      <c r="K206" s="99">
        <v>2</v>
      </c>
      <c r="L206" s="101">
        <f t="shared" si="33"/>
        <v>5.2193428847308122E-5</v>
      </c>
      <c r="M206" s="79">
        <f t="shared" si="34"/>
        <v>1.7397809615769374E-5</v>
      </c>
      <c r="N206" s="83">
        <v>16.066209083396402</v>
      </c>
      <c r="O206" s="6"/>
    </row>
    <row r="207" spans="1:15" ht="16.95" customHeight="1" x14ac:dyDescent="0.3">
      <c r="A207" s="67" t="s">
        <v>31</v>
      </c>
      <c r="B207" s="44" t="s">
        <v>269</v>
      </c>
      <c r="C207" s="100">
        <v>294</v>
      </c>
      <c r="D207" s="99">
        <v>2043</v>
      </c>
      <c r="E207" s="99">
        <v>0</v>
      </c>
      <c r="F207" s="99">
        <v>0</v>
      </c>
      <c r="G207" s="99">
        <f t="shared" si="30"/>
        <v>0</v>
      </c>
      <c r="H207" s="101">
        <f t="shared" si="31"/>
        <v>0</v>
      </c>
      <c r="I207" s="102">
        <v>0</v>
      </c>
      <c r="J207" s="101">
        <f t="shared" si="32"/>
        <v>0</v>
      </c>
      <c r="K207" s="99">
        <v>10</v>
      </c>
      <c r="L207" s="101">
        <f t="shared" si="33"/>
        <v>2.609671442365406E-4</v>
      </c>
      <c r="M207" s="79">
        <f t="shared" si="34"/>
        <v>8.698904807884687E-5</v>
      </c>
      <c r="N207" s="83">
        <v>80.331045416982008</v>
      </c>
      <c r="O207" s="6"/>
    </row>
    <row r="208" spans="1:15" ht="16.95" customHeight="1" x14ac:dyDescent="0.3">
      <c r="A208" s="67" t="s">
        <v>31</v>
      </c>
      <c r="B208" s="102" t="s">
        <v>245</v>
      </c>
      <c r="C208" s="100"/>
      <c r="D208" s="99">
        <v>3702</v>
      </c>
      <c r="E208" s="99">
        <v>0</v>
      </c>
      <c r="F208" s="99">
        <v>0</v>
      </c>
      <c r="G208" s="99">
        <f t="shared" si="30"/>
        <v>0</v>
      </c>
      <c r="H208" s="101">
        <f t="shared" si="31"/>
        <v>0</v>
      </c>
      <c r="I208" s="102">
        <v>0</v>
      </c>
      <c r="J208" s="101">
        <f t="shared" si="32"/>
        <v>0</v>
      </c>
      <c r="K208" s="99">
        <v>0</v>
      </c>
      <c r="L208" s="101">
        <f t="shared" si="33"/>
        <v>0</v>
      </c>
      <c r="M208" s="79">
        <f t="shared" si="34"/>
        <v>0</v>
      </c>
      <c r="N208" s="83">
        <v>0</v>
      </c>
      <c r="O208" s="6"/>
    </row>
    <row r="209" spans="1:15" ht="16.95" customHeight="1" x14ac:dyDescent="0.3">
      <c r="A209" s="67" t="s">
        <v>31</v>
      </c>
      <c r="B209" s="44" t="s">
        <v>270</v>
      </c>
      <c r="C209" s="100">
        <v>438</v>
      </c>
      <c r="D209" s="99">
        <v>2072</v>
      </c>
      <c r="E209" s="99">
        <v>0</v>
      </c>
      <c r="F209" s="99">
        <v>0</v>
      </c>
      <c r="G209" s="99">
        <f t="shared" si="30"/>
        <v>0</v>
      </c>
      <c r="H209" s="101">
        <f t="shared" si="31"/>
        <v>0</v>
      </c>
      <c r="I209" s="102">
        <v>0</v>
      </c>
      <c r="J209" s="101">
        <f t="shared" si="32"/>
        <v>0</v>
      </c>
      <c r="K209" s="99">
        <v>19</v>
      </c>
      <c r="L209" s="101">
        <f t="shared" si="33"/>
        <v>4.9583757404942719E-4</v>
      </c>
      <c r="M209" s="79">
        <f t="shared" si="34"/>
        <v>1.6527919134980907E-4</v>
      </c>
      <c r="N209" s="83">
        <v>152.62898629226584</v>
      </c>
      <c r="O209" s="6"/>
    </row>
    <row r="210" spans="1:15" ht="16.95" customHeight="1" x14ac:dyDescent="0.3">
      <c r="A210" s="67" t="s">
        <v>31</v>
      </c>
      <c r="B210" s="44" t="s">
        <v>271</v>
      </c>
      <c r="C210" s="100">
        <v>444</v>
      </c>
      <c r="D210" s="99">
        <v>2076</v>
      </c>
      <c r="E210" s="99">
        <v>0</v>
      </c>
      <c r="F210" s="99">
        <v>0</v>
      </c>
      <c r="G210" s="99">
        <f t="shared" si="30"/>
        <v>0</v>
      </c>
      <c r="H210" s="101">
        <f t="shared" si="31"/>
        <v>0</v>
      </c>
      <c r="I210" s="102">
        <v>0</v>
      </c>
      <c r="J210" s="101">
        <f t="shared" si="32"/>
        <v>0</v>
      </c>
      <c r="K210" s="99">
        <v>15</v>
      </c>
      <c r="L210" s="101">
        <f t="shared" si="33"/>
        <v>3.9145071635481092E-4</v>
      </c>
      <c r="M210" s="79">
        <f t="shared" si="34"/>
        <v>1.304835721182703E-4</v>
      </c>
      <c r="N210" s="83">
        <v>120.49656812547299</v>
      </c>
      <c r="O210" s="6"/>
    </row>
    <row r="211" spans="1:15" ht="16.95" customHeight="1" x14ac:dyDescent="0.3">
      <c r="A211" s="67" t="s">
        <v>31</v>
      </c>
      <c r="B211" s="44" t="s">
        <v>272</v>
      </c>
      <c r="C211" s="100">
        <v>487</v>
      </c>
      <c r="D211" s="99">
        <v>2077</v>
      </c>
      <c r="E211" s="99">
        <v>4</v>
      </c>
      <c r="F211" s="99">
        <v>0</v>
      </c>
      <c r="G211" s="99">
        <f t="shared" si="30"/>
        <v>4</v>
      </c>
      <c r="H211" s="101">
        <f t="shared" si="31"/>
        <v>7.0834071188241544E-4</v>
      </c>
      <c r="I211" s="102">
        <v>0</v>
      </c>
      <c r="J211" s="101">
        <f t="shared" si="32"/>
        <v>0</v>
      </c>
      <c r="K211" s="99">
        <v>8</v>
      </c>
      <c r="L211" s="101">
        <f t="shared" si="33"/>
        <v>2.0877371538923249E-4</v>
      </c>
      <c r="M211" s="79">
        <f t="shared" si="34"/>
        <v>3.0570480909054929E-4</v>
      </c>
      <c r="N211" s="83">
        <v>282.30665176360742</v>
      </c>
      <c r="O211" s="6"/>
    </row>
    <row r="212" spans="1:15" ht="16.95" customHeight="1" x14ac:dyDescent="0.3">
      <c r="A212" s="67" t="s">
        <v>31</v>
      </c>
      <c r="B212" s="44" t="s">
        <v>273</v>
      </c>
      <c r="C212" s="100"/>
      <c r="D212" s="99">
        <v>9918</v>
      </c>
      <c r="E212" s="99">
        <v>3</v>
      </c>
      <c r="F212" s="99">
        <v>0</v>
      </c>
      <c r="G212" s="99">
        <f t="shared" si="30"/>
        <v>3</v>
      </c>
      <c r="H212" s="101">
        <f t="shared" si="31"/>
        <v>5.3125553391181158E-4</v>
      </c>
      <c r="I212" s="102">
        <v>0</v>
      </c>
      <c r="J212" s="101">
        <f t="shared" si="32"/>
        <v>0</v>
      </c>
      <c r="K212" s="99">
        <v>14</v>
      </c>
      <c r="L212" s="101">
        <f t="shared" si="33"/>
        <v>3.6535400193115687E-4</v>
      </c>
      <c r="M212" s="79">
        <f t="shared" si="34"/>
        <v>2.9886984528098946E-4</v>
      </c>
      <c r="N212" s="83">
        <v>275.9948251562912</v>
      </c>
      <c r="O212" s="6"/>
    </row>
    <row r="213" spans="1:15" ht="16.95" customHeight="1" x14ac:dyDescent="0.3">
      <c r="A213" s="67" t="s">
        <v>31</v>
      </c>
      <c r="B213" s="44" t="s">
        <v>274</v>
      </c>
      <c r="C213" s="100">
        <v>439</v>
      </c>
      <c r="D213" s="99">
        <v>2078</v>
      </c>
      <c r="E213" s="99">
        <v>0</v>
      </c>
      <c r="F213" s="99">
        <v>0</v>
      </c>
      <c r="G213" s="99">
        <f t="shared" si="30"/>
        <v>0</v>
      </c>
      <c r="H213" s="101">
        <f t="shared" si="31"/>
        <v>0</v>
      </c>
      <c r="I213" s="102">
        <v>0</v>
      </c>
      <c r="J213" s="101">
        <f t="shared" si="32"/>
        <v>0</v>
      </c>
      <c r="K213" s="99">
        <v>117</v>
      </c>
      <c r="L213" s="101">
        <f t="shared" si="33"/>
        <v>3.053315587567525E-3</v>
      </c>
      <c r="M213" s="79">
        <f t="shared" si="34"/>
        <v>1.0177718625225083E-3</v>
      </c>
      <c r="N213" s="83">
        <v>939.8732313786893</v>
      </c>
      <c r="O213" s="6"/>
    </row>
    <row r="214" spans="1:15" ht="16.95" customHeight="1" x14ac:dyDescent="0.3">
      <c r="A214" s="67" t="s">
        <v>31</v>
      </c>
      <c r="B214" s="44" t="s">
        <v>275</v>
      </c>
      <c r="C214" s="100">
        <v>447</v>
      </c>
      <c r="D214" s="99">
        <v>2079</v>
      </c>
      <c r="E214" s="99">
        <v>38</v>
      </c>
      <c r="F214" s="99">
        <v>0</v>
      </c>
      <c r="G214" s="99">
        <f t="shared" si="30"/>
        <v>38</v>
      </c>
      <c r="H214" s="101">
        <f t="shared" si="31"/>
        <v>6.7292367628829465E-3</v>
      </c>
      <c r="I214" s="102">
        <v>7</v>
      </c>
      <c r="J214" s="101">
        <f t="shared" si="32"/>
        <v>1.6871535309713184E-3</v>
      </c>
      <c r="K214" s="99">
        <v>150</v>
      </c>
      <c r="L214" s="101">
        <f t="shared" si="33"/>
        <v>3.9145071635481093E-3</v>
      </c>
      <c r="M214" s="79">
        <f t="shared" si="34"/>
        <v>4.1102991524674575E-3</v>
      </c>
      <c r="N214" s="83">
        <v>3795.7034268838834</v>
      </c>
      <c r="O214" s="6"/>
    </row>
    <row r="215" spans="1:15" ht="16.95" customHeight="1" x14ac:dyDescent="0.3">
      <c r="A215" s="67" t="s">
        <v>31</v>
      </c>
      <c r="B215" s="44" t="s">
        <v>276</v>
      </c>
      <c r="C215" s="100">
        <v>448</v>
      </c>
      <c r="D215" s="99">
        <v>2080</v>
      </c>
      <c r="E215" s="99">
        <v>0</v>
      </c>
      <c r="F215" s="99">
        <v>0</v>
      </c>
      <c r="G215" s="99">
        <f t="shared" si="30"/>
        <v>0</v>
      </c>
      <c r="H215" s="101">
        <f t="shared" ref="H215:H238" si="35">+G215/$G$517</f>
        <v>0</v>
      </c>
      <c r="I215" s="102">
        <v>0</v>
      </c>
      <c r="J215" s="101">
        <f t="shared" ref="J215:J238" si="36">+I215/$I$517</f>
        <v>0</v>
      </c>
      <c r="K215" s="99">
        <v>134</v>
      </c>
      <c r="L215" s="101">
        <f t="shared" ref="L215:L238" si="37">+K215/$K$517</f>
        <v>3.4969597327696444E-3</v>
      </c>
      <c r="M215" s="79">
        <f t="shared" si="34"/>
        <v>1.1656532442565481E-3</v>
      </c>
      <c r="N215" s="83">
        <v>1076.4360085875589</v>
      </c>
      <c r="O215" s="6"/>
    </row>
    <row r="216" spans="1:15" ht="16.95" customHeight="1" x14ac:dyDescent="0.3">
      <c r="A216" s="67" t="s">
        <v>31</v>
      </c>
      <c r="B216" s="44" t="s">
        <v>277</v>
      </c>
      <c r="C216" s="99">
        <v>538</v>
      </c>
      <c r="D216" s="99">
        <v>2081</v>
      </c>
      <c r="E216" s="99">
        <v>0</v>
      </c>
      <c r="F216" s="99">
        <v>0</v>
      </c>
      <c r="G216" s="99">
        <f t="shared" si="30"/>
        <v>0</v>
      </c>
      <c r="H216" s="101">
        <f t="shared" si="35"/>
        <v>0</v>
      </c>
      <c r="I216" s="102">
        <v>0</v>
      </c>
      <c r="J216" s="101">
        <f t="shared" si="36"/>
        <v>0</v>
      </c>
      <c r="K216" s="99">
        <v>149</v>
      </c>
      <c r="L216" s="101">
        <f t="shared" si="37"/>
        <v>3.8884104491244552E-3</v>
      </c>
      <c r="M216" s="79">
        <f t="shared" si="34"/>
        <v>1.2961368163748185E-3</v>
      </c>
      <c r="N216" s="83">
        <v>1196.9325767130319</v>
      </c>
      <c r="O216" s="6"/>
    </row>
    <row r="217" spans="1:15" ht="16.95" customHeight="1" x14ac:dyDescent="0.3">
      <c r="A217" s="67" t="s">
        <v>31</v>
      </c>
      <c r="B217" s="44" t="s">
        <v>278</v>
      </c>
      <c r="C217" s="100">
        <v>85</v>
      </c>
      <c r="D217" s="99">
        <v>2082</v>
      </c>
      <c r="E217" s="99">
        <v>468</v>
      </c>
      <c r="F217" s="99">
        <v>3</v>
      </c>
      <c r="G217" s="99">
        <f t="shared" si="30"/>
        <v>471</v>
      </c>
      <c r="H217" s="101">
        <f t="shared" si="35"/>
        <v>8.3407118824154414E-2</v>
      </c>
      <c r="I217" s="102">
        <v>0</v>
      </c>
      <c r="J217" s="101">
        <f t="shared" si="36"/>
        <v>0</v>
      </c>
      <c r="K217" s="99">
        <v>2698</v>
      </c>
      <c r="L217" s="101">
        <f t="shared" si="37"/>
        <v>7.0408935515018659E-2</v>
      </c>
      <c r="M217" s="79">
        <f t="shared" si="34"/>
        <v>5.1272018113057684E-2</v>
      </c>
      <c r="N217" s="83">
        <v>47347.739820386807</v>
      </c>
      <c r="O217" s="6"/>
    </row>
    <row r="218" spans="1:15" ht="16.95" customHeight="1" x14ac:dyDescent="0.3">
      <c r="A218" s="67" t="s">
        <v>31</v>
      </c>
      <c r="B218" s="44" t="s">
        <v>279</v>
      </c>
      <c r="C218" s="100">
        <v>449</v>
      </c>
      <c r="D218" s="99">
        <v>2083</v>
      </c>
      <c r="E218" s="99">
        <v>101</v>
      </c>
      <c r="F218" s="99">
        <v>0</v>
      </c>
      <c r="G218" s="99">
        <f t="shared" si="30"/>
        <v>101</v>
      </c>
      <c r="H218" s="101">
        <f t="shared" si="35"/>
        <v>1.788560297503099E-2</v>
      </c>
      <c r="I218" s="102">
        <v>0</v>
      </c>
      <c r="J218" s="101">
        <f t="shared" si="36"/>
        <v>0</v>
      </c>
      <c r="K218" s="99">
        <v>325</v>
      </c>
      <c r="L218" s="101">
        <f t="shared" si="37"/>
        <v>8.4814321876875709E-3</v>
      </c>
      <c r="M218" s="79">
        <f t="shared" si="34"/>
        <v>8.7890117209061865E-3</v>
      </c>
      <c r="N218" s="83">
        <v>8116.3148156599664</v>
      </c>
      <c r="O218" s="6"/>
    </row>
    <row r="219" spans="1:15" ht="16.95" customHeight="1" x14ac:dyDescent="0.3">
      <c r="A219" s="67" t="s">
        <v>31</v>
      </c>
      <c r="B219" s="44" t="s">
        <v>280</v>
      </c>
      <c r="C219" s="100">
        <v>505</v>
      </c>
      <c r="D219" s="99">
        <v>2114</v>
      </c>
      <c r="E219" s="99">
        <v>0</v>
      </c>
      <c r="F219" s="99">
        <v>0</v>
      </c>
      <c r="G219" s="99">
        <f t="shared" si="30"/>
        <v>0</v>
      </c>
      <c r="H219" s="101">
        <f t="shared" si="35"/>
        <v>0</v>
      </c>
      <c r="I219" s="102">
        <v>0</v>
      </c>
      <c r="J219" s="101">
        <f t="shared" si="36"/>
        <v>0</v>
      </c>
      <c r="K219" s="99">
        <v>19</v>
      </c>
      <c r="L219" s="101">
        <f t="shared" si="37"/>
        <v>4.9583757404942719E-4</v>
      </c>
      <c r="M219" s="79">
        <f t="shared" si="34"/>
        <v>1.6527919134980907E-4</v>
      </c>
      <c r="N219" s="83">
        <v>152.62898629226584</v>
      </c>
      <c r="O219" s="6"/>
    </row>
    <row r="220" spans="1:15" ht="16.95" customHeight="1" x14ac:dyDescent="0.3">
      <c r="A220" s="67" t="s">
        <v>31</v>
      </c>
      <c r="B220" s="44" t="s">
        <v>281</v>
      </c>
      <c r="C220" s="100">
        <v>380</v>
      </c>
      <c r="D220" s="99">
        <v>2195</v>
      </c>
      <c r="E220" s="99">
        <v>2</v>
      </c>
      <c r="F220" s="99">
        <v>0</v>
      </c>
      <c r="G220" s="99">
        <f t="shared" si="30"/>
        <v>2</v>
      </c>
      <c r="H220" s="101">
        <f t="shared" si="35"/>
        <v>3.5417035594120772E-4</v>
      </c>
      <c r="I220" s="102">
        <v>11</v>
      </c>
      <c r="J220" s="101">
        <f t="shared" si="36"/>
        <v>2.651241262954929E-3</v>
      </c>
      <c r="K220" s="99">
        <v>129</v>
      </c>
      <c r="L220" s="101">
        <f t="shared" si="37"/>
        <v>3.3664761606513739E-3</v>
      </c>
      <c r="M220" s="79">
        <f t="shared" si="34"/>
        <v>2.1239625931825036E-3</v>
      </c>
      <c r="N220" s="83">
        <v>1961.3978920917089</v>
      </c>
      <c r="O220" s="6"/>
    </row>
    <row r="221" spans="1:15" ht="16.95" customHeight="1" x14ac:dyDescent="0.3">
      <c r="A221" s="67" t="s">
        <v>31</v>
      </c>
      <c r="B221" s="44" t="s">
        <v>282</v>
      </c>
      <c r="C221" s="100">
        <v>453</v>
      </c>
      <c r="D221" s="99">
        <v>2319</v>
      </c>
      <c r="E221" s="99">
        <v>0</v>
      </c>
      <c r="F221" s="99">
        <v>0</v>
      </c>
      <c r="G221" s="99">
        <f t="shared" si="30"/>
        <v>0</v>
      </c>
      <c r="H221" s="101">
        <f t="shared" si="35"/>
        <v>0</v>
      </c>
      <c r="I221" s="102">
        <v>0</v>
      </c>
      <c r="J221" s="101">
        <f t="shared" si="36"/>
        <v>0</v>
      </c>
      <c r="K221" s="99">
        <v>0</v>
      </c>
      <c r="L221" s="101">
        <f t="shared" si="37"/>
        <v>0</v>
      </c>
      <c r="M221" s="79">
        <f t="shared" si="34"/>
        <v>0</v>
      </c>
      <c r="N221" s="83">
        <v>0</v>
      </c>
      <c r="O221" s="6"/>
    </row>
    <row r="222" spans="1:15" ht="16.95" customHeight="1" x14ac:dyDescent="0.3">
      <c r="A222" s="67" t="s">
        <v>31</v>
      </c>
      <c r="B222" s="44" t="s">
        <v>283</v>
      </c>
      <c r="C222" s="100">
        <v>332</v>
      </c>
      <c r="D222" s="99">
        <v>2320</v>
      </c>
      <c r="E222" s="99">
        <v>0</v>
      </c>
      <c r="F222" s="99">
        <v>0</v>
      </c>
      <c r="G222" s="99">
        <f t="shared" si="30"/>
        <v>0</v>
      </c>
      <c r="H222" s="101">
        <f t="shared" si="35"/>
        <v>0</v>
      </c>
      <c r="I222" s="102">
        <v>0</v>
      </c>
      <c r="J222" s="101">
        <f t="shared" si="36"/>
        <v>0</v>
      </c>
      <c r="K222" s="99">
        <v>0</v>
      </c>
      <c r="L222" s="101">
        <f t="shared" si="37"/>
        <v>0</v>
      </c>
      <c r="M222" s="79">
        <f t="shared" si="34"/>
        <v>0</v>
      </c>
      <c r="N222" s="83">
        <v>0</v>
      </c>
      <c r="O222" s="6"/>
    </row>
    <row r="223" spans="1:15" ht="16.95" customHeight="1" x14ac:dyDescent="0.3">
      <c r="A223" s="67" t="s">
        <v>31</v>
      </c>
      <c r="B223" s="44" t="s">
        <v>284</v>
      </c>
      <c r="C223" s="100">
        <v>334</v>
      </c>
      <c r="D223" s="99">
        <v>2321</v>
      </c>
      <c r="E223" s="99">
        <v>0</v>
      </c>
      <c r="F223" s="99">
        <v>0</v>
      </c>
      <c r="G223" s="99">
        <f t="shared" si="30"/>
        <v>0</v>
      </c>
      <c r="H223" s="101">
        <f t="shared" si="35"/>
        <v>0</v>
      </c>
      <c r="I223" s="102">
        <v>0</v>
      </c>
      <c r="J223" s="101">
        <f t="shared" si="36"/>
        <v>0</v>
      </c>
      <c r="K223" s="99">
        <v>3</v>
      </c>
      <c r="L223" s="101">
        <f t="shared" si="37"/>
        <v>7.829014327096219E-5</v>
      </c>
      <c r="M223" s="79">
        <f t="shared" si="34"/>
        <v>2.6096714423654064E-5</v>
      </c>
      <c r="N223" s="83">
        <v>24.099313625094602</v>
      </c>
      <c r="O223" s="6"/>
    </row>
    <row r="224" spans="1:15" ht="16.95" customHeight="1" x14ac:dyDescent="0.3">
      <c r="A224" s="67" t="s">
        <v>31</v>
      </c>
      <c r="B224" s="44" t="s">
        <v>285</v>
      </c>
      <c r="C224" s="99">
        <v>328</v>
      </c>
      <c r="D224" s="99">
        <v>2322</v>
      </c>
      <c r="E224" s="99">
        <v>7</v>
      </c>
      <c r="F224" s="99">
        <v>0</v>
      </c>
      <c r="G224" s="99">
        <f t="shared" si="30"/>
        <v>7</v>
      </c>
      <c r="H224" s="101">
        <f t="shared" si="35"/>
        <v>1.2395962457942271E-3</v>
      </c>
      <c r="I224" s="102">
        <v>6</v>
      </c>
      <c r="J224" s="101">
        <f t="shared" si="36"/>
        <v>1.4461315979754157E-3</v>
      </c>
      <c r="K224" s="99">
        <v>9</v>
      </c>
      <c r="L224" s="101">
        <f t="shared" si="37"/>
        <v>2.3487042981288657E-4</v>
      </c>
      <c r="M224" s="79">
        <f t="shared" si="34"/>
        <v>9.7353275786084313E-4</v>
      </c>
      <c r="N224" s="83">
        <v>899.02011705834752</v>
      </c>
      <c r="O224" s="6"/>
    </row>
    <row r="225" spans="1:15" ht="16.95" customHeight="1" x14ac:dyDescent="0.3">
      <c r="A225" s="67" t="s">
        <v>31</v>
      </c>
      <c r="B225" s="44" t="s">
        <v>286</v>
      </c>
      <c r="C225" s="99">
        <v>297</v>
      </c>
      <c r="D225" s="99">
        <v>2374</v>
      </c>
      <c r="E225" s="99">
        <v>0</v>
      </c>
      <c r="F225" s="99">
        <v>0</v>
      </c>
      <c r="G225" s="99">
        <f t="shared" si="30"/>
        <v>0</v>
      </c>
      <c r="H225" s="101">
        <f t="shared" si="35"/>
        <v>0</v>
      </c>
      <c r="I225" s="102">
        <v>0</v>
      </c>
      <c r="J225" s="101">
        <f t="shared" si="36"/>
        <v>0</v>
      </c>
      <c r="K225" s="99">
        <v>0</v>
      </c>
      <c r="L225" s="101">
        <f t="shared" si="37"/>
        <v>0</v>
      </c>
      <c r="M225" s="79">
        <f t="shared" si="34"/>
        <v>0</v>
      </c>
      <c r="N225" s="83">
        <v>0</v>
      </c>
      <c r="O225" s="6"/>
    </row>
    <row r="226" spans="1:15" ht="16.95" customHeight="1" x14ac:dyDescent="0.3">
      <c r="A226" s="67" t="s">
        <v>31</v>
      </c>
      <c r="B226" s="44" t="s">
        <v>287</v>
      </c>
      <c r="C226" s="99">
        <v>486</v>
      </c>
      <c r="D226" s="99">
        <v>2425</v>
      </c>
      <c r="E226" s="99">
        <v>0</v>
      </c>
      <c r="F226" s="99">
        <v>0</v>
      </c>
      <c r="G226" s="99">
        <f t="shared" si="30"/>
        <v>0</v>
      </c>
      <c r="H226" s="101">
        <f t="shared" si="35"/>
        <v>0</v>
      </c>
      <c r="I226" s="102">
        <v>0</v>
      </c>
      <c r="J226" s="101">
        <f t="shared" si="36"/>
        <v>0</v>
      </c>
      <c r="K226" s="99">
        <v>0</v>
      </c>
      <c r="L226" s="101">
        <f t="shared" si="37"/>
        <v>0</v>
      </c>
      <c r="M226" s="79">
        <f t="shared" si="34"/>
        <v>0</v>
      </c>
      <c r="N226" s="83">
        <v>0</v>
      </c>
      <c r="O226" s="6"/>
    </row>
    <row r="227" spans="1:15" ht="16.95" customHeight="1" x14ac:dyDescent="0.3">
      <c r="A227" s="67" t="s">
        <v>31</v>
      </c>
      <c r="B227" s="44" t="s">
        <v>288</v>
      </c>
      <c r="C227" s="99">
        <v>38</v>
      </c>
      <c r="D227" s="99">
        <v>2029</v>
      </c>
      <c r="E227" s="99">
        <v>0</v>
      </c>
      <c r="F227" s="99">
        <v>0</v>
      </c>
      <c r="G227" s="99">
        <f t="shared" si="30"/>
        <v>0</v>
      </c>
      <c r="H227" s="101">
        <f t="shared" si="35"/>
        <v>0</v>
      </c>
      <c r="I227" s="102">
        <v>0</v>
      </c>
      <c r="J227" s="101">
        <f t="shared" si="36"/>
        <v>0</v>
      </c>
      <c r="K227" s="99">
        <v>51</v>
      </c>
      <c r="L227" s="101">
        <f t="shared" si="37"/>
        <v>1.3309324356063571E-3</v>
      </c>
      <c r="M227" s="79">
        <f t="shared" si="34"/>
        <v>4.4364414520211903E-4</v>
      </c>
      <c r="N227" s="83">
        <v>409.6883316266082</v>
      </c>
      <c r="O227" s="6"/>
    </row>
    <row r="228" spans="1:15" ht="16.95" customHeight="1" x14ac:dyDescent="0.3">
      <c r="A228" s="67" t="s">
        <v>31</v>
      </c>
      <c r="B228" s="44" t="s">
        <v>289</v>
      </c>
      <c r="C228" s="99"/>
      <c r="D228" s="99">
        <v>19272</v>
      </c>
      <c r="E228" s="99">
        <v>0</v>
      </c>
      <c r="F228" s="99">
        <v>0</v>
      </c>
      <c r="G228" s="99">
        <f t="shared" si="30"/>
        <v>0</v>
      </c>
      <c r="H228" s="101">
        <f t="shared" si="35"/>
        <v>0</v>
      </c>
      <c r="I228" s="102">
        <v>22</v>
      </c>
      <c r="J228" s="101">
        <f t="shared" si="36"/>
        <v>5.3024825259098581E-3</v>
      </c>
      <c r="K228" s="99">
        <v>22</v>
      </c>
      <c r="L228" s="101">
        <f t="shared" si="37"/>
        <v>5.7412771732038941E-4</v>
      </c>
      <c r="M228" s="79">
        <f t="shared" si="34"/>
        <v>1.9588700810767492E-3</v>
      </c>
      <c r="N228" s="83">
        <v>1808.9412969126206</v>
      </c>
      <c r="O228" s="6"/>
    </row>
    <row r="229" spans="1:15" ht="16.95" customHeight="1" x14ac:dyDescent="0.3">
      <c r="A229" s="67" t="s">
        <v>31</v>
      </c>
      <c r="B229" s="44" t="s">
        <v>290</v>
      </c>
      <c r="C229" s="99">
        <v>279</v>
      </c>
      <c r="D229" s="99">
        <v>2036</v>
      </c>
      <c r="E229" s="99">
        <v>0</v>
      </c>
      <c r="F229" s="99">
        <v>0</v>
      </c>
      <c r="G229" s="99">
        <f t="shared" si="30"/>
        <v>0</v>
      </c>
      <c r="H229" s="101">
        <f t="shared" si="35"/>
        <v>0</v>
      </c>
      <c r="I229" s="102">
        <v>0</v>
      </c>
      <c r="J229" s="101">
        <f t="shared" si="36"/>
        <v>0</v>
      </c>
      <c r="K229" s="99">
        <v>0</v>
      </c>
      <c r="L229" s="101">
        <f t="shared" si="37"/>
        <v>0</v>
      </c>
      <c r="M229" s="79">
        <f t="shared" si="34"/>
        <v>0</v>
      </c>
      <c r="N229" s="83">
        <v>0</v>
      </c>
      <c r="O229" s="6"/>
    </row>
    <row r="230" spans="1:15" ht="16.95" customHeight="1" x14ac:dyDescent="0.3">
      <c r="A230" s="67" t="s">
        <v>31</v>
      </c>
      <c r="B230" s="44" t="s">
        <v>291</v>
      </c>
      <c r="C230" s="99">
        <v>413</v>
      </c>
      <c r="D230" s="99">
        <v>2037</v>
      </c>
      <c r="E230" s="99">
        <v>0</v>
      </c>
      <c r="F230" s="99">
        <v>0</v>
      </c>
      <c r="G230" s="99">
        <f t="shared" si="30"/>
        <v>0</v>
      </c>
      <c r="H230" s="101">
        <f t="shared" si="35"/>
        <v>0</v>
      </c>
      <c r="I230" s="102">
        <v>0</v>
      </c>
      <c r="J230" s="101">
        <f t="shared" si="36"/>
        <v>0</v>
      </c>
      <c r="K230" s="99">
        <v>0</v>
      </c>
      <c r="L230" s="101">
        <f t="shared" si="37"/>
        <v>0</v>
      </c>
      <c r="M230" s="79">
        <f t="shared" si="34"/>
        <v>0</v>
      </c>
      <c r="N230" s="83">
        <v>0</v>
      </c>
      <c r="O230" s="6"/>
    </row>
    <row r="231" spans="1:15" ht="16.95" customHeight="1" x14ac:dyDescent="0.3">
      <c r="A231" s="67" t="s">
        <v>31</v>
      </c>
      <c r="B231" s="44" t="s">
        <v>292</v>
      </c>
      <c r="C231" s="99">
        <v>454</v>
      </c>
      <c r="D231" s="99">
        <v>2031</v>
      </c>
      <c r="E231" s="99">
        <v>0</v>
      </c>
      <c r="F231" s="99">
        <v>0</v>
      </c>
      <c r="G231" s="99">
        <f t="shared" si="30"/>
        <v>0</v>
      </c>
      <c r="H231" s="101">
        <f t="shared" si="35"/>
        <v>0</v>
      </c>
      <c r="I231" s="102">
        <v>0</v>
      </c>
      <c r="J231" s="101">
        <f t="shared" si="36"/>
        <v>0</v>
      </c>
      <c r="K231" s="99">
        <v>3</v>
      </c>
      <c r="L231" s="101">
        <f t="shared" si="37"/>
        <v>7.829014327096219E-5</v>
      </c>
      <c r="M231" s="79">
        <f t="shared" si="34"/>
        <v>2.6096714423654064E-5</v>
      </c>
      <c r="N231" s="83">
        <v>24.099313625094602</v>
      </c>
      <c r="O231" s="6"/>
    </row>
    <row r="232" spans="1:15" ht="16.95" customHeight="1" x14ac:dyDescent="0.3">
      <c r="A232" s="67" t="s">
        <v>31</v>
      </c>
      <c r="B232" s="44" t="s">
        <v>293</v>
      </c>
      <c r="C232" s="99">
        <v>483</v>
      </c>
      <c r="D232" s="99">
        <v>2116</v>
      </c>
      <c r="E232" s="99">
        <v>0</v>
      </c>
      <c r="F232" s="99">
        <v>0</v>
      </c>
      <c r="G232" s="99">
        <f t="shared" si="30"/>
        <v>0</v>
      </c>
      <c r="H232" s="101">
        <f t="shared" si="35"/>
        <v>0</v>
      </c>
      <c r="I232" s="102">
        <v>0</v>
      </c>
      <c r="J232" s="101">
        <f t="shared" si="36"/>
        <v>0</v>
      </c>
      <c r="K232" s="99">
        <v>5</v>
      </c>
      <c r="L232" s="101">
        <f t="shared" si="37"/>
        <v>1.304835721182703E-4</v>
      </c>
      <c r="M232" s="79">
        <f t="shared" si="34"/>
        <v>4.3494524039423435E-5</v>
      </c>
      <c r="N232" s="83">
        <v>40.165522708491004</v>
      </c>
      <c r="O232" s="6"/>
    </row>
    <row r="233" spans="1:15" ht="16.95" customHeight="1" x14ac:dyDescent="0.3">
      <c r="A233" s="67" t="s">
        <v>31</v>
      </c>
      <c r="B233" s="44" t="s">
        <v>294</v>
      </c>
      <c r="C233" s="99">
        <v>485</v>
      </c>
      <c r="D233" s="99">
        <v>2117</v>
      </c>
      <c r="E233" s="99">
        <v>0</v>
      </c>
      <c r="F233" s="99">
        <v>0</v>
      </c>
      <c r="G233" s="99">
        <f t="shared" si="30"/>
        <v>0</v>
      </c>
      <c r="H233" s="101">
        <f t="shared" si="35"/>
        <v>0</v>
      </c>
      <c r="I233" s="102">
        <v>0</v>
      </c>
      <c r="J233" s="101">
        <f t="shared" si="36"/>
        <v>0</v>
      </c>
      <c r="K233" s="99">
        <v>16</v>
      </c>
      <c r="L233" s="101">
        <f t="shared" si="37"/>
        <v>4.1754743077846497E-4</v>
      </c>
      <c r="M233" s="79">
        <f t="shared" si="34"/>
        <v>1.3918247692615499E-4</v>
      </c>
      <c r="N233" s="83">
        <v>128.52967266717121</v>
      </c>
      <c r="O233" s="6"/>
    </row>
    <row r="234" spans="1:15" ht="16.95" customHeight="1" x14ac:dyDescent="0.3">
      <c r="A234" s="67" t="s">
        <v>31</v>
      </c>
      <c r="B234" s="44" t="s">
        <v>295</v>
      </c>
      <c r="C234" s="99">
        <v>484</v>
      </c>
      <c r="D234" s="99">
        <v>2118</v>
      </c>
      <c r="E234" s="99">
        <v>0</v>
      </c>
      <c r="F234" s="99">
        <v>0</v>
      </c>
      <c r="G234" s="99">
        <f t="shared" si="30"/>
        <v>0</v>
      </c>
      <c r="H234" s="101">
        <f t="shared" si="35"/>
        <v>0</v>
      </c>
      <c r="I234" s="102">
        <v>0</v>
      </c>
      <c r="J234" s="101">
        <f t="shared" si="36"/>
        <v>0</v>
      </c>
      <c r="K234" s="99">
        <v>2</v>
      </c>
      <c r="L234" s="101">
        <f t="shared" si="37"/>
        <v>5.2193428847308122E-5</v>
      </c>
      <c r="M234" s="79">
        <f t="shared" si="34"/>
        <v>1.7397809615769374E-5</v>
      </c>
      <c r="N234" s="83">
        <v>16.066209083396402</v>
      </c>
      <c r="O234" s="6"/>
    </row>
    <row r="235" spans="1:15" ht="16.95" customHeight="1" x14ac:dyDescent="0.3">
      <c r="A235" s="67" t="s">
        <v>31</v>
      </c>
      <c r="B235" s="44" t="s">
        <v>296</v>
      </c>
      <c r="C235" s="99">
        <v>412</v>
      </c>
      <c r="D235" s="99">
        <v>2119</v>
      </c>
      <c r="E235" s="99">
        <v>0</v>
      </c>
      <c r="F235" s="99">
        <v>0</v>
      </c>
      <c r="G235" s="99">
        <f t="shared" si="30"/>
        <v>0</v>
      </c>
      <c r="H235" s="101">
        <f t="shared" si="35"/>
        <v>0</v>
      </c>
      <c r="I235" s="102">
        <v>0</v>
      </c>
      <c r="J235" s="101">
        <f t="shared" si="36"/>
        <v>0</v>
      </c>
      <c r="K235" s="99">
        <v>21</v>
      </c>
      <c r="L235" s="101">
        <f t="shared" si="37"/>
        <v>5.480310028967353E-4</v>
      </c>
      <c r="M235" s="79">
        <f t="shared" si="34"/>
        <v>1.8267700096557843E-4</v>
      </c>
      <c r="N235" s="83">
        <v>168.69519537566222</v>
      </c>
      <c r="O235" s="6"/>
    </row>
    <row r="236" spans="1:15" ht="16.95" customHeight="1" x14ac:dyDescent="0.3">
      <c r="A236" s="67" t="s">
        <v>31</v>
      </c>
      <c r="B236" s="44" t="s">
        <v>297</v>
      </c>
      <c r="C236" s="99">
        <v>348</v>
      </c>
      <c r="D236" s="99">
        <v>2033</v>
      </c>
      <c r="E236" s="99">
        <v>0</v>
      </c>
      <c r="F236" s="99">
        <v>0</v>
      </c>
      <c r="G236" s="99">
        <f t="shared" si="30"/>
        <v>0</v>
      </c>
      <c r="H236" s="101">
        <f t="shared" si="35"/>
        <v>0</v>
      </c>
      <c r="I236" s="102">
        <v>0</v>
      </c>
      <c r="J236" s="101">
        <f t="shared" si="36"/>
        <v>0</v>
      </c>
      <c r="K236" s="99">
        <v>0</v>
      </c>
      <c r="L236" s="101">
        <f t="shared" si="37"/>
        <v>0</v>
      </c>
      <c r="M236" s="79">
        <f t="shared" si="34"/>
        <v>0</v>
      </c>
      <c r="N236" s="83">
        <v>0</v>
      </c>
      <c r="O236" s="6"/>
    </row>
    <row r="237" spans="1:15" ht="16.95" customHeight="1" x14ac:dyDescent="0.3">
      <c r="A237" s="67" t="s">
        <v>31</v>
      </c>
      <c r="B237" s="44" t="s">
        <v>298</v>
      </c>
      <c r="C237" s="99">
        <v>482</v>
      </c>
      <c r="D237" s="99">
        <v>2115</v>
      </c>
      <c r="E237" s="99">
        <v>0</v>
      </c>
      <c r="F237" s="99">
        <v>0</v>
      </c>
      <c r="G237" s="99">
        <f t="shared" si="30"/>
        <v>0</v>
      </c>
      <c r="H237" s="101">
        <f t="shared" si="35"/>
        <v>0</v>
      </c>
      <c r="I237" s="102">
        <v>0</v>
      </c>
      <c r="J237" s="101">
        <f t="shared" si="36"/>
        <v>0</v>
      </c>
      <c r="K237" s="99">
        <v>0</v>
      </c>
      <c r="L237" s="101">
        <f t="shared" si="37"/>
        <v>0</v>
      </c>
      <c r="M237" s="79">
        <f t="shared" si="34"/>
        <v>0</v>
      </c>
      <c r="N237" s="83">
        <v>0</v>
      </c>
      <c r="O237" s="6"/>
    </row>
    <row r="238" spans="1:15" ht="16.95" customHeight="1" x14ac:dyDescent="0.3">
      <c r="A238" s="72"/>
      <c r="B238" s="81" t="s">
        <v>299</v>
      </c>
      <c r="C238" s="74"/>
      <c r="D238" s="74"/>
      <c r="E238" s="75">
        <f t="shared" ref="E238:G238" si="38">SUM(E183:E237)</f>
        <v>817</v>
      </c>
      <c r="F238" s="75">
        <f t="shared" si="38"/>
        <v>147</v>
      </c>
      <c r="G238" s="76">
        <f t="shared" si="38"/>
        <v>964</v>
      </c>
      <c r="H238" s="77">
        <f t="shared" si="35"/>
        <v>0.17071011156366211</v>
      </c>
      <c r="I238" s="78">
        <f>SUM(I183:I237)</f>
        <v>656</v>
      </c>
      <c r="J238" s="77">
        <f t="shared" si="36"/>
        <v>0.15811038804531213</v>
      </c>
      <c r="K238" s="78">
        <f>SUM(K183:K237)</f>
        <v>7717</v>
      </c>
      <c r="L238" s="77">
        <f t="shared" si="37"/>
        <v>0.20138834520733839</v>
      </c>
      <c r="M238" s="79">
        <f t="shared" si="34"/>
        <v>0.17673628160543756</v>
      </c>
      <c r="N238" s="82">
        <f>SUM(N183:N237)</f>
        <v>163209.16917732442</v>
      </c>
      <c r="O238" s="168"/>
    </row>
    <row r="239" spans="1:15" ht="16.95" customHeight="1" x14ac:dyDescent="0.3">
      <c r="A239" s="67" t="s">
        <v>35</v>
      </c>
      <c r="B239" s="108"/>
      <c r="C239" s="74"/>
      <c r="D239" s="74"/>
      <c r="E239" s="99"/>
      <c r="F239" s="99"/>
      <c r="G239" s="100"/>
      <c r="H239" s="101"/>
      <c r="I239" s="102"/>
      <c r="J239" s="101"/>
      <c r="K239" s="102"/>
      <c r="L239" s="101"/>
      <c r="M239" s="103"/>
      <c r="N239" s="103"/>
      <c r="O239" s="6"/>
    </row>
    <row r="240" spans="1:15" ht="16.95" customHeight="1" x14ac:dyDescent="0.3">
      <c r="A240" s="67" t="s">
        <v>35</v>
      </c>
      <c r="B240" s="104" t="s">
        <v>300</v>
      </c>
      <c r="C240" s="105"/>
      <c r="D240" s="105"/>
      <c r="E240" s="75"/>
      <c r="F240" s="75"/>
      <c r="G240" s="100"/>
      <c r="H240" s="101"/>
      <c r="I240" s="102"/>
      <c r="J240" s="101"/>
      <c r="K240" s="102"/>
      <c r="L240" s="101"/>
      <c r="M240" s="103"/>
      <c r="N240" s="103"/>
      <c r="O240" s="6"/>
    </row>
    <row r="241" spans="1:15" ht="16.95" customHeight="1" x14ac:dyDescent="0.3">
      <c r="A241" s="67" t="s">
        <v>35</v>
      </c>
      <c r="B241" s="44" t="s">
        <v>300</v>
      </c>
      <c r="C241" s="100"/>
      <c r="D241" s="100">
        <v>3691</v>
      </c>
      <c r="E241" s="99">
        <v>0</v>
      </c>
      <c r="F241" s="99">
        <v>0</v>
      </c>
      <c r="G241" s="99">
        <f t="shared" ref="G241:G377" si="39">E241+F241</f>
        <v>0</v>
      </c>
      <c r="H241" s="101">
        <f t="shared" ref="H241:H272" si="40">+G241/$G$517</f>
        <v>0</v>
      </c>
      <c r="I241" s="102">
        <v>0</v>
      </c>
      <c r="J241" s="101">
        <f t="shared" ref="J241:J272" si="41">+I241/$I$517</f>
        <v>0</v>
      </c>
      <c r="K241" s="99">
        <v>0</v>
      </c>
      <c r="L241" s="101">
        <f t="shared" ref="L241:L272" si="42">+K241/$K$517</f>
        <v>0</v>
      </c>
      <c r="M241" s="79">
        <f t="shared" ref="M241:M378" si="43">+(H241+J241+L241)/3</f>
        <v>0</v>
      </c>
      <c r="N241" s="83">
        <v>0</v>
      </c>
      <c r="O241" s="6"/>
    </row>
    <row r="242" spans="1:15" ht="16.95" customHeight="1" x14ac:dyDescent="0.3">
      <c r="A242" s="67" t="s">
        <v>35</v>
      </c>
      <c r="B242" s="44" t="s">
        <v>301</v>
      </c>
      <c r="C242" s="100">
        <v>229</v>
      </c>
      <c r="D242" s="100">
        <v>1976</v>
      </c>
      <c r="E242" s="99">
        <v>0</v>
      </c>
      <c r="F242" s="99">
        <v>0</v>
      </c>
      <c r="G242" s="99">
        <f t="shared" si="39"/>
        <v>0</v>
      </c>
      <c r="H242" s="101">
        <f t="shared" si="40"/>
        <v>0</v>
      </c>
      <c r="I242" s="102">
        <v>0</v>
      </c>
      <c r="J242" s="101">
        <f t="shared" si="41"/>
        <v>0</v>
      </c>
      <c r="K242" s="99">
        <v>0</v>
      </c>
      <c r="L242" s="101">
        <f t="shared" si="42"/>
        <v>0</v>
      </c>
      <c r="M242" s="79">
        <f t="shared" si="43"/>
        <v>0</v>
      </c>
      <c r="N242" s="83">
        <v>0</v>
      </c>
      <c r="O242" s="6"/>
    </row>
    <row r="243" spans="1:15" ht="16.95" customHeight="1" x14ac:dyDescent="0.3">
      <c r="A243" s="67" t="s">
        <v>35</v>
      </c>
      <c r="B243" s="44" t="s">
        <v>302</v>
      </c>
      <c r="C243" s="99">
        <v>186</v>
      </c>
      <c r="D243" s="99">
        <v>1977</v>
      </c>
      <c r="E243" s="99">
        <v>0</v>
      </c>
      <c r="F243" s="99">
        <v>0</v>
      </c>
      <c r="G243" s="99">
        <f t="shared" si="39"/>
        <v>0</v>
      </c>
      <c r="H243" s="101">
        <f t="shared" si="40"/>
        <v>0</v>
      </c>
      <c r="I243" s="102">
        <v>0</v>
      </c>
      <c r="J243" s="101">
        <f t="shared" si="41"/>
        <v>0</v>
      </c>
      <c r="K243" s="99">
        <v>0</v>
      </c>
      <c r="L243" s="101">
        <f t="shared" si="42"/>
        <v>0</v>
      </c>
      <c r="M243" s="79">
        <f t="shared" si="43"/>
        <v>0</v>
      </c>
      <c r="N243" s="83">
        <v>0</v>
      </c>
      <c r="O243" s="6"/>
    </row>
    <row r="244" spans="1:15" ht="16.95" customHeight="1" x14ac:dyDescent="0.3">
      <c r="A244" s="67" t="s">
        <v>35</v>
      </c>
      <c r="B244" s="44" t="s">
        <v>303</v>
      </c>
      <c r="C244" s="99">
        <v>307</v>
      </c>
      <c r="D244" s="99">
        <v>1978</v>
      </c>
      <c r="E244" s="99">
        <v>0</v>
      </c>
      <c r="F244" s="99">
        <v>0</v>
      </c>
      <c r="G244" s="99">
        <f t="shared" si="39"/>
        <v>0</v>
      </c>
      <c r="H244" s="101">
        <f t="shared" si="40"/>
        <v>0</v>
      </c>
      <c r="I244" s="102">
        <v>0</v>
      </c>
      <c r="J244" s="101">
        <f t="shared" si="41"/>
        <v>0</v>
      </c>
      <c r="K244" s="99">
        <v>14</v>
      </c>
      <c r="L244" s="101">
        <f t="shared" si="42"/>
        <v>3.6535400193115687E-4</v>
      </c>
      <c r="M244" s="79">
        <f t="shared" si="43"/>
        <v>1.2178466731038562E-4</v>
      </c>
      <c r="N244" s="83">
        <v>112.4634635837748</v>
      </c>
      <c r="O244" s="6"/>
    </row>
    <row r="245" spans="1:15" ht="16.95" customHeight="1" x14ac:dyDescent="0.3">
      <c r="A245" s="67" t="s">
        <v>35</v>
      </c>
      <c r="B245" s="44" t="s">
        <v>304</v>
      </c>
      <c r="C245" s="99">
        <v>315</v>
      </c>
      <c r="D245" s="99">
        <v>2003</v>
      </c>
      <c r="E245" s="99">
        <v>0</v>
      </c>
      <c r="F245" s="99">
        <v>0</v>
      </c>
      <c r="G245" s="99">
        <f t="shared" si="39"/>
        <v>0</v>
      </c>
      <c r="H245" s="101">
        <f t="shared" si="40"/>
        <v>0</v>
      </c>
      <c r="I245" s="102">
        <v>0</v>
      </c>
      <c r="J245" s="101">
        <f t="shared" si="41"/>
        <v>0</v>
      </c>
      <c r="K245" s="99">
        <v>26</v>
      </c>
      <c r="L245" s="101">
        <f t="shared" si="42"/>
        <v>6.7851457501500562E-4</v>
      </c>
      <c r="M245" s="79">
        <f t="shared" si="43"/>
        <v>2.2617152500500187E-4</v>
      </c>
      <c r="N245" s="83">
        <v>208.86071808415321</v>
      </c>
      <c r="O245" s="6"/>
    </row>
    <row r="246" spans="1:15" ht="16.95" customHeight="1" x14ac:dyDescent="0.3">
      <c r="A246" s="67" t="s">
        <v>35</v>
      </c>
      <c r="B246" s="44" t="s">
        <v>305</v>
      </c>
      <c r="C246" s="99">
        <v>401</v>
      </c>
      <c r="D246" s="99">
        <v>2004</v>
      </c>
      <c r="E246" s="99">
        <v>0</v>
      </c>
      <c r="F246" s="99">
        <v>0</v>
      </c>
      <c r="G246" s="99">
        <f t="shared" si="39"/>
        <v>0</v>
      </c>
      <c r="H246" s="101">
        <f t="shared" si="40"/>
        <v>0</v>
      </c>
      <c r="I246" s="102">
        <v>0</v>
      </c>
      <c r="J246" s="101">
        <f t="shared" si="41"/>
        <v>0</v>
      </c>
      <c r="K246" s="99">
        <v>0</v>
      </c>
      <c r="L246" s="101">
        <f t="shared" si="42"/>
        <v>0</v>
      </c>
      <c r="M246" s="79">
        <f t="shared" si="43"/>
        <v>0</v>
      </c>
      <c r="N246" s="83">
        <v>0</v>
      </c>
      <c r="O246" s="6"/>
    </row>
    <row r="247" spans="1:15" ht="16.95" customHeight="1" x14ac:dyDescent="0.3">
      <c r="A247" s="67" t="s">
        <v>35</v>
      </c>
      <c r="B247" s="44" t="s">
        <v>306</v>
      </c>
      <c r="C247" s="109">
        <v>400</v>
      </c>
      <c r="D247" s="109">
        <v>2005</v>
      </c>
      <c r="E247" s="99">
        <v>0</v>
      </c>
      <c r="F247" s="99">
        <v>0</v>
      </c>
      <c r="G247" s="99">
        <f t="shared" si="39"/>
        <v>0</v>
      </c>
      <c r="H247" s="101">
        <f t="shared" si="40"/>
        <v>0</v>
      </c>
      <c r="I247" s="102">
        <v>0</v>
      </c>
      <c r="J247" s="101">
        <f t="shared" si="41"/>
        <v>0</v>
      </c>
      <c r="K247" s="99">
        <v>1</v>
      </c>
      <c r="L247" s="101">
        <f t="shared" si="42"/>
        <v>2.6096714423654061E-5</v>
      </c>
      <c r="M247" s="79">
        <f t="shared" si="43"/>
        <v>8.698904807884687E-6</v>
      </c>
      <c r="N247" s="83">
        <v>8.0331045416982008</v>
      </c>
      <c r="O247" s="6"/>
    </row>
    <row r="248" spans="1:15" ht="16.95" customHeight="1" x14ac:dyDescent="0.3">
      <c r="A248" s="67" t="s">
        <v>35</v>
      </c>
      <c r="B248" s="44" t="s">
        <v>307</v>
      </c>
      <c r="C248" s="99">
        <v>83</v>
      </c>
      <c r="D248" s="99">
        <v>2006</v>
      </c>
      <c r="E248" s="99">
        <v>0</v>
      </c>
      <c r="F248" s="99">
        <v>0</v>
      </c>
      <c r="G248" s="99">
        <f t="shared" si="39"/>
        <v>0</v>
      </c>
      <c r="H248" s="101">
        <f t="shared" si="40"/>
        <v>0</v>
      </c>
      <c r="I248" s="102">
        <v>31</v>
      </c>
      <c r="J248" s="101">
        <f t="shared" si="41"/>
        <v>7.4716799228729813E-3</v>
      </c>
      <c r="K248" s="99">
        <v>51</v>
      </c>
      <c r="L248" s="101">
        <f t="shared" si="42"/>
        <v>1.3309324356063571E-3</v>
      </c>
      <c r="M248" s="79">
        <f t="shared" si="43"/>
        <v>2.9342041194931126E-3</v>
      </c>
      <c r="N248" s="83">
        <v>2709.6248273926562</v>
      </c>
      <c r="O248" s="6"/>
    </row>
    <row r="249" spans="1:15" ht="16.95" customHeight="1" x14ac:dyDescent="0.3">
      <c r="A249" s="67" t="s">
        <v>35</v>
      </c>
      <c r="B249" s="44" t="s">
        <v>308</v>
      </c>
      <c r="C249" s="99">
        <v>397</v>
      </c>
      <c r="D249" s="99">
        <v>2007</v>
      </c>
      <c r="E249" s="99">
        <v>0</v>
      </c>
      <c r="F249" s="99">
        <v>0</v>
      </c>
      <c r="G249" s="99">
        <f t="shared" si="39"/>
        <v>0</v>
      </c>
      <c r="H249" s="101">
        <f t="shared" si="40"/>
        <v>0</v>
      </c>
      <c r="I249" s="102">
        <v>0</v>
      </c>
      <c r="J249" s="101">
        <f t="shared" si="41"/>
        <v>0</v>
      </c>
      <c r="K249" s="99">
        <v>0</v>
      </c>
      <c r="L249" s="101">
        <f t="shared" si="42"/>
        <v>0</v>
      </c>
      <c r="M249" s="79">
        <f t="shared" si="43"/>
        <v>0</v>
      </c>
      <c r="N249" s="83">
        <v>0</v>
      </c>
      <c r="O249" s="6"/>
    </row>
    <row r="250" spans="1:15" ht="16.95" customHeight="1" x14ac:dyDescent="0.3">
      <c r="A250" s="67" t="s">
        <v>35</v>
      </c>
      <c r="B250" s="44" t="s">
        <v>309</v>
      </c>
      <c r="C250" s="99">
        <v>48</v>
      </c>
      <c r="D250" s="99">
        <v>2008</v>
      </c>
      <c r="E250" s="99">
        <v>5</v>
      </c>
      <c r="F250" s="99">
        <v>0</v>
      </c>
      <c r="G250" s="99">
        <f t="shared" si="39"/>
        <v>5</v>
      </c>
      <c r="H250" s="101">
        <f t="shared" si="40"/>
        <v>8.854258898530193E-4</v>
      </c>
      <c r="I250" s="102">
        <v>0</v>
      </c>
      <c r="J250" s="101">
        <f t="shared" si="41"/>
        <v>0</v>
      </c>
      <c r="K250" s="99">
        <v>143</v>
      </c>
      <c r="L250" s="101">
        <f t="shared" si="42"/>
        <v>3.731830162582531E-3</v>
      </c>
      <c r="M250" s="79">
        <f t="shared" si="43"/>
        <v>1.53908535081185E-3</v>
      </c>
      <c r="N250" s="83">
        <v>1421.2862187503699</v>
      </c>
      <c r="O250" s="6"/>
    </row>
    <row r="251" spans="1:15" ht="16.95" customHeight="1" x14ac:dyDescent="0.3">
      <c r="A251" s="67" t="s">
        <v>35</v>
      </c>
      <c r="B251" s="44" t="s">
        <v>310</v>
      </c>
      <c r="C251" s="99">
        <v>144</v>
      </c>
      <c r="D251" s="99">
        <v>2014</v>
      </c>
      <c r="E251" s="99">
        <v>0</v>
      </c>
      <c r="F251" s="99">
        <v>0</v>
      </c>
      <c r="G251" s="99">
        <f t="shared" si="39"/>
        <v>0</v>
      </c>
      <c r="H251" s="101">
        <f t="shared" si="40"/>
        <v>0</v>
      </c>
      <c r="I251" s="102">
        <v>214</v>
      </c>
      <c r="J251" s="101">
        <f t="shared" si="41"/>
        <v>5.1578693661123165E-2</v>
      </c>
      <c r="K251" s="99">
        <v>337</v>
      </c>
      <c r="L251" s="101">
        <f t="shared" si="42"/>
        <v>8.7945927607714185E-3</v>
      </c>
      <c r="M251" s="79">
        <f t="shared" si="43"/>
        <v>2.0124428807298197E-2</v>
      </c>
      <c r="N251" s="83">
        <v>18584.137201324371</v>
      </c>
      <c r="O251" s="6"/>
    </row>
    <row r="252" spans="1:15" ht="16.95" customHeight="1" x14ac:dyDescent="0.3">
      <c r="A252" s="67" t="s">
        <v>35</v>
      </c>
      <c r="B252" s="44" t="s">
        <v>311</v>
      </c>
      <c r="C252" s="99">
        <v>527</v>
      </c>
      <c r="D252" s="99">
        <v>2015</v>
      </c>
      <c r="E252" s="99">
        <v>0</v>
      </c>
      <c r="F252" s="99">
        <v>0</v>
      </c>
      <c r="G252" s="99">
        <f t="shared" si="39"/>
        <v>0</v>
      </c>
      <c r="H252" s="101">
        <f t="shared" si="40"/>
        <v>0</v>
      </c>
      <c r="I252" s="102">
        <v>0</v>
      </c>
      <c r="J252" s="101">
        <f t="shared" si="41"/>
        <v>0</v>
      </c>
      <c r="K252" s="99">
        <v>0</v>
      </c>
      <c r="L252" s="101">
        <f t="shared" si="42"/>
        <v>0</v>
      </c>
      <c r="M252" s="79">
        <f t="shared" si="43"/>
        <v>0</v>
      </c>
      <c r="N252" s="83">
        <v>0</v>
      </c>
      <c r="O252" s="6"/>
    </row>
    <row r="253" spans="1:15" ht="16.95" customHeight="1" x14ac:dyDescent="0.3">
      <c r="A253" s="67" t="s">
        <v>35</v>
      </c>
      <c r="B253" s="44" t="s">
        <v>312</v>
      </c>
      <c r="C253" s="100">
        <v>392</v>
      </c>
      <c r="D253" s="99">
        <v>2016</v>
      </c>
      <c r="E253" s="99">
        <v>0</v>
      </c>
      <c r="F253" s="99">
        <v>0</v>
      </c>
      <c r="G253" s="99">
        <f t="shared" si="39"/>
        <v>0</v>
      </c>
      <c r="H253" s="101">
        <f t="shared" si="40"/>
        <v>0</v>
      </c>
      <c r="I253" s="102">
        <v>0</v>
      </c>
      <c r="J253" s="101">
        <f t="shared" si="41"/>
        <v>0</v>
      </c>
      <c r="K253" s="99">
        <v>0</v>
      </c>
      <c r="L253" s="101">
        <f t="shared" si="42"/>
        <v>0</v>
      </c>
      <c r="M253" s="79">
        <f t="shared" si="43"/>
        <v>0</v>
      </c>
      <c r="N253" s="83">
        <v>0</v>
      </c>
      <c r="O253" s="6"/>
    </row>
    <row r="254" spans="1:15" ht="16.95" customHeight="1" x14ac:dyDescent="0.3">
      <c r="A254" s="67" t="s">
        <v>35</v>
      </c>
      <c r="B254" s="44" t="s">
        <v>313</v>
      </c>
      <c r="C254" s="99">
        <v>402</v>
      </c>
      <c r="D254" s="99">
        <v>2017</v>
      </c>
      <c r="E254" s="99">
        <v>0</v>
      </c>
      <c r="F254" s="99">
        <v>0</v>
      </c>
      <c r="G254" s="99">
        <f t="shared" si="39"/>
        <v>0</v>
      </c>
      <c r="H254" s="101">
        <f t="shared" si="40"/>
        <v>0</v>
      </c>
      <c r="I254" s="102">
        <v>0</v>
      </c>
      <c r="J254" s="101">
        <f t="shared" si="41"/>
        <v>0</v>
      </c>
      <c r="K254" s="99">
        <v>7</v>
      </c>
      <c r="L254" s="101">
        <f t="shared" si="42"/>
        <v>1.8267700096557843E-4</v>
      </c>
      <c r="M254" s="79">
        <f t="shared" si="43"/>
        <v>6.0892333655192809E-5</v>
      </c>
      <c r="N254" s="83">
        <v>56.231731791887398</v>
      </c>
      <c r="O254" s="6"/>
    </row>
    <row r="255" spans="1:15" ht="16.95" customHeight="1" x14ac:dyDescent="0.3">
      <c r="A255" s="67" t="s">
        <v>35</v>
      </c>
      <c r="B255" s="44" t="s">
        <v>314</v>
      </c>
      <c r="C255" s="99">
        <v>121</v>
      </c>
      <c r="D255" s="99">
        <v>2018</v>
      </c>
      <c r="E255" s="99">
        <v>0</v>
      </c>
      <c r="F255" s="99">
        <v>0</v>
      </c>
      <c r="G255" s="99">
        <f t="shared" si="39"/>
        <v>0</v>
      </c>
      <c r="H255" s="101">
        <f t="shared" si="40"/>
        <v>0</v>
      </c>
      <c r="I255" s="102">
        <v>0</v>
      </c>
      <c r="J255" s="101">
        <f t="shared" si="41"/>
        <v>0</v>
      </c>
      <c r="K255" s="99">
        <v>16</v>
      </c>
      <c r="L255" s="101">
        <f t="shared" si="42"/>
        <v>4.1754743077846497E-4</v>
      </c>
      <c r="M255" s="79">
        <f t="shared" si="43"/>
        <v>1.3918247692615499E-4</v>
      </c>
      <c r="N255" s="83">
        <v>128.52967266717121</v>
      </c>
      <c r="O255" s="6"/>
    </row>
    <row r="256" spans="1:15" ht="16.95" customHeight="1" x14ac:dyDescent="0.3">
      <c r="A256" s="67" t="s">
        <v>35</v>
      </c>
      <c r="B256" s="44" t="s">
        <v>315</v>
      </c>
      <c r="C256" s="100">
        <v>151</v>
      </c>
      <c r="D256" s="99">
        <v>2019</v>
      </c>
      <c r="E256" s="99">
        <v>32</v>
      </c>
      <c r="F256" s="99">
        <v>0</v>
      </c>
      <c r="G256" s="99">
        <f t="shared" si="39"/>
        <v>32</v>
      </c>
      <c r="H256" s="101">
        <f t="shared" si="40"/>
        <v>5.6667256950593235E-3</v>
      </c>
      <c r="I256" s="102">
        <v>0</v>
      </c>
      <c r="J256" s="101">
        <f t="shared" si="41"/>
        <v>0</v>
      </c>
      <c r="K256" s="99">
        <v>186</v>
      </c>
      <c r="L256" s="101">
        <f t="shared" si="42"/>
        <v>4.8539888827996555E-3</v>
      </c>
      <c r="M256" s="79">
        <f t="shared" si="43"/>
        <v>3.5069048592863265E-3</v>
      </c>
      <c r="N256" s="83">
        <v>3238.49196819604</v>
      </c>
      <c r="O256" s="6"/>
    </row>
    <row r="257" spans="1:15" ht="16.95" customHeight="1" x14ac:dyDescent="0.3">
      <c r="A257" s="67" t="s">
        <v>35</v>
      </c>
      <c r="B257" s="44" t="s">
        <v>316</v>
      </c>
      <c r="C257" s="99">
        <v>405</v>
      </c>
      <c r="D257" s="99">
        <v>2020</v>
      </c>
      <c r="E257" s="99">
        <v>0</v>
      </c>
      <c r="F257" s="99">
        <v>0</v>
      </c>
      <c r="G257" s="99">
        <f t="shared" si="39"/>
        <v>0</v>
      </c>
      <c r="H257" s="101">
        <f t="shared" si="40"/>
        <v>0</v>
      </c>
      <c r="I257" s="102">
        <v>0</v>
      </c>
      <c r="J257" s="101">
        <f t="shared" si="41"/>
        <v>0</v>
      </c>
      <c r="K257" s="99">
        <v>24</v>
      </c>
      <c r="L257" s="101">
        <f t="shared" si="42"/>
        <v>6.2632114616769752E-4</v>
      </c>
      <c r="M257" s="79">
        <f t="shared" si="43"/>
        <v>2.0877371538923251E-4</v>
      </c>
      <c r="N257" s="83">
        <v>192.79450900075682</v>
      </c>
      <c r="O257" s="6"/>
    </row>
    <row r="258" spans="1:15" ht="16.95" customHeight="1" x14ac:dyDescent="0.3">
      <c r="A258" s="67" t="s">
        <v>35</v>
      </c>
      <c r="B258" s="44" t="s">
        <v>317</v>
      </c>
      <c r="C258" s="99">
        <v>542</v>
      </c>
      <c r="D258" s="99">
        <v>2241</v>
      </c>
      <c r="E258" s="99">
        <v>1</v>
      </c>
      <c r="F258" s="99">
        <v>0</v>
      </c>
      <c r="G258" s="99">
        <f t="shared" si="39"/>
        <v>1</v>
      </c>
      <c r="H258" s="101">
        <f t="shared" si="40"/>
        <v>1.7708517797060386E-4</v>
      </c>
      <c r="I258" s="102">
        <v>30</v>
      </c>
      <c r="J258" s="101">
        <f t="shared" si="41"/>
        <v>7.2306579898770785E-3</v>
      </c>
      <c r="K258" s="99">
        <v>97</v>
      </c>
      <c r="L258" s="101">
        <f t="shared" si="42"/>
        <v>2.5313812990944442E-3</v>
      </c>
      <c r="M258" s="79">
        <f t="shared" si="43"/>
        <v>3.3130414889807089E-3</v>
      </c>
      <c r="N258" s="83">
        <v>3059.4665903048581</v>
      </c>
      <c r="O258" s="6"/>
    </row>
    <row r="259" spans="1:15" ht="16.95" customHeight="1" x14ac:dyDescent="0.3">
      <c r="A259" s="67" t="s">
        <v>35</v>
      </c>
      <c r="B259" s="44" t="s">
        <v>318</v>
      </c>
      <c r="C259" s="99">
        <v>343</v>
      </c>
      <c r="D259" s="99">
        <v>2012</v>
      </c>
      <c r="E259" s="99">
        <v>6</v>
      </c>
      <c r="F259" s="99">
        <v>0</v>
      </c>
      <c r="G259" s="99">
        <f t="shared" si="39"/>
        <v>6</v>
      </c>
      <c r="H259" s="101">
        <f t="shared" si="40"/>
        <v>1.0625110678236232E-3</v>
      </c>
      <c r="I259" s="102">
        <v>23</v>
      </c>
      <c r="J259" s="101">
        <f t="shared" si="41"/>
        <v>5.5435044589057601E-3</v>
      </c>
      <c r="K259" s="99">
        <v>62</v>
      </c>
      <c r="L259" s="101">
        <f t="shared" si="42"/>
        <v>1.6179962942665519E-3</v>
      </c>
      <c r="M259" s="79">
        <f t="shared" si="43"/>
        <v>2.7413372736653113E-3</v>
      </c>
      <c r="N259" s="83">
        <v>2531.5197015890017</v>
      </c>
      <c r="O259" s="6"/>
    </row>
    <row r="260" spans="1:15" ht="16.95" customHeight="1" x14ac:dyDescent="0.3">
      <c r="A260" s="67" t="s">
        <v>35</v>
      </c>
      <c r="B260" s="44" t="s">
        <v>319</v>
      </c>
      <c r="C260" s="99">
        <v>289</v>
      </c>
      <c r="D260" s="99">
        <v>2010</v>
      </c>
      <c r="E260" s="99">
        <v>0</v>
      </c>
      <c r="F260" s="99">
        <v>0</v>
      </c>
      <c r="G260" s="99">
        <f t="shared" si="39"/>
        <v>0</v>
      </c>
      <c r="H260" s="101">
        <f t="shared" si="40"/>
        <v>0</v>
      </c>
      <c r="I260" s="102">
        <v>0</v>
      </c>
      <c r="J260" s="101">
        <f t="shared" si="41"/>
        <v>0</v>
      </c>
      <c r="K260" s="99">
        <v>0</v>
      </c>
      <c r="L260" s="101">
        <f t="shared" si="42"/>
        <v>0</v>
      </c>
      <c r="M260" s="79">
        <f t="shared" si="43"/>
        <v>0</v>
      </c>
      <c r="N260" s="83">
        <v>0</v>
      </c>
      <c r="O260" s="6"/>
    </row>
    <row r="261" spans="1:15" ht="16.95" customHeight="1" x14ac:dyDescent="0.3">
      <c r="A261" s="67" t="s">
        <v>35</v>
      </c>
      <c r="B261" s="44" t="s">
        <v>320</v>
      </c>
      <c r="C261" s="99">
        <v>69</v>
      </c>
      <c r="D261" s="99">
        <v>2011</v>
      </c>
      <c r="E261" s="99">
        <v>0</v>
      </c>
      <c r="F261" s="99">
        <v>0</v>
      </c>
      <c r="G261" s="99">
        <f t="shared" si="39"/>
        <v>0</v>
      </c>
      <c r="H261" s="101">
        <f t="shared" si="40"/>
        <v>0</v>
      </c>
      <c r="I261" s="102">
        <v>0</v>
      </c>
      <c r="J261" s="101">
        <f t="shared" si="41"/>
        <v>0</v>
      </c>
      <c r="K261" s="99">
        <v>0</v>
      </c>
      <c r="L261" s="101">
        <f t="shared" si="42"/>
        <v>0</v>
      </c>
      <c r="M261" s="79">
        <f t="shared" si="43"/>
        <v>0</v>
      </c>
      <c r="N261" s="83">
        <v>0</v>
      </c>
      <c r="O261" s="6"/>
    </row>
    <row r="262" spans="1:15" ht="16.95" customHeight="1" x14ac:dyDescent="0.3">
      <c r="A262" s="67" t="s">
        <v>35</v>
      </c>
      <c r="B262" s="44" t="s">
        <v>321</v>
      </c>
      <c r="C262" s="99">
        <v>497</v>
      </c>
      <c r="D262" s="99">
        <v>2009</v>
      </c>
      <c r="E262" s="99">
        <v>3</v>
      </c>
      <c r="F262" s="99">
        <v>0</v>
      </c>
      <c r="G262" s="99">
        <f t="shared" si="39"/>
        <v>3</v>
      </c>
      <c r="H262" s="101">
        <f t="shared" si="40"/>
        <v>5.3125553391181158E-4</v>
      </c>
      <c r="I262" s="102">
        <v>0</v>
      </c>
      <c r="J262" s="101">
        <f t="shared" si="41"/>
        <v>0</v>
      </c>
      <c r="K262" s="99">
        <v>140</v>
      </c>
      <c r="L262" s="101">
        <f t="shared" si="42"/>
        <v>3.6535400193115687E-3</v>
      </c>
      <c r="M262" s="79">
        <f t="shared" si="43"/>
        <v>1.3949318510744601E-3</v>
      </c>
      <c r="N262" s="83">
        <v>1288.1659974102645</v>
      </c>
      <c r="O262" s="6"/>
    </row>
    <row r="263" spans="1:15" ht="16.95" customHeight="1" x14ac:dyDescent="0.3">
      <c r="A263" s="67" t="s">
        <v>35</v>
      </c>
      <c r="B263" s="44" t="s">
        <v>322</v>
      </c>
      <c r="C263" s="99">
        <v>539</v>
      </c>
      <c r="D263" s="99">
        <v>2038</v>
      </c>
      <c r="E263" s="99">
        <v>0</v>
      </c>
      <c r="F263" s="99">
        <v>0</v>
      </c>
      <c r="G263" s="99">
        <f t="shared" si="39"/>
        <v>0</v>
      </c>
      <c r="H263" s="101">
        <f t="shared" si="40"/>
        <v>0</v>
      </c>
      <c r="I263" s="102">
        <v>0</v>
      </c>
      <c r="J263" s="101">
        <f t="shared" si="41"/>
        <v>0</v>
      </c>
      <c r="K263" s="99">
        <v>0</v>
      </c>
      <c r="L263" s="101">
        <f t="shared" si="42"/>
        <v>0</v>
      </c>
      <c r="M263" s="79">
        <f t="shared" si="43"/>
        <v>0</v>
      </c>
      <c r="N263" s="83">
        <v>0</v>
      </c>
      <c r="O263" s="6"/>
    </row>
    <row r="264" spans="1:15" ht="16.95" customHeight="1" x14ac:dyDescent="0.3">
      <c r="A264" s="67" t="s">
        <v>35</v>
      </c>
      <c r="B264" s="44" t="s">
        <v>323</v>
      </c>
      <c r="C264" s="99">
        <v>540</v>
      </c>
      <c r="D264" s="99">
        <v>2039</v>
      </c>
      <c r="E264" s="99">
        <v>0</v>
      </c>
      <c r="F264" s="99">
        <v>0</v>
      </c>
      <c r="G264" s="99">
        <f t="shared" si="39"/>
        <v>0</v>
      </c>
      <c r="H264" s="101">
        <f t="shared" si="40"/>
        <v>0</v>
      </c>
      <c r="I264" s="102">
        <v>6</v>
      </c>
      <c r="J264" s="101">
        <f t="shared" si="41"/>
        <v>1.4461315979754157E-3</v>
      </c>
      <c r="K264" s="99">
        <v>6</v>
      </c>
      <c r="L264" s="101">
        <f t="shared" si="42"/>
        <v>1.5658028654192438E-4</v>
      </c>
      <c r="M264" s="79">
        <f t="shared" si="43"/>
        <v>5.3423729483911343E-4</v>
      </c>
      <c r="N264" s="83">
        <v>493.34762643071468</v>
      </c>
      <c r="O264" s="6"/>
    </row>
    <row r="265" spans="1:15" ht="16.95" customHeight="1" x14ac:dyDescent="0.3">
      <c r="A265" s="67" t="s">
        <v>35</v>
      </c>
      <c r="B265" s="44" t="s">
        <v>324</v>
      </c>
      <c r="C265" s="99">
        <v>446</v>
      </c>
      <c r="D265" s="99">
        <v>2013</v>
      </c>
      <c r="E265" s="99">
        <v>0</v>
      </c>
      <c r="F265" s="99">
        <v>0</v>
      </c>
      <c r="G265" s="99">
        <f t="shared" si="39"/>
        <v>0</v>
      </c>
      <c r="H265" s="101">
        <f t="shared" si="40"/>
        <v>0</v>
      </c>
      <c r="I265" s="102">
        <v>0</v>
      </c>
      <c r="J265" s="101">
        <f t="shared" si="41"/>
        <v>0</v>
      </c>
      <c r="K265" s="99">
        <v>7</v>
      </c>
      <c r="L265" s="101">
        <f t="shared" si="42"/>
        <v>1.8267700096557843E-4</v>
      </c>
      <c r="M265" s="79">
        <f t="shared" si="43"/>
        <v>6.0892333655192809E-5</v>
      </c>
      <c r="N265" s="83">
        <v>56.231731791887398</v>
      </c>
      <c r="O265" s="6"/>
    </row>
    <row r="266" spans="1:15" ht="16.95" customHeight="1" x14ac:dyDescent="0.3">
      <c r="A266" s="67" t="s">
        <v>35</v>
      </c>
      <c r="B266" s="44" t="s">
        <v>325</v>
      </c>
      <c r="C266" s="109">
        <v>286</v>
      </c>
      <c r="D266" s="109">
        <v>2021</v>
      </c>
      <c r="E266" s="99">
        <v>0</v>
      </c>
      <c r="F266" s="99">
        <v>0</v>
      </c>
      <c r="G266" s="99">
        <f t="shared" si="39"/>
        <v>0</v>
      </c>
      <c r="H266" s="101">
        <f t="shared" si="40"/>
        <v>0</v>
      </c>
      <c r="I266" s="102">
        <v>0</v>
      </c>
      <c r="J266" s="101">
        <f t="shared" si="41"/>
        <v>0</v>
      </c>
      <c r="K266" s="99">
        <v>0</v>
      </c>
      <c r="L266" s="101">
        <f t="shared" si="42"/>
        <v>0</v>
      </c>
      <c r="M266" s="79">
        <f t="shared" si="43"/>
        <v>0</v>
      </c>
      <c r="N266" s="83">
        <v>0</v>
      </c>
      <c r="O266" s="6"/>
    </row>
    <row r="267" spans="1:15" ht="16.95" customHeight="1" x14ac:dyDescent="0.3">
      <c r="A267" s="67" t="s">
        <v>35</v>
      </c>
      <c r="B267" s="44" t="s">
        <v>326</v>
      </c>
      <c r="C267" s="100">
        <v>522</v>
      </c>
      <c r="D267" s="99">
        <v>2022</v>
      </c>
      <c r="E267" s="99">
        <v>0</v>
      </c>
      <c r="F267" s="99">
        <v>0</v>
      </c>
      <c r="G267" s="99">
        <f t="shared" si="39"/>
        <v>0</v>
      </c>
      <c r="H267" s="101">
        <f t="shared" si="40"/>
        <v>0</v>
      </c>
      <c r="I267" s="102">
        <v>0</v>
      </c>
      <c r="J267" s="101">
        <f t="shared" si="41"/>
        <v>0</v>
      </c>
      <c r="K267" s="99">
        <v>0</v>
      </c>
      <c r="L267" s="101">
        <f t="shared" si="42"/>
        <v>0</v>
      </c>
      <c r="M267" s="79">
        <f t="shared" si="43"/>
        <v>0</v>
      </c>
      <c r="N267" s="83">
        <v>0</v>
      </c>
      <c r="O267" s="6"/>
    </row>
    <row r="268" spans="1:15" ht="16.95" customHeight="1" x14ac:dyDescent="0.3">
      <c r="A268" s="67" t="s">
        <v>35</v>
      </c>
      <c r="B268" s="44" t="s">
        <v>327</v>
      </c>
      <c r="C268" s="99">
        <v>284</v>
      </c>
      <c r="D268" s="99">
        <v>2023</v>
      </c>
      <c r="E268" s="99">
        <v>4</v>
      </c>
      <c r="F268" s="99">
        <v>0</v>
      </c>
      <c r="G268" s="99">
        <f t="shared" si="39"/>
        <v>4</v>
      </c>
      <c r="H268" s="101">
        <f t="shared" si="40"/>
        <v>7.0834071188241544E-4</v>
      </c>
      <c r="I268" s="102">
        <v>0</v>
      </c>
      <c r="J268" s="101">
        <f t="shared" si="41"/>
        <v>0</v>
      </c>
      <c r="K268" s="99">
        <v>72</v>
      </c>
      <c r="L268" s="101">
        <f t="shared" si="42"/>
        <v>1.8789634385030925E-3</v>
      </c>
      <c r="M268" s="79">
        <f t="shared" si="43"/>
        <v>8.6243471679516937E-4</v>
      </c>
      <c r="N268" s="83">
        <v>796.42534243229238</v>
      </c>
      <c r="O268" s="6"/>
    </row>
    <row r="269" spans="1:15" ht="16.95" customHeight="1" x14ac:dyDescent="0.3">
      <c r="A269" s="67" t="s">
        <v>35</v>
      </c>
      <c r="B269" s="44" t="s">
        <v>328</v>
      </c>
      <c r="C269" s="99">
        <v>71</v>
      </c>
      <c r="D269" s="99">
        <v>2024</v>
      </c>
      <c r="E269" s="99">
        <v>16</v>
      </c>
      <c r="F269" s="99">
        <v>0</v>
      </c>
      <c r="G269" s="99">
        <f t="shared" si="39"/>
        <v>16</v>
      </c>
      <c r="H269" s="101">
        <f t="shared" si="40"/>
        <v>2.8333628475296618E-3</v>
      </c>
      <c r="I269" s="102">
        <v>0</v>
      </c>
      <c r="J269" s="101">
        <f t="shared" si="41"/>
        <v>0</v>
      </c>
      <c r="K269" s="99">
        <v>316</v>
      </c>
      <c r="L269" s="101">
        <f t="shared" si="42"/>
        <v>8.2465617578746844E-3</v>
      </c>
      <c r="M269" s="79">
        <f t="shared" si="43"/>
        <v>3.6933082018014486E-3</v>
      </c>
      <c r="N269" s="83">
        <v>3410.6282968967189</v>
      </c>
      <c r="O269" s="6"/>
    </row>
    <row r="270" spans="1:15" ht="16.95" customHeight="1" x14ac:dyDescent="0.3">
      <c r="A270" s="67" t="s">
        <v>35</v>
      </c>
      <c r="B270" s="44" t="s">
        <v>329</v>
      </c>
      <c r="C270" s="99">
        <v>72</v>
      </c>
      <c r="D270" s="99">
        <v>2025</v>
      </c>
      <c r="E270" s="99">
        <v>7</v>
      </c>
      <c r="F270" s="99">
        <v>0</v>
      </c>
      <c r="G270" s="99">
        <f t="shared" si="39"/>
        <v>7</v>
      </c>
      <c r="H270" s="101">
        <f t="shared" si="40"/>
        <v>1.2395962457942271E-3</v>
      </c>
      <c r="I270" s="102">
        <v>0</v>
      </c>
      <c r="J270" s="101">
        <f t="shared" si="41"/>
        <v>0</v>
      </c>
      <c r="K270" s="99">
        <v>547</v>
      </c>
      <c r="L270" s="101">
        <f t="shared" si="42"/>
        <v>1.4274902789738772E-2</v>
      </c>
      <c r="M270" s="79">
        <f t="shared" si="43"/>
        <v>5.1714996785109995E-3</v>
      </c>
      <c r="N270" s="83">
        <v>4775.6813613114537</v>
      </c>
      <c r="O270" s="6"/>
    </row>
    <row r="271" spans="1:15" ht="16.95" customHeight="1" x14ac:dyDescent="0.3">
      <c r="A271" s="67" t="s">
        <v>35</v>
      </c>
      <c r="B271" s="44" t="s">
        <v>330</v>
      </c>
      <c r="C271" s="99">
        <v>267</v>
      </c>
      <c r="D271" s="99">
        <v>2026</v>
      </c>
      <c r="E271" s="99">
        <v>0</v>
      </c>
      <c r="F271" s="99">
        <v>0</v>
      </c>
      <c r="G271" s="99">
        <f t="shared" si="39"/>
        <v>0</v>
      </c>
      <c r="H271" s="101">
        <f t="shared" si="40"/>
        <v>0</v>
      </c>
      <c r="I271" s="102">
        <v>0</v>
      </c>
      <c r="J271" s="101">
        <f t="shared" si="41"/>
        <v>0</v>
      </c>
      <c r="K271" s="99">
        <v>54</v>
      </c>
      <c r="L271" s="101">
        <f t="shared" si="42"/>
        <v>1.4092225788773192E-3</v>
      </c>
      <c r="M271" s="79">
        <f t="shared" si="43"/>
        <v>4.6974085962577308E-4</v>
      </c>
      <c r="N271" s="83">
        <v>433.78764525170277</v>
      </c>
      <c r="O271" s="6"/>
    </row>
    <row r="272" spans="1:15" ht="16.95" customHeight="1" x14ac:dyDescent="0.3">
      <c r="A272" s="67" t="s">
        <v>35</v>
      </c>
      <c r="B272" s="44" t="s">
        <v>331</v>
      </c>
      <c r="C272" s="100">
        <v>244</v>
      </c>
      <c r="D272" s="99">
        <v>2027</v>
      </c>
      <c r="E272" s="99">
        <v>0</v>
      </c>
      <c r="F272" s="99">
        <v>0</v>
      </c>
      <c r="G272" s="99">
        <f t="shared" si="39"/>
        <v>0</v>
      </c>
      <c r="H272" s="101">
        <f t="shared" si="40"/>
        <v>0</v>
      </c>
      <c r="I272" s="102">
        <v>0</v>
      </c>
      <c r="J272" s="101">
        <f t="shared" si="41"/>
        <v>0</v>
      </c>
      <c r="K272" s="99">
        <v>0</v>
      </c>
      <c r="L272" s="101">
        <f t="shared" si="42"/>
        <v>0</v>
      </c>
      <c r="M272" s="79">
        <f t="shared" si="43"/>
        <v>0</v>
      </c>
      <c r="N272" s="83">
        <v>0</v>
      </c>
      <c r="O272" s="6"/>
    </row>
    <row r="273" spans="1:15" ht="16.95" customHeight="1" x14ac:dyDescent="0.3">
      <c r="A273" s="67" t="s">
        <v>35</v>
      </c>
      <c r="B273" s="44" t="s">
        <v>332</v>
      </c>
      <c r="C273" s="99">
        <v>117</v>
      </c>
      <c r="D273" s="99">
        <v>2219</v>
      </c>
      <c r="E273" s="99">
        <v>70</v>
      </c>
      <c r="F273" s="99">
        <v>0</v>
      </c>
      <c r="G273" s="99">
        <f t="shared" si="39"/>
        <v>70</v>
      </c>
      <c r="H273" s="101">
        <f t="shared" ref="H273:H304" si="44">+G273/$G$517</f>
        <v>1.2395962457942271E-2</v>
      </c>
      <c r="I273" s="102">
        <v>65</v>
      </c>
      <c r="J273" s="101">
        <f t="shared" ref="J273:J304" si="45">+I273/$I$517</f>
        <v>1.566642564473367E-2</v>
      </c>
      <c r="K273" s="99">
        <v>872</v>
      </c>
      <c r="L273" s="101">
        <f t="shared" ref="L273:L304" si="46">+K273/$K$517</f>
        <v>2.2756334977426341E-2</v>
      </c>
      <c r="M273" s="79">
        <f t="shared" si="43"/>
        <v>1.6939574360034095E-2</v>
      </c>
      <c r="N273" s="83">
        <v>15643.046421508572</v>
      </c>
      <c r="O273" s="6"/>
    </row>
    <row r="274" spans="1:15" ht="16.95" customHeight="1" x14ac:dyDescent="0.3">
      <c r="A274" s="67" t="s">
        <v>35</v>
      </c>
      <c r="B274" s="44" t="s">
        <v>333</v>
      </c>
      <c r="C274" s="99">
        <v>357</v>
      </c>
      <c r="D274" s="99">
        <v>2063</v>
      </c>
      <c r="E274" s="99">
        <v>6</v>
      </c>
      <c r="F274" s="99">
        <v>0</v>
      </c>
      <c r="G274" s="99">
        <f t="shared" si="39"/>
        <v>6</v>
      </c>
      <c r="H274" s="101">
        <f t="shared" si="44"/>
        <v>1.0625110678236232E-3</v>
      </c>
      <c r="I274" s="102">
        <v>40</v>
      </c>
      <c r="J274" s="101">
        <f t="shared" si="45"/>
        <v>9.6408773198361046E-3</v>
      </c>
      <c r="K274" s="99">
        <v>610</v>
      </c>
      <c r="L274" s="101">
        <f t="shared" si="46"/>
        <v>1.5918995798428977E-2</v>
      </c>
      <c r="M274" s="79">
        <f t="shared" si="43"/>
        <v>8.8741280620295692E-3</v>
      </c>
      <c r="N274" s="83">
        <v>8194.9164881177712</v>
      </c>
      <c r="O274" s="6"/>
    </row>
    <row r="275" spans="1:15" ht="16.95" customHeight="1" x14ac:dyDescent="0.3">
      <c r="A275" s="67" t="s">
        <v>35</v>
      </c>
      <c r="B275" s="44" t="s">
        <v>334</v>
      </c>
      <c r="C275" s="99">
        <v>161</v>
      </c>
      <c r="D275" s="99">
        <v>2064</v>
      </c>
      <c r="E275" s="99">
        <v>1</v>
      </c>
      <c r="F275" s="99">
        <v>0</v>
      </c>
      <c r="G275" s="99">
        <f t="shared" si="39"/>
        <v>1</v>
      </c>
      <c r="H275" s="101">
        <f t="shared" si="44"/>
        <v>1.7708517797060386E-4</v>
      </c>
      <c r="I275" s="102">
        <v>38</v>
      </c>
      <c r="J275" s="101">
        <f t="shared" si="45"/>
        <v>9.1588334538443006E-3</v>
      </c>
      <c r="K275" s="99">
        <v>119</v>
      </c>
      <c r="L275" s="101">
        <f t="shared" si="46"/>
        <v>3.1055090164148333E-3</v>
      </c>
      <c r="M275" s="79">
        <f t="shared" si="43"/>
        <v>4.1471425494099129E-3</v>
      </c>
      <c r="N275" s="83">
        <v>3829.7268891295862</v>
      </c>
      <c r="O275" s="6"/>
    </row>
    <row r="276" spans="1:15" ht="16.95" customHeight="1" x14ac:dyDescent="0.3">
      <c r="A276" s="67" t="s">
        <v>35</v>
      </c>
      <c r="B276" s="44" t="s">
        <v>335</v>
      </c>
      <c r="C276" s="99">
        <v>150</v>
      </c>
      <c r="D276" s="99">
        <v>2067</v>
      </c>
      <c r="E276" s="99">
        <v>0</v>
      </c>
      <c r="F276" s="99">
        <v>0</v>
      </c>
      <c r="G276" s="99">
        <f t="shared" si="39"/>
        <v>0</v>
      </c>
      <c r="H276" s="101">
        <f t="shared" si="44"/>
        <v>0</v>
      </c>
      <c r="I276" s="102">
        <v>0</v>
      </c>
      <c r="J276" s="101">
        <f t="shared" si="45"/>
        <v>0</v>
      </c>
      <c r="K276" s="99">
        <v>0</v>
      </c>
      <c r="L276" s="101">
        <f t="shared" si="46"/>
        <v>0</v>
      </c>
      <c r="M276" s="79">
        <f t="shared" si="43"/>
        <v>0</v>
      </c>
      <c r="N276" s="83">
        <v>0</v>
      </c>
      <c r="O276" s="6"/>
    </row>
    <row r="277" spans="1:15" ht="16.95" customHeight="1" x14ac:dyDescent="0.3">
      <c r="A277" s="67" t="s">
        <v>35</v>
      </c>
      <c r="B277" s="44" t="s">
        <v>336</v>
      </c>
      <c r="C277" s="99">
        <v>51</v>
      </c>
      <c r="D277" s="99">
        <v>2068</v>
      </c>
      <c r="E277" s="99">
        <v>0</v>
      </c>
      <c r="F277" s="99">
        <v>0</v>
      </c>
      <c r="G277" s="99">
        <f t="shared" si="39"/>
        <v>0</v>
      </c>
      <c r="H277" s="101">
        <f t="shared" si="44"/>
        <v>0</v>
      </c>
      <c r="I277" s="102">
        <v>6</v>
      </c>
      <c r="J277" s="101">
        <f t="shared" si="45"/>
        <v>1.4461315979754157E-3</v>
      </c>
      <c r="K277" s="99">
        <v>75</v>
      </c>
      <c r="L277" s="101">
        <f t="shared" si="46"/>
        <v>1.9572535817740547E-3</v>
      </c>
      <c r="M277" s="79">
        <f t="shared" si="43"/>
        <v>1.1344617265831569E-3</v>
      </c>
      <c r="N277" s="83">
        <v>1047.6318398078906</v>
      </c>
      <c r="O277" s="6"/>
    </row>
    <row r="278" spans="1:15" ht="16.95" customHeight="1" x14ac:dyDescent="0.3">
      <c r="A278" s="67" t="s">
        <v>35</v>
      </c>
      <c r="B278" s="44" t="s">
        <v>337</v>
      </c>
      <c r="C278" s="99">
        <v>240</v>
      </c>
      <c r="D278" s="99">
        <v>2086</v>
      </c>
      <c r="E278" s="99">
        <v>0</v>
      </c>
      <c r="F278" s="99">
        <v>0</v>
      </c>
      <c r="G278" s="99">
        <f t="shared" si="39"/>
        <v>0</v>
      </c>
      <c r="H278" s="101">
        <f t="shared" si="44"/>
        <v>0</v>
      </c>
      <c r="I278" s="102">
        <v>0</v>
      </c>
      <c r="J278" s="101">
        <f t="shared" si="45"/>
        <v>0</v>
      </c>
      <c r="K278" s="99">
        <v>36</v>
      </c>
      <c r="L278" s="101">
        <f t="shared" si="46"/>
        <v>9.3948171925154627E-4</v>
      </c>
      <c r="M278" s="79">
        <f t="shared" si="43"/>
        <v>3.1316057308384876E-4</v>
      </c>
      <c r="N278" s="83">
        <v>289.19176350113526</v>
      </c>
      <c r="O278" s="6"/>
    </row>
    <row r="279" spans="1:15" ht="16.95" customHeight="1" x14ac:dyDescent="0.3">
      <c r="A279" s="67" t="s">
        <v>35</v>
      </c>
      <c r="B279" s="44" t="s">
        <v>338</v>
      </c>
      <c r="C279" s="99">
        <v>382</v>
      </c>
      <c r="D279" s="99">
        <v>2090</v>
      </c>
      <c r="E279" s="99">
        <v>0</v>
      </c>
      <c r="F279" s="99">
        <v>0</v>
      </c>
      <c r="G279" s="99">
        <f t="shared" si="39"/>
        <v>0</v>
      </c>
      <c r="H279" s="101">
        <f t="shared" si="44"/>
        <v>0</v>
      </c>
      <c r="I279" s="102">
        <v>0</v>
      </c>
      <c r="J279" s="101">
        <f t="shared" si="45"/>
        <v>0</v>
      </c>
      <c r="K279" s="99">
        <v>0</v>
      </c>
      <c r="L279" s="101">
        <f t="shared" si="46"/>
        <v>0</v>
      </c>
      <c r="M279" s="79">
        <f t="shared" si="43"/>
        <v>0</v>
      </c>
      <c r="N279" s="83">
        <v>0</v>
      </c>
      <c r="O279" s="6"/>
    </row>
    <row r="280" spans="1:15" ht="16.95" customHeight="1" x14ac:dyDescent="0.3">
      <c r="A280" s="67" t="s">
        <v>35</v>
      </c>
      <c r="B280" s="44" t="s">
        <v>339</v>
      </c>
      <c r="C280" s="99">
        <v>478</v>
      </c>
      <c r="D280" s="99">
        <v>2091</v>
      </c>
      <c r="E280" s="99">
        <v>0</v>
      </c>
      <c r="F280" s="99">
        <v>0</v>
      </c>
      <c r="G280" s="99">
        <f t="shared" si="39"/>
        <v>0</v>
      </c>
      <c r="H280" s="101">
        <f t="shared" si="44"/>
        <v>0</v>
      </c>
      <c r="I280" s="102">
        <v>0</v>
      </c>
      <c r="J280" s="101">
        <f t="shared" si="45"/>
        <v>0</v>
      </c>
      <c r="K280" s="99">
        <v>0</v>
      </c>
      <c r="L280" s="101">
        <f t="shared" si="46"/>
        <v>0</v>
      </c>
      <c r="M280" s="79">
        <f t="shared" si="43"/>
        <v>0</v>
      </c>
      <c r="N280" s="83">
        <v>0</v>
      </c>
      <c r="O280" s="6"/>
    </row>
    <row r="281" spans="1:15" ht="16.95" customHeight="1" x14ac:dyDescent="0.3">
      <c r="A281" s="67" t="s">
        <v>35</v>
      </c>
      <c r="B281" s="44" t="s">
        <v>340</v>
      </c>
      <c r="C281" s="99">
        <v>50</v>
      </c>
      <c r="D281" s="99">
        <v>2121</v>
      </c>
      <c r="E281" s="99">
        <v>0</v>
      </c>
      <c r="F281" s="99">
        <v>0</v>
      </c>
      <c r="G281" s="99">
        <f t="shared" si="39"/>
        <v>0</v>
      </c>
      <c r="H281" s="101">
        <f t="shared" si="44"/>
        <v>0</v>
      </c>
      <c r="I281" s="102">
        <v>0</v>
      </c>
      <c r="J281" s="101">
        <f t="shared" si="45"/>
        <v>0</v>
      </c>
      <c r="K281" s="99">
        <v>0</v>
      </c>
      <c r="L281" s="101">
        <f t="shared" si="46"/>
        <v>0</v>
      </c>
      <c r="M281" s="79">
        <f t="shared" si="43"/>
        <v>0</v>
      </c>
      <c r="N281" s="83">
        <v>0</v>
      </c>
      <c r="O281" s="6"/>
    </row>
    <row r="282" spans="1:15" ht="16.95" customHeight="1" x14ac:dyDescent="0.3">
      <c r="A282" s="67" t="s">
        <v>35</v>
      </c>
      <c r="B282" s="44" t="s">
        <v>341</v>
      </c>
      <c r="C282" s="99">
        <v>52</v>
      </c>
      <c r="D282" s="99">
        <v>2166</v>
      </c>
      <c r="E282" s="99">
        <v>0</v>
      </c>
      <c r="F282" s="99">
        <v>0</v>
      </c>
      <c r="G282" s="99">
        <f t="shared" si="39"/>
        <v>0</v>
      </c>
      <c r="H282" s="101">
        <f t="shared" si="44"/>
        <v>0</v>
      </c>
      <c r="I282" s="102">
        <v>0</v>
      </c>
      <c r="J282" s="101">
        <f t="shared" si="45"/>
        <v>0</v>
      </c>
      <c r="K282" s="99">
        <v>19</v>
      </c>
      <c r="L282" s="101">
        <f t="shared" si="46"/>
        <v>4.9583757404942719E-4</v>
      </c>
      <c r="M282" s="79">
        <f t="shared" si="43"/>
        <v>1.6527919134980907E-4</v>
      </c>
      <c r="N282" s="83">
        <v>152.62898629226584</v>
      </c>
      <c r="O282" s="6"/>
    </row>
    <row r="283" spans="1:15" ht="16.95" customHeight="1" x14ac:dyDescent="0.3">
      <c r="A283" s="67" t="s">
        <v>35</v>
      </c>
      <c r="B283" s="44" t="s">
        <v>342</v>
      </c>
      <c r="C283" s="99">
        <v>309</v>
      </c>
      <c r="D283" s="99">
        <v>2167</v>
      </c>
      <c r="E283" s="99">
        <v>0</v>
      </c>
      <c r="F283" s="99">
        <v>0</v>
      </c>
      <c r="G283" s="99">
        <f t="shared" si="39"/>
        <v>0</v>
      </c>
      <c r="H283" s="101">
        <f t="shared" si="44"/>
        <v>0</v>
      </c>
      <c r="I283" s="102">
        <v>0</v>
      </c>
      <c r="J283" s="101">
        <f t="shared" si="45"/>
        <v>0</v>
      </c>
      <c r="K283" s="99">
        <v>90</v>
      </c>
      <c r="L283" s="101">
        <f t="shared" si="46"/>
        <v>2.3487042981288654E-3</v>
      </c>
      <c r="M283" s="79">
        <f t="shared" si="43"/>
        <v>7.8290143270962184E-4</v>
      </c>
      <c r="N283" s="83">
        <v>722.97940875283803</v>
      </c>
      <c r="O283" s="6"/>
    </row>
    <row r="284" spans="1:15" ht="16.95" customHeight="1" x14ac:dyDescent="0.3">
      <c r="A284" s="67" t="s">
        <v>35</v>
      </c>
      <c r="B284" s="44" t="s">
        <v>343</v>
      </c>
      <c r="C284" s="99">
        <v>310</v>
      </c>
      <c r="D284" s="99">
        <v>2168</v>
      </c>
      <c r="E284" s="99">
        <v>0</v>
      </c>
      <c r="F284" s="99">
        <v>0</v>
      </c>
      <c r="G284" s="99">
        <f t="shared" si="39"/>
        <v>0</v>
      </c>
      <c r="H284" s="101">
        <f t="shared" si="44"/>
        <v>0</v>
      </c>
      <c r="I284" s="102">
        <v>0</v>
      </c>
      <c r="J284" s="101">
        <f t="shared" si="45"/>
        <v>0</v>
      </c>
      <c r="K284" s="99">
        <v>34</v>
      </c>
      <c r="L284" s="101">
        <f t="shared" si="46"/>
        <v>8.8728829040423806E-4</v>
      </c>
      <c r="M284" s="79">
        <f t="shared" si="43"/>
        <v>2.9576276346807937E-4</v>
      </c>
      <c r="N284" s="83">
        <v>273.12555441773884</v>
      </c>
      <c r="O284" s="6"/>
    </row>
    <row r="285" spans="1:15" ht="16.95" customHeight="1" x14ac:dyDescent="0.3">
      <c r="A285" s="67" t="s">
        <v>35</v>
      </c>
      <c r="B285" s="44" t="s">
        <v>344</v>
      </c>
      <c r="C285" s="99">
        <v>129</v>
      </c>
      <c r="D285" s="99">
        <v>2169</v>
      </c>
      <c r="E285" s="99">
        <v>0</v>
      </c>
      <c r="F285" s="99">
        <v>0</v>
      </c>
      <c r="G285" s="99">
        <f t="shared" si="39"/>
        <v>0</v>
      </c>
      <c r="H285" s="101">
        <f t="shared" si="44"/>
        <v>0</v>
      </c>
      <c r="I285" s="102">
        <v>2</v>
      </c>
      <c r="J285" s="101">
        <f t="shared" si="45"/>
        <v>4.8204386599180526E-4</v>
      </c>
      <c r="K285" s="99">
        <v>19</v>
      </c>
      <c r="L285" s="101">
        <f t="shared" si="46"/>
        <v>4.9583757404942719E-4</v>
      </c>
      <c r="M285" s="79">
        <f t="shared" si="43"/>
        <v>3.2596048001374417E-4</v>
      </c>
      <c r="N285" s="83">
        <v>301.01198601910767</v>
      </c>
      <c r="O285" s="6"/>
    </row>
    <row r="286" spans="1:15" ht="16.95" customHeight="1" x14ac:dyDescent="0.3">
      <c r="A286" s="67" t="s">
        <v>35</v>
      </c>
      <c r="B286" s="44" t="s">
        <v>345</v>
      </c>
      <c r="C286" s="99">
        <v>40</v>
      </c>
      <c r="D286" s="99">
        <v>2170</v>
      </c>
      <c r="E286" s="99">
        <v>0</v>
      </c>
      <c r="F286" s="99">
        <v>0</v>
      </c>
      <c r="G286" s="99">
        <f t="shared" si="39"/>
        <v>0</v>
      </c>
      <c r="H286" s="101">
        <f t="shared" si="44"/>
        <v>0</v>
      </c>
      <c r="I286" s="102">
        <v>0</v>
      </c>
      <c r="J286" s="101">
        <f t="shared" si="45"/>
        <v>0</v>
      </c>
      <c r="K286" s="99">
        <v>1</v>
      </c>
      <c r="L286" s="101">
        <f t="shared" si="46"/>
        <v>2.6096714423654061E-5</v>
      </c>
      <c r="M286" s="79">
        <f t="shared" si="43"/>
        <v>8.698904807884687E-6</v>
      </c>
      <c r="N286" s="83">
        <v>8.0331045416982008</v>
      </c>
      <c r="O286" s="6"/>
    </row>
    <row r="287" spans="1:15" ht="16.95" customHeight="1" x14ac:dyDescent="0.3">
      <c r="A287" s="67" t="s">
        <v>35</v>
      </c>
      <c r="B287" s="44" t="s">
        <v>346</v>
      </c>
      <c r="C287" s="99">
        <v>168</v>
      </c>
      <c r="D287" s="99">
        <v>2171</v>
      </c>
      <c r="E287" s="99">
        <v>0</v>
      </c>
      <c r="F287" s="99">
        <v>0</v>
      </c>
      <c r="G287" s="99">
        <f t="shared" si="39"/>
        <v>0</v>
      </c>
      <c r="H287" s="101">
        <f t="shared" si="44"/>
        <v>0</v>
      </c>
      <c r="I287" s="102">
        <v>17</v>
      </c>
      <c r="J287" s="101">
        <f t="shared" si="45"/>
        <v>4.0973728609303445E-3</v>
      </c>
      <c r="K287" s="99">
        <v>156</v>
      </c>
      <c r="L287" s="101">
        <f t="shared" si="46"/>
        <v>4.071087450090034E-3</v>
      </c>
      <c r="M287" s="79">
        <f t="shared" si="43"/>
        <v>2.7228201036734595E-3</v>
      </c>
      <c r="N287" s="83">
        <v>2514.4198061830748</v>
      </c>
      <c r="O287" s="6"/>
    </row>
    <row r="288" spans="1:15" ht="16.95" customHeight="1" x14ac:dyDescent="0.3">
      <c r="A288" s="67" t="s">
        <v>35</v>
      </c>
      <c r="B288" s="44" t="s">
        <v>347</v>
      </c>
      <c r="C288" s="99">
        <v>230</v>
      </c>
      <c r="D288" s="99">
        <v>2172</v>
      </c>
      <c r="E288" s="99">
        <v>0</v>
      </c>
      <c r="F288" s="99">
        <v>0</v>
      </c>
      <c r="G288" s="99">
        <f t="shared" si="39"/>
        <v>0</v>
      </c>
      <c r="H288" s="101">
        <f t="shared" si="44"/>
        <v>0</v>
      </c>
      <c r="I288" s="102">
        <v>0</v>
      </c>
      <c r="J288" s="101">
        <f t="shared" si="45"/>
        <v>0</v>
      </c>
      <c r="K288" s="99">
        <v>0</v>
      </c>
      <c r="L288" s="101">
        <f t="shared" si="46"/>
        <v>0</v>
      </c>
      <c r="M288" s="79">
        <f t="shared" si="43"/>
        <v>0</v>
      </c>
      <c r="N288" s="83">
        <v>0</v>
      </c>
      <c r="O288" s="6"/>
    </row>
    <row r="289" spans="1:15" ht="16.95" customHeight="1" x14ac:dyDescent="0.3">
      <c r="A289" s="67" t="s">
        <v>35</v>
      </c>
      <c r="B289" s="44" t="s">
        <v>348</v>
      </c>
      <c r="C289" s="99">
        <v>165</v>
      </c>
      <c r="D289" s="99">
        <v>1907</v>
      </c>
      <c r="E289" s="99">
        <v>0</v>
      </c>
      <c r="F289" s="99">
        <v>0</v>
      </c>
      <c r="G289" s="99">
        <f t="shared" si="39"/>
        <v>0</v>
      </c>
      <c r="H289" s="101">
        <f t="shared" si="44"/>
        <v>0</v>
      </c>
      <c r="I289" s="102">
        <v>0</v>
      </c>
      <c r="J289" s="101">
        <f t="shared" si="45"/>
        <v>0</v>
      </c>
      <c r="K289" s="99">
        <v>13</v>
      </c>
      <c r="L289" s="101">
        <f t="shared" si="46"/>
        <v>3.3925728750750281E-4</v>
      </c>
      <c r="M289" s="79">
        <f t="shared" si="43"/>
        <v>1.1308576250250094E-4</v>
      </c>
      <c r="N289" s="83">
        <v>104.4303590420766</v>
      </c>
      <c r="O289" s="6"/>
    </row>
    <row r="290" spans="1:15" ht="16.95" customHeight="1" x14ac:dyDescent="0.3">
      <c r="A290" s="67" t="s">
        <v>35</v>
      </c>
      <c r="B290" s="44" t="s">
        <v>349</v>
      </c>
      <c r="C290" s="99"/>
      <c r="D290" s="99">
        <v>9069</v>
      </c>
      <c r="E290" s="99">
        <v>0</v>
      </c>
      <c r="F290" s="99">
        <v>0</v>
      </c>
      <c r="G290" s="99">
        <f t="shared" si="39"/>
        <v>0</v>
      </c>
      <c r="H290" s="101">
        <f t="shared" si="44"/>
        <v>0</v>
      </c>
      <c r="I290" s="102">
        <v>0</v>
      </c>
      <c r="J290" s="101">
        <f t="shared" si="45"/>
        <v>0</v>
      </c>
      <c r="K290" s="99">
        <v>35</v>
      </c>
      <c r="L290" s="101">
        <f t="shared" si="46"/>
        <v>9.1338500482789217E-4</v>
      </c>
      <c r="M290" s="79">
        <f t="shared" si="43"/>
        <v>3.0446166827596404E-4</v>
      </c>
      <c r="N290" s="83">
        <v>281.15865895943699</v>
      </c>
      <c r="O290" s="6"/>
    </row>
    <row r="291" spans="1:15" ht="16.95" customHeight="1" x14ac:dyDescent="0.3">
      <c r="A291" s="67" t="s">
        <v>35</v>
      </c>
      <c r="B291" s="44" t="s">
        <v>350</v>
      </c>
      <c r="C291" s="99">
        <v>305</v>
      </c>
      <c r="D291" s="99">
        <v>2196</v>
      </c>
      <c r="E291" s="99">
        <v>4</v>
      </c>
      <c r="F291" s="99">
        <v>0</v>
      </c>
      <c r="G291" s="99">
        <f t="shared" si="39"/>
        <v>4</v>
      </c>
      <c r="H291" s="101">
        <f t="shared" si="44"/>
        <v>7.0834071188241544E-4</v>
      </c>
      <c r="I291" s="102">
        <v>71</v>
      </c>
      <c r="J291" s="101">
        <f t="shared" si="45"/>
        <v>1.7112557242709086E-2</v>
      </c>
      <c r="K291" s="99">
        <v>251</v>
      </c>
      <c r="L291" s="101">
        <f t="shared" si="46"/>
        <v>6.5502753203371695E-3</v>
      </c>
      <c r="M291" s="79">
        <f t="shared" si="43"/>
        <v>8.1237244249762249E-3</v>
      </c>
      <c r="N291" s="83">
        <v>7501.9475456991559</v>
      </c>
      <c r="O291" s="6"/>
    </row>
    <row r="292" spans="1:15" ht="16.95" customHeight="1" x14ac:dyDescent="0.3">
      <c r="A292" s="67" t="s">
        <v>35</v>
      </c>
      <c r="B292" s="44" t="s">
        <v>351</v>
      </c>
      <c r="C292" s="99">
        <v>381</v>
      </c>
      <c r="D292" s="99">
        <v>2216</v>
      </c>
      <c r="E292" s="99">
        <v>2</v>
      </c>
      <c r="F292" s="99">
        <v>0</v>
      </c>
      <c r="G292" s="99">
        <f t="shared" si="39"/>
        <v>2</v>
      </c>
      <c r="H292" s="101">
        <f t="shared" si="44"/>
        <v>3.5417035594120772E-4</v>
      </c>
      <c r="I292" s="102">
        <v>0</v>
      </c>
      <c r="J292" s="101">
        <f t="shared" si="45"/>
        <v>0</v>
      </c>
      <c r="K292" s="99">
        <v>18</v>
      </c>
      <c r="L292" s="101">
        <f t="shared" si="46"/>
        <v>4.6974085962577314E-4</v>
      </c>
      <c r="M292" s="79">
        <f t="shared" si="43"/>
        <v>2.7463707185566025E-4</v>
      </c>
      <c r="N292" s="83">
        <v>253.61678946557851</v>
      </c>
      <c r="O292" s="6"/>
    </row>
    <row r="293" spans="1:15" ht="16.95" customHeight="1" x14ac:dyDescent="0.3">
      <c r="A293" s="67" t="s">
        <v>35</v>
      </c>
      <c r="B293" s="44" t="s">
        <v>352</v>
      </c>
      <c r="C293" s="99">
        <v>379</v>
      </c>
      <c r="D293" s="99">
        <v>2217</v>
      </c>
      <c r="E293" s="99">
        <v>0</v>
      </c>
      <c r="F293" s="99">
        <v>0</v>
      </c>
      <c r="G293" s="99">
        <f t="shared" si="39"/>
        <v>0</v>
      </c>
      <c r="H293" s="101">
        <f t="shared" si="44"/>
        <v>0</v>
      </c>
      <c r="I293" s="102">
        <v>0</v>
      </c>
      <c r="J293" s="101">
        <f t="shared" si="45"/>
        <v>0</v>
      </c>
      <c r="K293" s="99">
        <v>3</v>
      </c>
      <c r="L293" s="101">
        <f t="shared" si="46"/>
        <v>7.829014327096219E-5</v>
      </c>
      <c r="M293" s="79">
        <f t="shared" si="43"/>
        <v>2.6096714423654064E-5</v>
      </c>
      <c r="N293" s="83">
        <v>24.099313625094602</v>
      </c>
      <c r="O293" s="6"/>
    </row>
    <row r="294" spans="1:15" ht="16.95" customHeight="1" x14ac:dyDescent="0.3">
      <c r="A294" s="67" t="s">
        <v>35</v>
      </c>
      <c r="B294" s="44" t="s">
        <v>353</v>
      </c>
      <c r="C294" s="99">
        <v>350</v>
      </c>
      <c r="D294" s="99">
        <v>2268</v>
      </c>
      <c r="E294" s="99">
        <v>0</v>
      </c>
      <c r="F294" s="99">
        <v>0</v>
      </c>
      <c r="G294" s="99">
        <f t="shared" si="39"/>
        <v>0</v>
      </c>
      <c r="H294" s="101">
        <f t="shared" si="44"/>
        <v>0</v>
      </c>
      <c r="I294" s="102">
        <v>11</v>
      </c>
      <c r="J294" s="101">
        <f t="shared" si="45"/>
        <v>2.651241262954929E-3</v>
      </c>
      <c r="K294" s="99">
        <v>98</v>
      </c>
      <c r="L294" s="101">
        <f t="shared" si="46"/>
        <v>2.5574780135180983E-3</v>
      </c>
      <c r="M294" s="79">
        <f t="shared" si="43"/>
        <v>1.7362397588243424E-3</v>
      </c>
      <c r="N294" s="83">
        <v>1603.3507435840538</v>
      </c>
      <c r="O294" s="6"/>
    </row>
    <row r="295" spans="1:15" ht="16.95" customHeight="1" x14ac:dyDescent="0.3">
      <c r="A295" s="67" t="s">
        <v>35</v>
      </c>
      <c r="B295" s="44" t="s">
        <v>354</v>
      </c>
      <c r="C295" s="99">
        <v>553</v>
      </c>
      <c r="D295" s="99">
        <v>2218</v>
      </c>
      <c r="E295" s="99">
        <v>0</v>
      </c>
      <c r="F295" s="99">
        <v>0</v>
      </c>
      <c r="G295" s="99">
        <f t="shared" si="39"/>
        <v>0</v>
      </c>
      <c r="H295" s="101">
        <f t="shared" si="44"/>
        <v>0</v>
      </c>
      <c r="I295" s="102">
        <v>0</v>
      </c>
      <c r="J295" s="101">
        <f t="shared" si="45"/>
        <v>0</v>
      </c>
      <c r="K295" s="99">
        <v>33</v>
      </c>
      <c r="L295" s="101">
        <f t="shared" si="46"/>
        <v>8.6119157598058406E-4</v>
      </c>
      <c r="M295" s="79">
        <f t="shared" si="43"/>
        <v>2.870638586601947E-4</v>
      </c>
      <c r="N295" s="83">
        <v>265.09244987604063</v>
      </c>
      <c r="O295" s="6"/>
    </row>
    <row r="296" spans="1:15" ht="16.95" customHeight="1" x14ac:dyDescent="0.3">
      <c r="A296" s="67" t="s">
        <v>35</v>
      </c>
      <c r="B296" s="44" t="s">
        <v>355</v>
      </c>
      <c r="C296" s="99">
        <v>445</v>
      </c>
      <c r="D296" s="99">
        <v>2238</v>
      </c>
      <c r="E296" s="99">
        <v>0</v>
      </c>
      <c r="F296" s="99">
        <v>0</v>
      </c>
      <c r="G296" s="99">
        <f t="shared" si="39"/>
        <v>0</v>
      </c>
      <c r="H296" s="101">
        <f t="shared" si="44"/>
        <v>0</v>
      </c>
      <c r="I296" s="102">
        <v>12</v>
      </c>
      <c r="J296" s="101">
        <f t="shared" si="45"/>
        <v>2.8922631959508315E-3</v>
      </c>
      <c r="K296" s="99">
        <v>28</v>
      </c>
      <c r="L296" s="101">
        <f t="shared" si="46"/>
        <v>7.3070800386231373E-4</v>
      </c>
      <c r="M296" s="79">
        <f t="shared" si="43"/>
        <v>1.2076570666043817E-3</v>
      </c>
      <c r="N296" s="83">
        <v>1115.2249255286006</v>
      </c>
      <c r="O296" s="6"/>
    </row>
    <row r="297" spans="1:15" ht="16.95" customHeight="1" x14ac:dyDescent="0.3">
      <c r="A297" s="67" t="s">
        <v>35</v>
      </c>
      <c r="B297" s="44" t="s">
        <v>356</v>
      </c>
      <c r="C297" s="99"/>
      <c r="D297" s="99">
        <v>18004</v>
      </c>
      <c r="E297" s="99">
        <v>0</v>
      </c>
      <c r="F297" s="99">
        <v>0</v>
      </c>
      <c r="G297" s="99">
        <f t="shared" si="39"/>
        <v>0</v>
      </c>
      <c r="H297" s="101">
        <f t="shared" si="44"/>
        <v>0</v>
      </c>
      <c r="I297" s="102">
        <v>14</v>
      </c>
      <c r="J297" s="101">
        <f t="shared" si="45"/>
        <v>3.3743070619426368E-3</v>
      </c>
      <c r="K297" s="99">
        <v>44</v>
      </c>
      <c r="L297" s="101">
        <f t="shared" si="46"/>
        <v>1.1482554346407788E-3</v>
      </c>
      <c r="M297" s="79">
        <f t="shared" si="43"/>
        <v>1.507520832194472E-3</v>
      </c>
      <c r="N297" s="83">
        <v>1392.1375979226136</v>
      </c>
      <c r="O297" s="6"/>
    </row>
    <row r="298" spans="1:15" ht="16.95" customHeight="1" x14ac:dyDescent="0.3">
      <c r="A298" s="67" t="s">
        <v>35</v>
      </c>
      <c r="B298" s="44" t="s">
        <v>357</v>
      </c>
      <c r="C298" s="99">
        <v>440</v>
      </c>
      <c r="D298" s="99">
        <v>2264</v>
      </c>
      <c r="E298" s="99">
        <v>0</v>
      </c>
      <c r="F298" s="99">
        <v>0</v>
      </c>
      <c r="G298" s="99">
        <f t="shared" si="39"/>
        <v>0</v>
      </c>
      <c r="H298" s="101">
        <f t="shared" si="44"/>
        <v>0</v>
      </c>
      <c r="I298" s="102">
        <v>0</v>
      </c>
      <c r="J298" s="101">
        <f t="shared" si="45"/>
        <v>0</v>
      </c>
      <c r="K298" s="99">
        <v>129</v>
      </c>
      <c r="L298" s="101">
        <f t="shared" si="46"/>
        <v>3.3664761606513739E-3</v>
      </c>
      <c r="M298" s="79">
        <f t="shared" si="43"/>
        <v>1.1221587202171247E-3</v>
      </c>
      <c r="N298" s="83">
        <v>1036.270485879068</v>
      </c>
      <c r="O298" s="6"/>
    </row>
    <row r="299" spans="1:15" ht="16.95" customHeight="1" x14ac:dyDescent="0.3">
      <c r="A299" s="67" t="s">
        <v>35</v>
      </c>
      <c r="B299" s="44" t="s">
        <v>358</v>
      </c>
      <c r="C299" s="99">
        <v>458</v>
      </c>
      <c r="D299" s="99">
        <v>2265</v>
      </c>
      <c r="E299" s="99">
        <v>0</v>
      </c>
      <c r="F299" s="99">
        <v>0</v>
      </c>
      <c r="G299" s="99">
        <f t="shared" si="39"/>
        <v>0</v>
      </c>
      <c r="H299" s="101">
        <f t="shared" si="44"/>
        <v>0</v>
      </c>
      <c r="I299" s="102">
        <v>11</v>
      </c>
      <c r="J299" s="101">
        <f t="shared" si="45"/>
        <v>2.651241262954929E-3</v>
      </c>
      <c r="K299" s="99">
        <v>103</v>
      </c>
      <c r="L299" s="101">
        <f t="shared" si="46"/>
        <v>2.6879615856363684E-3</v>
      </c>
      <c r="M299" s="79">
        <f t="shared" si="43"/>
        <v>1.7797342828637659E-3</v>
      </c>
      <c r="N299" s="83">
        <v>1643.5162662925447</v>
      </c>
      <c r="O299" s="6"/>
    </row>
    <row r="300" spans="1:15" ht="16.95" customHeight="1" x14ac:dyDescent="0.3">
      <c r="A300" s="67" t="s">
        <v>35</v>
      </c>
      <c r="B300" s="44" t="s">
        <v>359</v>
      </c>
      <c r="C300" s="99">
        <v>324</v>
      </c>
      <c r="D300" s="99">
        <v>2269</v>
      </c>
      <c r="E300" s="99">
        <v>1</v>
      </c>
      <c r="F300" s="99">
        <v>0</v>
      </c>
      <c r="G300" s="99">
        <f t="shared" si="39"/>
        <v>1</v>
      </c>
      <c r="H300" s="101">
        <f t="shared" si="44"/>
        <v>1.7708517797060386E-4</v>
      </c>
      <c r="I300" s="102">
        <v>9</v>
      </c>
      <c r="J300" s="101">
        <f t="shared" si="45"/>
        <v>2.1691973969631237E-3</v>
      </c>
      <c r="K300" s="99">
        <v>52</v>
      </c>
      <c r="L300" s="101">
        <f t="shared" si="46"/>
        <v>1.3570291500300112E-3</v>
      </c>
      <c r="M300" s="79">
        <f t="shared" si="43"/>
        <v>1.2344372416545797E-3</v>
      </c>
      <c r="N300" s="83">
        <v>1139.9553887966001</v>
      </c>
      <c r="O300" s="6"/>
    </row>
    <row r="301" spans="1:15" ht="16.95" customHeight="1" x14ac:dyDescent="0.3">
      <c r="A301" s="67" t="s">
        <v>35</v>
      </c>
      <c r="B301" s="44" t="s">
        <v>360</v>
      </c>
      <c r="C301" s="99">
        <v>287</v>
      </c>
      <c r="D301" s="99">
        <v>2271</v>
      </c>
      <c r="E301" s="99">
        <v>0</v>
      </c>
      <c r="F301" s="99">
        <v>0</v>
      </c>
      <c r="G301" s="99">
        <f t="shared" si="39"/>
        <v>0</v>
      </c>
      <c r="H301" s="101">
        <f t="shared" si="44"/>
        <v>0</v>
      </c>
      <c r="I301" s="102">
        <v>11</v>
      </c>
      <c r="J301" s="101">
        <f t="shared" si="45"/>
        <v>2.651241262954929E-3</v>
      </c>
      <c r="K301" s="99">
        <v>27</v>
      </c>
      <c r="L301" s="101">
        <f t="shared" si="46"/>
        <v>7.0461128943865962E-4</v>
      </c>
      <c r="M301" s="79">
        <f t="shared" si="43"/>
        <v>1.1186175174645295E-3</v>
      </c>
      <c r="N301" s="83">
        <v>1033.0003211234814</v>
      </c>
      <c r="O301" s="6"/>
    </row>
    <row r="302" spans="1:15" ht="16.95" customHeight="1" x14ac:dyDescent="0.3">
      <c r="A302" s="67" t="s">
        <v>35</v>
      </c>
      <c r="B302" s="44" t="s">
        <v>361</v>
      </c>
      <c r="C302" s="99">
        <v>292</v>
      </c>
      <c r="D302" s="99">
        <v>2272</v>
      </c>
      <c r="E302" s="99">
        <v>0</v>
      </c>
      <c r="F302" s="99">
        <v>0</v>
      </c>
      <c r="G302" s="99">
        <f t="shared" si="39"/>
        <v>0</v>
      </c>
      <c r="H302" s="101">
        <f t="shared" si="44"/>
        <v>0</v>
      </c>
      <c r="I302" s="102">
        <v>11</v>
      </c>
      <c r="J302" s="101">
        <f t="shared" si="45"/>
        <v>2.651241262954929E-3</v>
      </c>
      <c r="K302" s="99">
        <v>54</v>
      </c>
      <c r="L302" s="101">
        <f t="shared" si="46"/>
        <v>1.4092225788773192E-3</v>
      </c>
      <c r="M302" s="79">
        <f t="shared" si="43"/>
        <v>1.353487947277416E-3</v>
      </c>
      <c r="N302" s="83">
        <v>1249.8941437493327</v>
      </c>
      <c r="O302" s="6"/>
    </row>
    <row r="303" spans="1:15" ht="16.95" customHeight="1" x14ac:dyDescent="0.3">
      <c r="A303" s="67" t="s">
        <v>35</v>
      </c>
      <c r="B303" s="44" t="s">
        <v>362</v>
      </c>
      <c r="C303" s="99">
        <v>47</v>
      </c>
      <c r="D303" s="99">
        <v>2220</v>
      </c>
      <c r="E303" s="99">
        <v>0</v>
      </c>
      <c r="F303" s="99">
        <v>0</v>
      </c>
      <c r="G303" s="99">
        <f t="shared" si="39"/>
        <v>0</v>
      </c>
      <c r="H303" s="101">
        <f t="shared" si="44"/>
        <v>0</v>
      </c>
      <c r="I303" s="102">
        <v>0</v>
      </c>
      <c r="J303" s="101">
        <f t="shared" si="45"/>
        <v>0</v>
      </c>
      <c r="K303" s="99">
        <v>1</v>
      </c>
      <c r="L303" s="101">
        <f t="shared" si="46"/>
        <v>2.6096714423654061E-5</v>
      </c>
      <c r="M303" s="79">
        <f t="shared" si="43"/>
        <v>8.698904807884687E-6</v>
      </c>
      <c r="N303" s="83">
        <v>8.0331045416982008</v>
      </c>
      <c r="O303" s="6"/>
    </row>
    <row r="304" spans="1:15" ht="16.95" customHeight="1" x14ac:dyDescent="0.3">
      <c r="A304" s="67" t="s">
        <v>35</v>
      </c>
      <c r="B304" s="44" t="s">
        <v>363</v>
      </c>
      <c r="C304" s="99">
        <v>562</v>
      </c>
      <c r="D304" s="99">
        <v>2221</v>
      </c>
      <c r="E304" s="99">
        <v>0</v>
      </c>
      <c r="F304" s="99">
        <v>0</v>
      </c>
      <c r="G304" s="99">
        <f t="shared" si="39"/>
        <v>0</v>
      </c>
      <c r="H304" s="101">
        <f t="shared" si="44"/>
        <v>0</v>
      </c>
      <c r="I304" s="102">
        <v>0</v>
      </c>
      <c r="J304" s="101">
        <f t="shared" si="45"/>
        <v>0</v>
      </c>
      <c r="K304" s="99">
        <v>0</v>
      </c>
      <c r="L304" s="101">
        <f t="shared" si="46"/>
        <v>0</v>
      </c>
      <c r="M304" s="79">
        <f t="shared" si="43"/>
        <v>0</v>
      </c>
      <c r="N304" s="83">
        <v>0</v>
      </c>
      <c r="O304" s="6"/>
    </row>
    <row r="305" spans="1:15" ht="16.95" customHeight="1" x14ac:dyDescent="0.3">
      <c r="A305" s="67" t="s">
        <v>35</v>
      </c>
      <c r="B305" s="44" t="s">
        <v>364</v>
      </c>
      <c r="C305" s="99">
        <v>457</v>
      </c>
      <c r="D305" s="99">
        <v>2224</v>
      </c>
      <c r="E305" s="99">
        <v>4</v>
      </c>
      <c r="F305" s="99">
        <v>0</v>
      </c>
      <c r="G305" s="99">
        <f t="shared" si="39"/>
        <v>4</v>
      </c>
      <c r="H305" s="101">
        <f t="shared" ref="H305:H336" si="47">+G305/$G$517</f>
        <v>7.0834071188241544E-4</v>
      </c>
      <c r="I305" s="102">
        <v>0</v>
      </c>
      <c r="J305" s="101">
        <f t="shared" ref="J305:J336" si="48">+I305/$I$517</f>
        <v>0</v>
      </c>
      <c r="K305" s="99">
        <v>190</v>
      </c>
      <c r="L305" s="101">
        <f t="shared" ref="L305:L336" si="49">+K305/$K$517</f>
        <v>4.9583757404942719E-3</v>
      </c>
      <c r="M305" s="79">
        <f t="shared" si="43"/>
        <v>1.8889054841255623E-3</v>
      </c>
      <c r="N305" s="83">
        <v>1744.3316783526798</v>
      </c>
      <c r="O305" s="6"/>
    </row>
    <row r="306" spans="1:15" ht="16.95" customHeight="1" x14ac:dyDescent="0.3">
      <c r="A306" s="67" t="s">
        <v>35</v>
      </c>
      <c r="B306" s="44" t="s">
        <v>365</v>
      </c>
      <c r="C306" s="109">
        <v>127</v>
      </c>
      <c r="D306" s="109">
        <v>2225</v>
      </c>
      <c r="E306" s="99">
        <v>0</v>
      </c>
      <c r="F306" s="99">
        <v>0</v>
      </c>
      <c r="G306" s="99">
        <f t="shared" si="39"/>
        <v>0</v>
      </c>
      <c r="H306" s="101">
        <f t="shared" si="47"/>
        <v>0</v>
      </c>
      <c r="I306" s="102">
        <v>0</v>
      </c>
      <c r="J306" s="101">
        <f t="shared" si="48"/>
        <v>0</v>
      </c>
      <c r="K306" s="99">
        <v>118</v>
      </c>
      <c r="L306" s="101">
        <f t="shared" si="49"/>
        <v>3.0794123019911791E-3</v>
      </c>
      <c r="M306" s="79">
        <f t="shared" si="43"/>
        <v>1.026470767330393E-3</v>
      </c>
      <c r="N306" s="83">
        <v>947.90633592038762</v>
      </c>
      <c r="O306" s="6"/>
    </row>
    <row r="307" spans="1:15" ht="16.95" customHeight="1" x14ac:dyDescent="0.3">
      <c r="A307" s="67" t="s">
        <v>35</v>
      </c>
      <c r="B307" s="44" t="s">
        <v>366</v>
      </c>
      <c r="C307" s="109">
        <v>270</v>
      </c>
      <c r="D307" s="109">
        <v>2226</v>
      </c>
      <c r="E307" s="99">
        <v>0</v>
      </c>
      <c r="F307" s="99">
        <v>0</v>
      </c>
      <c r="G307" s="99">
        <f t="shared" si="39"/>
        <v>0</v>
      </c>
      <c r="H307" s="101">
        <f t="shared" si="47"/>
        <v>0</v>
      </c>
      <c r="I307" s="102">
        <v>0</v>
      </c>
      <c r="J307" s="101">
        <f t="shared" si="48"/>
        <v>0</v>
      </c>
      <c r="K307" s="99">
        <v>0</v>
      </c>
      <c r="L307" s="101">
        <f t="shared" si="49"/>
        <v>0</v>
      </c>
      <c r="M307" s="79">
        <f t="shared" si="43"/>
        <v>0</v>
      </c>
      <c r="N307" s="83">
        <v>0</v>
      </c>
      <c r="O307" s="6"/>
    </row>
    <row r="308" spans="1:15" ht="16.95" customHeight="1" x14ac:dyDescent="0.3">
      <c r="A308" s="67" t="s">
        <v>35</v>
      </c>
      <c r="B308" s="44" t="s">
        <v>367</v>
      </c>
      <c r="C308" s="99">
        <v>75</v>
      </c>
      <c r="D308" s="99">
        <v>2227</v>
      </c>
      <c r="E308" s="99">
        <v>0</v>
      </c>
      <c r="F308" s="99">
        <v>0</v>
      </c>
      <c r="G308" s="99">
        <f t="shared" si="39"/>
        <v>0</v>
      </c>
      <c r="H308" s="101">
        <f t="shared" si="47"/>
        <v>0</v>
      </c>
      <c r="I308" s="102">
        <v>0</v>
      </c>
      <c r="J308" s="101">
        <f t="shared" si="48"/>
        <v>0</v>
      </c>
      <c r="K308" s="99">
        <v>1</v>
      </c>
      <c r="L308" s="101">
        <f t="shared" si="49"/>
        <v>2.6096714423654061E-5</v>
      </c>
      <c r="M308" s="79">
        <f t="shared" si="43"/>
        <v>8.698904807884687E-6</v>
      </c>
      <c r="N308" s="83">
        <v>8.0331045416982008</v>
      </c>
      <c r="O308" s="6"/>
    </row>
    <row r="309" spans="1:15" ht="16.95" customHeight="1" x14ac:dyDescent="0.3">
      <c r="A309" s="67" t="s">
        <v>35</v>
      </c>
      <c r="B309" s="44" t="s">
        <v>368</v>
      </c>
      <c r="C309" s="99">
        <v>59</v>
      </c>
      <c r="D309" s="99">
        <v>2228</v>
      </c>
      <c r="E309" s="99">
        <v>0</v>
      </c>
      <c r="F309" s="99">
        <v>0</v>
      </c>
      <c r="G309" s="99">
        <f t="shared" si="39"/>
        <v>0</v>
      </c>
      <c r="H309" s="101">
        <f t="shared" si="47"/>
        <v>0</v>
      </c>
      <c r="I309" s="102">
        <v>0</v>
      </c>
      <c r="J309" s="101">
        <f t="shared" si="48"/>
        <v>0</v>
      </c>
      <c r="K309" s="99">
        <v>123</v>
      </c>
      <c r="L309" s="101">
        <f t="shared" si="49"/>
        <v>3.2098958741094497E-3</v>
      </c>
      <c r="M309" s="79">
        <f t="shared" si="43"/>
        <v>1.0699652913698165E-3</v>
      </c>
      <c r="N309" s="83">
        <v>988.07185862887866</v>
      </c>
      <c r="O309" s="6"/>
    </row>
    <row r="310" spans="1:15" ht="16.95" customHeight="1" x14ac:dyDescent="0.3">
      <c r="A310" s="67" t="s">
        <v>35</v>
      </c>
      <c r="B310" s="44" t="s">
        <v>369</v>
      </c>
      <c r="C310" s="99">
        <v>548</v>
      </c>
      <c r="D310" s="99">
        <v>2229</v>
      </c>
      <c r="E310" s="99">
        <v>0</v>
      </c>
      <c r="F310" s="99">
        <v>0</v>
      </c>
      <c r="G310" s="99">
        <f t="shared" si="39"/>
        <v>0</v>
      </c>
      <c r="H310" s="101">
        <f t="shared" si="47"/>
        <v>0</v>
      </c>
      <c r="I310" s="102">
        <v>0</v>
      </c>
      <c r="J310" s="101">
        <f t="shared" si="48"/>
        <v>0</v>
      </c>
      <c r="K310" s="99">
        <v>55</v>
      </c>
      <c r="L310" s="101">
        <f t="shared" si="49"/>
        <v>1.4353192933009734E-3</v>
      </c>
      <c r="M310" s="79">
        <f t="shared" si="43"/>
        <v>4.784397644336578E-4</v>
      </c>
      <c r="N310" s="83">
        <v>441.82074979340103</v>
      </c>
      <c r="O310" s="6"/>
    </row>
    <row r="311" spans="1:15" ht="16.95" customHeight="1" x14ac:dyDescent="0.3">
      <c r="A311" s="67" t="s">
        <v>35</v>
      </c>
      <c r="B311" s="44" t="s">
        <v>370</v>
      </c>
      <c r="C311" s="99">
        <v>60</v>
      </c>
      <c r="D311" s="99">
        <v>2231</v>
      </c>
      <c r="E311" s="99">
        <v>4</v>
      </c>
      <c r="F311" s="99">
        <v>0</v>
      </c>
      <c r="G311" s="99">
        <f t="shared" si="39"/>
        <v>4</v>
      </c>
      <c r="H311" s="101">
        <f t="shared" si="47"/>
        <v>7.0834071188241544E-4</v>
      </c>
      <c r="I311" s="102">
        <v>0</v>
      </c>
      <c r="J311" s="101">
        <f t="shared" si="48"/>
        <v>0</v>
      </c>
      <c r="K311" s="99">
        <v>119</v>
      </c>
      <c r="L311" s="101">
        <f t="shared" si="49"/>
        <v>3.1055090164148333E-3</v>
      </c>
      <c r="M311" s="79">
        <f t="shared" si="43"/>
        <v>1.2712832427657496E-3</v>
      </c>
      <c r="N311" s="83">
        <v>1173.9812558921076</v>
      </c>
      <c r="O311" s="6"/>
    </row>
    <row r="312" spans="1:15" ht="16.95" customHeight="1" x14ac:dyDescent="0.3">
      <c r="A312" s="67" t="s">
        <v>35</v>
      </c>
      <c r="B312" s="44" t="s">
        <v>371</v>
      </c>
      <c r="C312" s="99">
        <v>278</v>
      </c>
      <c r="D312" s="99">
        <v>2222</v>
      </c>
      <c r="E312" s="99">
        <v>0</v>
      </c>
      <c r="F312" s="99">
        <v>0</v>
      </c>
      <c r="G312" s="99">
        <f t="shared" si="39"/>
        <v>0</v>
      </c>
      <c r="H312" s="101">
        <f t="shared" si="47"/>
        <v>0</v>
      </c>
      <c r="I312" s="102">
        <v>0</v>
      </c>
      <c r="J312" s="101">
        <f t="shared" si="48"/>
        <v>0</v>
      </c>
      <c r="K312" s="99">
        <v>2</v>
      </c>
      <c r="L312" s="101">
        <f t="shared" si="49"/>
        <v>5.2193428847308122E-5</v>
      </c>
      <c r="M312" s="79">
        <f t="shared" si="43"/>
        <v>1.7397809615769374E-5</v>
      </c>
      <c r="N312" s="83">
        <v>16.066209083396402</v>
      </c>
      <c r="O312" s="6"/>
    </row>
    <row r="313" spans="1:15" ht="16.95" customHeight="1" x14ac:dyDescent="0.3">
      <c r="A313" s="67" t="s">
        <v>35</v>
      </c>
      <c r="B313" s="44" t="s">
        <v>372</v>
      </c>
      <c r="C313" s="99">
        <v>105</v>
      </c>
      <c r="D313" s="99">
        <v>2230</v>
      </c>
      <c r="E313" s="99">
        <v>20</v>
      </c>
      <c r="F313" s="99">
        <v>0</v>
      </c>
      <c r="G313" s="99">
        <f t="shared" si="39"/>
        <v>20</v>
      </c>
      <c r="H313" s="101">
        <f t="shared" si="47"/>
        <v>3.5417035594120772E-3</v>
      </c>
      <c r="I313" s="102">
        <v>4</v>
      </c>
      <c r="J313" s="101">
        <f t="shared" si="48"/>
        <v>9.6408773198361053E-4</v>
      </c>
      <c r="K313" s="99">
        <v>60</v>
      </c>
      <c r="L313" s="101">
        <f t="shared" si="49"/>
        <v>1.5658028654192437E-3</v>
      </c>
      <c r="M313" s="79">
        <f t="shared" si="43"/>
        <v>2.0238647189383106E-3</v>
      </c>
      <c r="N313" s="83">
        <v>1868.961349105685</v>
      </c>
      <c r="O313" s="6"/>
    </row>
    <row r="314" spans="1:15" ht="16.95" customHeight="1" x14ac:dyDescent="0.3">
      <c r="A314" s="67" t="s">
        <v>35</v>
      </c>
      <c r="B314" s="44" t="s">
        <v>373</v>
      </c>
      <c r="C314" s="99">
        <v>178</v>
      </c>
      <c r="D314" s="99">
        <v>2232</v>
      </c>
      <c r="E314" s="99">
        <v>0</v>
      </c>
      <c r="F314" s="99">
        <v>0</v>
      </c>
      <c r="G314" s="99">
        <f t="shared" si="39"/>
        <v>0</v>
      </c>
      <c r="H314" s="101">
        <f t="shared" si="47"/>
        <v>0</v>
      </c>
      <c r="I314" s="102">
        <v>7</v>
      </c>
      <c r="J314" s="101">
        <f t="shared" si="48"/>
        <v>1.6871535309713184E-3</v>
      </c>
      <c r="K314" s="99">
        <v>30</v>
      </c>
      <c r="L314" s="101">
        <f t="shared" si="49"/>
        <v>7.8290143270962184E-4</v>
      </c>
      <c r="M314" s="79">
        <f t="shared" si="43"/>
        <v>8.2335165456031345E-4</v>
      </c>
      <c r="N314" s="83">
        <v>760.33363529489236</v>
      </c>
      <c r="O314" s="6"/>
    </row>
    <row r="315" spans="1:15" ht="16.95" customHeight="1" x14ac:dyDescent="0.3">
      <c r="A315" s="67" t="s">
        <v>35</v>
      </c>
      <c r="B315" s="44" t="s">
        <v>374</v>
      </c>
      <c r="C315" s="99">
        <v>49</v>
      </c>
      <c r="D315" s="99">
        <v>2233</v>
      </c>
      <c r="E315" s="99">
        <v>0</v>
      </c>
      <c r="F315" s="99">
        <v>0</v>
      </c>
      <c r="G315" s="99">
        <f t="shared" si="39"/>
        <v>0</v>
      </c>
      <c r="H315" s="101">
        <f t="shared" si="47"/>
        <v>0</v>
      </c>
      <c r="I315" s="102">
        <v>30</v>
      </c>
      <c r="J315" s="101">
        <f t="shared" si="48"/>
        <v>7.2306579898770785E-3</v>
      </c>
      <c r="K315" s="99">
        <v>144</v>
      </c>
      <c r="L315" s="101">
        <f t="shared" si="49"/>
        <v>3.7579268770061851E-3</v>
      </c>
      <c r="M315" s="79">
        <f t="shared" si="43"/>
        <v>3.6628616222944212E-3</v>
      </c>
      <c r="N315" s="83">
        <v>3382.5120499071681</v>
      </c>
      <c r="O315" s="6"/>
    </row>
    <row r="316" spans="1:15" ht="16.95" customHeight="1" x14ac:dyDescent="0.3">
      <c r="A316" s="67" t="s">
        <v>35</v>
      </c>
      <c r="B316" s="44" t="s">
        <v>375</v>
      </c>
      <c r="C316" s="100">
        <v>488</v>
      </c>
      <c r="D316" s="100">
        <v>2234</v>
      </c>
      <c r="E316" s="99">
        <v>0</v>
      </c>
      <c r="F316" s="99">
        <v>0</v>
      </c>
      <c r="G316" s="99">
        <f t="shared" si="39"/>
        <v>0</v>
      </c>
      <c r="H316" s="101">
        <f t="shared" si="47"/>
        <v>0</v>
      </c>
      <c r="I316" s="102">
        <v>0</v>
      </c>
      <c r="J316" s="101">
        <f t="shared" si="48"/>
        <v>0</v>
      </c>
      <c r="K316" s="99">
        <v>0</v>
      </c>
      <c r="L316" s="101">
        <f t="shared" si="49"/>
        <v>0</v>
      </c>
      <c r="M316" s="79">
        <f t="shared" si="43"/>
        <v>0</v>
      </c>
      <c r="N316" s="83">
        <v>0</v>
      </c>
      <c r="O316" s="6"/>
    </row>
    <row r="317" spans="1:15" ht="16.95" customHeight="1" x14ac:dyDescent="0.3">
      <c r="A317" s="67" t="s">
        <v>35</v>
      </c>
      <c r="B317" s="44" t="s">
        <v>376</v>
      </c>
      <c r="C317" s="99">
        <v>132</v>
      </c>
      <c r="D317" s="99">
        <v>2235</v>
      </c>
      <c r="E317" s="99">
        <v>0</v>
      </c>
      <c r="F317" s="99">
        <v>0</v>
      </c>
      <c r="G317" s="99">
        <f t="shared" si="39"/>
        <v>0</v>
      </c>
      <c r="H317" s="101">
        <f t="shared" si="47"/>
        <v>0</v>
      </c>
      <c r="I317" s="102">
        <v>16</v>
      </c>
      <c r="J317" s="101">
        <f t="shared" si="48"/>
        <v>3.8563509279344421E-3</v>
      </c>
      <c r="K317" s="99">
        <v>134</v>
      </c>
      <c r="L317" s="101">
        <f t="shared" si="49"/>
        <v>3.4969597327696444E-3</v>
      </c>
      <c r="M317" s="79">
        <f t="shared" si="43"/>
        <v>2.4511035535680291E-3</v>
      </c>
      <c r="N317" s="83">
        <v>2263.5000064022938</v>
      </c>
      <c r="O317" s="6"/>
    </row>
    <row r="318" spans="1:15" ht="16.95" customHeight="1" x14ac:dyDescent="0.3">
      <c r="A318" s="67" t="s">
        <v>35</v>
      </c>
      <c r="B318" s="44" t="s">
        <v>377</v>
      </c>
      <c r="C318" s="99">
        <v>43</v>
      </c>
      <c r="D318" s="99">
        <v>2236</v>
      </c>
      <c r="E318" s="99">
        <v>0</v>
      </c>
      <c r="F318" s="99">
        <v>0</v>
      </c>
      <c r="G318" s="99">
        <f t="shared" si="39"/>
        <v>0</v>
      </c>
      <c r="H318" s="101">
        <f t="shared" si="47"/>
        <v>0</v>
      </c>
      <c r="I318" s="102">
        <v>12</v>
      </c>
      <c r="J318" s="101">
        <f t="shared" si="48"/>
        <v>2.8922631959508315E-3</v>
      </c>
      <c r="K318" s="99">
        <v>43</v>
      </c>
      <c r="L318" s="101">
        <f t="shared" si="49"/>
        <v>1.1221587202171247E-3</v>
      </c>
      <c r="M318" s="79">
        <f t="shared" si="43"/>
        <v>1.3381406387226521E-3</v>
      </c>
      <c r="N318" s="83">
        <v>1235.7214936540736</v>
      </c>
      <c r="O318" s="6"/>
    </row>
    <row r="319" spans="1:15" ht="16.95" customHeight="1" x14ac:dyDescent="0.3">
      <c r="A319" s="67" t="s">
        <v>35</v>
      </c>
      <c r="B319" s="44" t="s">
        <v>378</v>
      </c>
      <c r="C319" s="99">
        <v>58</v>
      </c>
      <c r="D319" s="99">
        <v>2237</v>
      </c>
      <c r="E319" s="99">
        <v>0</v>
      </c>
      <c r="F319" s="99">
        <v>15</v>
      </c>
      <c r="G319" s="99">
        <f t="shared" si="39"/>
        <v>15</v>
      </c>
      <c r="H319" s="101">
        <f t="shared" si="47"/>
        <v>2.6562776695590578E-3</v>
      </c>
      <c r="I319" s="102">
        <v>19</v>
      </c>
      <c r="J319" s="101">
        <f t="shared" si="48"/>
        <v>4.5794167269221503E-3</v>
      </c>
      <c r="K319" s="99">
        <v>69</v>
      </c>
      <c r="L319" s="101">
        <f t="shared" si="49"/>
        <v>1.8006732952321302E-3</v>
      </c>
      <c r="M319" s="79">
        <f t="shared" si="43"/>
        <v>3.012122563904446E-3</v>
      </c>
      <c r="N319" s="83">
        <v>2781.5795186447549</v>
      </c>
      <c r="O319" s="6"/>
    </row>
    <row r="320" spans="1:15" ht="16.95" customHeight="1" x14ac:dyDescent="0.3">
      <c r="A320" s="67" t="s">
        <v>35</v>
      </c>
      <c r="B320" s="44" t="s">
        <v>379</v>
      </c>
      <c r="C320" s="99">
        <v>271</v>
      </c>
      <c r="D320" s="99">
        <v>2239</v>
      </c>
      <c r="E320" s="99">
        <v>0</v>
      </c>
      <c r="F320" s="99">
        <v>0</v>
      </c>
      <c r="G320" s="99">
        <f t="shared" si="39"/>
        <v>0</v>
      </c>
      <c r="H320" s="101">
        <f t="shared" si="47"/>
        <v>0</v>
      </c>
      <c r="I320" s="102">
        <v>0</v>
      </c>
      <c r="J320" s="101">
        <f t="shared" si="48"/>
        <v>0</v>
      </c>
      <c r="K320" s="99">
        <v>0</v>
      </c>
      <c r="L320" s="101">
        <f t="shared" si="49"/>
        <v>0</v>
      </c>
      <c r="M320" s="79">
        <f t="shared" si="43"/>
        <v>0</v>
      </c>
      <c r="N320" s="83">
        <v>0</v>
      </c>
      <c r="O320" s="6"/>
    </row>
    <row r="321" spans="1:15" ht="16.95" customHeight="1" x14ac:dyDescent="0.3">
      <c r="A321" s="67" t="s">
        <v>35</v>
      </c>
      <c r="B321" s="44" t="s">
        <v>380</v>
      </c>
      <c r="C321" s="99">
        <v>109</v>
      </c>
      <c r="D321" s="99">
        <v>2240</v>
      </c>
      <c r="E321" s="99">
        <v>0</v>
      </c>
      <c r="F321" s="99">
        <v>0</v>
      </c>
      <c r="G321" s="99">
        <f t="shared" si="39"/>
        <v>0</v>
      </c>
      <c r="H321" s="101">
        <f t="shared" si="47"/>
        <v>0</v>
      </c>
      <c r="I321" s="102">
        <v>0</v>
      </c>
      <c r="J321" s="101">
        <f t="shared" si="48"/>
        <v>0</v>
      </c>
      <c r="K321" s="99">
        <v>0</v>
      </c>
      <c r="L321" s="101">
        <f t="shared" si="49"/>
        <v>0</v>
      </c>
      <c r="M321" s="79">
        <f t="shared" si="43"/>
        <v>0</v>
      </c>
      <c r="N321" s="83">
        <v>0</v>
      </c>
      <c r="O321" s="6"/>
    </row>
    <row r="322" spans="1:15" ht="16.95" customHeight="1" x14ac:dyDescent="0.3">
      <c r="A322" s="67" t="s">
        <v>35</v>
      </c>
      <c r="B322" s="44" t="s">
        <v>381</v>
      </c>
      <c r="C322" s="99">
        <v>73</v>
      </c>
      <c r="D322" s="99">
        <v>2273</v>
      </c>
      <c r="E322" s="99">
        <v>0</v>
      </c>
      <c r="F322" s="99">
        <v>0</v>
      </c>
      <c r="G322" s="99">
        <f t="shared" si="39"/>
        <v>0</v>
      </c>
      <c r="H322" s="101">
        <f t="shared" si="47"/>
        <v>0</v>
      </c>
      <c r="I322" s="102">
        <v>0</v>
      </c>
      <c r="J322" s="101">
        <f t="shared" si="48"/>
        <v>0</v>
      </c>
      <c r="K322" s="99">
        <v>9</v>
      </c>
      <c r="L322" s="101">
        <f t="shared" si="49"/>
        <v>2.3487042981288657E-4</v>
      </c>
      <c r="M322" s="79">
        <f t="shared" si="43"/>
        <v>7.829014327096219E-5</v>
      </c>
      <c r="N322" s="83">
        <v>72.297940875283814</v>
      </c>
      <c r="O322" s="6"/>
    </row>
    <row r="323" spans="1:15" ht="16.95" customHeight="1" x14ac:dyDescent="0.3">
      <c r="A323" s="67" t="s">
        <v>35</v>
      </c>
      <c r="B323" s="44" t="s">
        <v>382</v>
      </c>
      <c r="C323" s="99">
        <v>398</v>
      </c>
      <c r="D323" s="99">
        <v>2242</v>
      </c>
      <c r="E323" s="99">
        <v>0</v>
      </c>
      <c r="F323" s="99">
        <v>0</v>
      </c>
      <c r="G323" s="99">
        <f t="shared" si="39"/>
        <v>0</v>
      </c>
      <c r="H323" s="101">
        <f t="shared" si="47"/>
        <v>0</v>
      </c>
      <c r="I323" s="102">
        <v>0</v>
      </c>
      <c r="J323" s="101">
        <f t="shared" si="48"/>
        <v>0</v>
      </c>
      <c r="K323" s="99">
        <v>33</v>
      </c>
      <c r="L323" s="101">
        <f t="shared" si="49"/>
        <v>8.6119157598058406E-4</v>
      </c>
      <c r="M323" s="79">
        <f t="shared" si="43"/>
        <v>2.870638586601947E-4</v>
      </c>
      <c r="N323" s="83">
        <v>265.09244987604063</v>
      </c>
      <c r="O323" s="6"/>
    </row>
    <row r="324" spans="1:15" ht="16.95" customHeight="1" x14ac:dyDescent="0.3">
      <c r="A324" s="67" t="s">
        <v>35</v>
      </c>
      <c r="B324" s="44" t="s">
        <v>383</v>
      </c>
      <c r="C324" s="99">
        <v>290</v>
      </c>
      <c r="D324" s="99">
        <v>2243</v>
      </c>
      <c r="E324" s="99">
        <v>0</v>
      </c>
      <c r="F324" s="99">
        <v>0</v>
      </c>
      <c r="G324" s="99">
        <f t="shared" si="39"/>
        <v>0</v>
      </c>
      <c r="H324" s="101">
        <f t="shared" si="47"/>
        <v>0</v>
      </c>
      <c r="I324" s="102">
        <v>0</v>
      </c>
      <c r="J324" s="101">
        <f t="shared" si="48"/>
        <v>0</v>
      </c>
      <c r="K324" s="99">
        <v>36</v>
      </c>
      <c r="L324" s="101">
        <f t="shared" si="49"/>
        <v>9.3948171925154627E-4</v>
      </c>
      <c r="M324" s="79">
        <f t="shared" si="43"/>
        <v>3.1316057308384876E-4</v>
      </c>
      <c r="N324" s="83">
        <v>289.19176350113526</v>
      </c>
      <c r="O324" s="6"/>
    </row>
    <row r="325" spans="1:15" ht="16.95" customHeight="1" x14ac:dyDescent="0.3">
      <c r="A325" s="67" t="s">
        <v>35</v>
      </c>
      <c r="B325" s="44" t="s">
        <v>384</v>
      </c>
      <c r="C325" s="99">
        <v>2</v>
      </c>
      <c r="D325" s="99">
        <v>2244</v>
      </c>
      <c r="E325" s="99">
        <v>0</v>
      </c>
      <c r="F325" s="99">
        <v>0</v>
      </c>
      <c r="G325" s="99">
        <f t="shared" si="39"/>
        <v>0</v>
      </c>
      <c r="H325" s="101">
        <f t="shared" si="47"/>
        <v>0</v>
      </c>
      <c r="I325" s="102">
        <v>0</v>
      </c>
      <c r="J325" s="101">
        <f t="shared" si="48"/>
        <v>0</v>
      </c>
      <c r="K325" s="99">
        <v>0</v>
      </c>
      <c r="L325" s="101">
        <f t="shared" si="49"/>
        <v>0</v>
      </c>
      <c r="M325" s="79">
        <f t="shared" si="43"/>
        <v>0</v>
      </c>
      <c r="N325" s="83">
        <v>0</v>
      </c>
      <c r="O325" s="6"/>
    </row>
    <row r="326" spans="1:15" ht="16.95" customHeight="1" x14ac:dyDescent="0.3">
      <c r="A326" s="67" t="s">
        <v>35</v>
      </c>
      <c r="B326" s="44" t="s">
        <v>385</v>
      </c>
      <c r="C326" s="99">
        <v>44</v>
      </c>
      <c r="D326" s="99">
        <v>2245</v>
      </c>
      <c r="E326" s="99">
        <v>0</v>
      </c>
      <c r="F326" s="99">
        <v>0</v>
      </c>
      <c r="G326" s="99">
        <f t="shared" si="39"/>
        <v>0</v>
      </c>
      <c r="H326" s="101">
        <f t="shared" si="47"/>
        <v>0</v>
      </c>
      <c r="I326" s="102">
        <v>0</v>
      </c>
      <c r="J326" s="101">
        <f t="shared" si="48"/>
        <v>0</v>
      </c>
      <c r="K326" s="99">
        <v>13</v>
      </c>
      <c r="L326" s="101">
        <f t="shared" si="49"/>
        <v>3.3925728750750281E-4</v>
      </c>
      <c r="M326" s="79">
        <f t="shared" si="43"/>
        <v>1.1308576250250094E-4</v>
      </c>
      <c r="N326" s="83">
        <v>104.4303590420766</v>
      </c>
      <c r="O326" s="6"/>
    </row>
    <row r="327" spans="1:15" ht="16.95" customHeight="1" x14ac:dyDescent="0.3">
      <c r="A327" s="67" t="s">
        <v>35</v>
      </c>
      <c r="B327" s="44" t="s">
        <v>386</v>
      </c>
      <c r="C327" s="99">
        <v>130</v>
      </c>
      <c r="D327" s="99">
        <v>2246</v>
      </c>
      <c r="E327" s="99">
        <v>0</v>
      </c>
      <c r="F327" s="99">
        <v>0</v>
      </c>
      <c r="G327" s="99">
        <f t="shared" si="39"/>
        <v>0</v>
      </c>
      <c r="H327" s="101">
        <f t="shared" si="47"/>
        <v>0</v>
      </c>
      <c r="I327" s="102">
        <v>0</v>
      </c>
      <c r="J327" s="101">
        <f t="shared" si="48"/>
        <v>0</v>
      </c>
      <c r="K327" s="99">
        <v>0</v>
      </c>
      <c r="L327" s="101">
        <f t="shared" si="49"/>
        <v>0</v>
      </c>
      <c r="M327" s="79">
        <f t="shared" si="43"/>
        <v>0</v>
      </c>
      <c r="N327" s="83">
        <v>0</v>
      </c>
      <c r="O327" s="6"/>
    </row>
    <row r="328" spans="1:15" ht="16.95" customHeight="1" x14ac:dyDescent="0.3">
      <c r="A328" s="67" t="s">
        <v>35</v>
      </c>
      <c r="B328" s="44" t="s">
        <v>387</v>
      </c>
      <c r="C328" s="99">
        <v>441</v>
      </c>
      <c r="D328" s="99">
        <v>2247</v>
      </c>
      <c r="E328" s="99">
        <v>0</v>
      </c>
      <c r="F328" s="99">
        <v>0</v>
      </c>
      <c r="G328" s="99">
        <f t="shared" si="39"/>
        <v>0</v>
      </c>
      <c r="H328" s="101">
        <f t="shared" si="47"/>
        <v>0</v>
      </c>
      <c r="I328" s="102">
        <v>0</v>
      </c>
      <c r="J328" s="101">
        <f t="shared" si="48"/>
        <v>0</v>
      </c>
      <c r="K328" s="99">
        <v>2</v>
      </c>
      <c r="L328" s="101">
        <f t="shared" si="49"/>
        <v>5.2193428847308122E-5</v>
      </c>
      <c r="M328" s="79">
        <f t="shared" si="43"/>
        <v>1.7397809615769374E-5</v>
      </c>
      <c r="N328" s="83">
        <v>16.066209083396402</v>
      </c>
      <c r="O328" s="6"/>
    </row>
    <row r="329" spans="1:15" ht="16.95" customHeight="1" x14ac:dyDescent="0.3">
      <c r="A329" s="67" t="s">
        <v>35</v>
      </c>
      <c r="B329" s="44" t="s">
        <v>388</v>
      </c>
      <c r="C329" s="109">
        <v>63</v>
      </c>
      <c r="D329" s="109">
        <v>2257</v>
      </c>
      <c r="E329" s="99">
        <v>0</v>
      </c>
      <c r="F329" s="99">
        <v>0</v>
      </c>
      <c r="G329" s="99">
        <f t="shared" si="39"/>
        <v>0</v>
      </c>
      <c r="H329" s="101">
        <f t="shared" si="47"/>
        <v>0</v>
      </c>
      <c r="I329" s="102">
        <v>0</v>
      </c>
      <c r="J329" s="101">
        <f t="shared" si="48"/>
        <v>0</v>
      </c>
      <c r="K329" s="99">
        <v>0</v>
      </c>
      <c r="L329" s="101">
        <f t="shared" si="49"/>
        <v>0</v>
      </c>
      <c r="M329" s="79">
        <f t="shared" si="43"/>
        <v>0</v>
      </c>
      <c r="N329" s="83">
        <v>0</v>
      </c>
      <c r="O329" s="6"/>
    </row>
    <row r="330" spans="1:15" ht="16.95" customHeight="1" x14ac:dyDescent="0.3">
      <c r="A330" s="67" t="s">
        <v>35</v>
      </c>
      <c r="B330" s="44" t="s">
        <v>389</v>
      </c>
      <c r="C330" s="109">
        <v>552</v>
      </c>
      <c r="D330" s="109">
        <v>2248</v>
      </c>
      <c r="E330" s="99">
        <v>0</v>
      </c>
      <c r="F330" s="99">
        <v>0</v>
      </c>
      <c r="G330" s="99">
        <f t="shared" si="39"/>
        <v>0</v>
      </c>
      <c r="H330" s="101">
        <f t="shared" si="47"/>
        <v>0</v>
      </c>
      <c r="I330" s="102">
        <v>0</v>
      </c>
      <c r="J330" s="101">
        <f t="shared" si="48"/>
        <v>0</v>
      </c>
      <c r="K330" s="99">
        <v>0</v>
      </c>
      <c r="L330" s="101">
        <f t="shared" si="49"/>
        <v>0</v>
      </c>
      <c r="M330" s="79">
        <f t="shared" si="43"/>
        <v>0</v>
      </c>
      <c r="N330" s="83">
        <v>0</v>
      </c>
      <c r="O330" s="6"/>
    </row>
    <row r="331" spans="1:15" ht="16.95" customHeight="1" x14ac:dyDescent="0.3">
      <c r="A331" s="67" t="s">
        <v>35</v>
      </c>
      <c r="B331" s="44" t="s">
        <v>390</v>
      </c>
      <c r="C331" s="109">
        <v>288</v>
      </c>
      <c r="D331" s="109">
        <v>2249</v>
      </c>
      <c r="E331" s="99">
        <v>0</v>
      </c>
      <c r="F331" s="99">
        <v>0</v>
      </c>
      <c r="G331" s="99">
        <f t="shared" si="39"/>
        <v>0</v>
      </c>
      <c r="H331" s="101">
        <f t="shared" si="47"/>
        <v>0</v>
      </c>
      <c r="I331" s="102">
        <v>0</v>
      </c>
      <c r="J331" s="101">
        <f t="shared" si="48"/>
        <v>0</v>
      </c>
      <c r="K331" s="99">
        <v>0</v>
      </c>
      <c r="L331" s="101">
        <f t="shared" si="49"/>
        <v>0</v>
      </c>
      <c r="M331" s="79">
        <f t="shared" si="43"/>
        <v>0</v>
      </c>
      <c r="N331" s="83">
        <v>0</v>
      </c>
      <c r="O331" s="6"/>
    </row>
    <row r="332" spans="1:15" ht="16.95" customHeight="1" x14ac:dyDescent="0.3">
      <c r="A332" s="67" t="s">
        <v>35</v>
      </c>
      <c r="B332" s="44" t="s">
        <v>391</v>
      </c>
      <c r="C332" s="99">
        <v>61</v>
      </c>
      <c r="D332" s="99">
        <v>2250</v>
      </c>
      <c r="E332" s="99">
        <v>0</v>
      </c>
      <c r="F332" s="99">
        <v>0</v>
      </c>
      <c r="G332" s="99">
        <f t="shared" si="39"/>
        <v>0</v>
      </c>
      <c r="H332" s="101">
        <f t="shared" si="47"/>
        <v>0</v>
      </c>
      <c r="I332" s="102">
        <v>0</v>
      </c>
      <c r="J332" s="101">
        <f t="shared" si="48"/>
        <v>0</v>
      </c>
      <c r="K332" s="99">
        <v>0</v>
      </c>
      <c r="L332" s="101">
        <f t="shared" si="49"/>
        <v>0</v>
      </c>
      <c r="M332" s="79">
        <f t="shared" si="43"/>
        <v>0</v>
      </c>
      <c r="N332" s="83">
        <v>0</v>
      </c>
      <c r="O332" s="6"/>
    </row>
    <row r="333" spans="1:15" ht="16.95" customHeight="1" x14ac:dyDescent="0.3">
      <c r="A333" s="67" t="s">
        <v>35</v>
      </c>
      <c r="B333" s="44" t="s">
        <v>392</v>
      </c>
      <c r="C333" s="99">
        <v>551</v>
      </c>
      <c r="D333" s="99">
        <v>2251</v>
      </c>
      <c r="E333" s="99">
        <v>0</v>
      </c>
      <c r="F333" s="99">
        <v>0</v>
      </c>
      <c r="G333" s="99">
        <f t="shared" si="39"/>
        <v>0</v>
      </c>
      <c r="H333" s="101">
        <f t="shared" si="47"/>
        <v>0</v>
      </c>
      <c r="I333" s="102">
        <v>0</v>
      </c>
      <c r="J333" s="101">
        <f t="shared" si="48"/>
        <v>0</v>
      </c>
      <c r="K333" s="99">
        <v>0</v>
      </c>
      <c r="L333" s="101">
        <f t="shared" si="49"/>
        <v>0</v>
      </c>
      <c r="M333" s="79">
        <f t="shared" si="43"/>
        <v>0</v>
      </c>
      <c r="N333" s="83">
        <v>0</v>
      </c>
      <c r="O333" s="6"/>
    </row>
    <row r="334" spans="1:15" ht="16.95" customHeight="1" x14ac:dyDescent="0.3">
      <c r="A334" s="67" t="s">
        <v>35</v>
      </c>
      <c r="B334" s="44" t="s">
        <v>393</v>
      </c>
      <c r="C334" s="99">
        <v>224</v>
      </c>
      <c r="D334" s="99">
        <v>2252</v>
      </c>
      <c r="E334" s="99">
        <v>0</v>
      </c>
      <c r="F334" s="99">
        <v>0</v>
      </c>
      <c r="G334" s="99">
        <f t="shared" si="39"/>
        <v>0</v>
      </c>
      <c r="H334" s="101">
        <f t="shared" si="47"/>
        <v>0</v>
      </c>
      <c r="I334" s="102">
        <v>0</v>
      </c>
      <c r="J334" s="101">
        <f t="shared" si="48"/>
        <v>0</v>
      </c>
      <c r="K334" s="99">
        <v>0</v>
      </c>
      <c r="L334" s="101">
        <f t="shared" si="49"/>
        <v>0</v>
      </c>
      <c r="M334" s="79">
        <f t="shared" si="43"/>
        <v>0</v>
      </c>
      <c r="N334" s="83">
        <v>0</v>
      </c>
      <c r="O334" s="6"/>
    </row>
    <row r="335" spans="1:15" ht="16.95" customHeight="1" x14ac:dyDescent="0.3">
      <c r="A335" s="67" t="s">
        <v>35</v>
      </c>
      <c r="B335" s="44" t="s">
        <v>394</v>
      </c>
      <c r="C335" s="99">
        <v>62</v>
      </c>
      <c r="D335" s="99">
        <v>2253</v>
      </c>
      <c r="E335" s="99">
        <v>0</v>
      </c>
      <c r="F335" s="99">
        <v>0</v>
      </c>
      <c r="G335" s="99">
        <f t="shared" si="39"/>
        <v>0</v>
      </c>
      <c r="H335" s="101">
        <f t="shared" si="47"/>
        <v>0</v>
      </c>
      <c r="I335" s="102">
        <v>0</v>
      </c>
      <c r="J335" s="101">
        <f t="shared" si="48"/>
        <v>0</v>
      </c>
      <c r="K335" s="99">
        <v>0</v>
      </c>
      <c r="L335" s="101">
        <f t="shared" si="49"/>
        <v>0</v>
      </c>
      <c r="M335" s="79">
        <f t="shared" si="43"/>
        <v>0</v>
      </c>
      <c r="N335" s="83">
        <v>0</v>
      </c>
      <c r="O335" s="6"/>
    </row>
    <row r="336" spans="1:15" ht="16.95" customHeight="1" x14ac:dyDescent="0.3">
      <c r="A336" s="67" t="s">
        <v>35</v>
      </c>
      <c r="B336" s="44" t="s">
        <v>395</v>
      </c>
      <c r="C336" s="99">
        <v>55</v>
      </c>
      <c r="D336" s="99">
        <v>2254</v>
      </c>
      <c r="E336" s="99">
        <v>0</v>
      </c>
      <c r="F336" s="99">
        <v>0</v>
      </c>
      <c r="G336" s="99">
        <f t="shared" si="39"/>
        <v>0</v>
      </c>
      <c r="H336" s="101">
        <f t="shared" si="47"/>
        <v>0</v>
      </c>
      <c r="I336" s="102">
        <v>0</v>
      </c>
      <c r="J336" s="101">
        <f t="shared" si="48"/>
        <v>0</v>
      </c>
      <c r="K336" s="99">
        <v>0</v>
      </c>
      <c r="L336" s="101">
        <f t="shared" si="49"/>
        <v>0</v>
      </c>
      <c r="M336" s="79">
        <f t="shared" si="43"/>
        <v>0</v>
      </c>
      <c r="N336" s="83">
        <v>0</v>
      </c>
      <c r="O336" s="6"/>
    </row>
    <row r="337" spans="1:15" ht="16.95" customHeight="1" x14ac:dyDescent="0.3">
      <c r="A337" s="67" t="s">
        <v>35</v>
      </c>
      <c r="B337" s="44" t="s">
        <v>396</v>
      </c>
      <c r="C337" s="99">
        <v>302</v>
      </c>
      <c r="D337" s="99">
        <v>2255</v>
      </c>
      <c r="E337" s="99">
        <v>0</v>
      </c>
      <c r="F337" s="99">
        <v>0</v>
      </c>
      <c r="G337" s="99">
        <f t="shared" si="39"/>
        <v>0</v>
      </c>
      <c r="H337" s="101">
        <f t="shared" ref="H337:H368" si="50">+G337/$G$517</f>
        <v>0</v>
      </c>
      <c r="I337" s="102">
        <v>0</v>
      </c>
      <c r="J337" s="101">
        <f t="shared" ref="J337:J368" si="51">+I337/$I$517</f>
        <v>0</v>
      </c>
      <c r="K337" s="99">
        <v>1</v>
      </c>
      <c r="L337" s="101">
        <f t="shared" ref="L337:L368" si="52">+K337/$K$517</f>
        <v>2.6096714423654061E-5</v>
      </c>
      <c r="M337" s="79">
        <f t="shared" si="43"/>
        <v>8.698904807884687E-6</v>
      </c>
      <c r="N337" s="83">
        <v>8.0331045416982008</v>
      </c>
      <c r="O337" s="6"/>
    </row>
    <row r="338" spans="1:15" ht="16.95" customHeight="1" x14ac:dyDescent="0.3">
      <c r="A338" s="67" t="s">
        <v>35</v>
      </c>
      <c r="B338" s="44" t="s">
        <v>397</v>
      </c>
      <c r="C338" s="99">
        <v>225</v>
      </c>
      <c r="D338" s="99">
        <v>2256</v>
      </c>
      <c r="E338" s="99">
        <v>0</v>
      </c>
      <c r="F338" s="99">
        <v>0</v>
      </c>
      <c r="G338" s="99">
        <f t="shared" si="39"/>
        <v>0</v>
      </c>
      <c r="H338" s="101">
        <f t="shared" si="50"/>
        <v>0</v>
      </c>
      <c r="I338" s="102">
        <v>0</v>
      </c>
      <c r="J338" s="101">
        <f t="shared" si="51"/>
        <v>0</v>
      </c>
      <c r="K338" s="99">
        <v>6</v>
      </c>
      <c r="L338" s="101">
        <f t="shared" si="52"/>
        <v>1.5658028654192438E-4</v>
      </c>
      <c r="M338" s="79">
        <f t="shared" si="43"/>
        <v>5.2193428847308129E-5</v>
      </c>
      <c r="N338" s="83">
        <v>48.198627250189205</v>
      </c>
      <c r="O338" s="6"/>
    </row>
    <row r="339" spans="1:15" ht="16.95" customHeight="1" x14ac:dyDescent="0.3">
      <c r="A339" s="67" t="s">
        <v>35</v>
      </c>
      <c r="B339" s="44" t="s">
        <v>398</v>
      </c>
      <c r="C339" s="109">
        <v>57</v>
      </c>
      <c r="D339" s="109">
        <v>2258</v>
      </c>
      <c r="E339" s="99">
        <v>0</v>
      </c>
      <c r="F339" s="99">
        <v>0</v>
      </c>
      <c r="G339" s="99">
        <f t="shared" si="39"/>
        <v>0</v>
      </c>
      <c r="H339" s="101">
        <f t="shared" si="50"/>
        <v>0</v>
      </c>
      <c r="I339" s="102">
        <v>0</v>
      </c>
      <c r="J339" s="101">
        <f t="shared" si="51"/>
        <v>0</v>
      </c>
      <c r="K339" s="99">
        <v>1</v>
      </c>
      <c r="L339" s="101">
        <f t="shared" si="52"/>
        <v>2.6096714423654061E-5</v>
      </c>
      <c r="M339" s="79">
        <f t="shared" si="43"/>
        <v>8.698904807884687E-6</v>
      </c>
      <c r="N339" s="83">
        <v>8.0331045416982008</v>
      </c>
      <c r="O339" s="6"/>
    </row>
    <row r="340" spans="1:15" ht="16.95" customHeight="1" x14ac:dyDescent="0.3">
      <c r="A340" s="67" t="s">
        <v>35</v>
      </c>
      <c r="B340" s="44" t="s">
        <v>399</v>
      </c>
      <c r="C340" s="99">
        <v>64</v>
      </c>
      <c r="D340" s="99">
        <v>2259</v>
      </c>
      <c r="E340" s="99">
        <v>0</v>
      </c>
      <c r="F340" s="99">
        <v>0</v>
      </c>
      <c r="G340" s="99">
        <f t="shared" si="39"/>
        <v>0</v>
      </c>
      <c r="H340" s="101">
        <f t="shared" si="50"/>
        <v>0</v>
      </c>
      <c r="I340" s="102">
        <v>6</v>
      </c>
      <c r="J340" s="101">
        <f t="shared" si="51"/>
        <v>1.4461315979754157E-3</v>
      </c>
      <c r="K340" s="99">
        <v>22</v>
      </c>
      <c r="L340" s="101">
        <f t="shared" si="52"/>
        <v>5.7412771732038941E-4</v>
      </c>
      <c r="M340" s="79">
        <f t="shared" si="43"/>
        <v>6.7341977176526831E-4</v>
      </c>
      <c r="N340" s="83">
        <v>621.87729909788584</v>
      </c>
      <c r="O340" s="6"/>
    </row>
    <row r="341" spans="1:15" ht="16.95" customHeight="1" x14ac:dyDescent="0.3">
      <c r="A341" s="67" t="s">
        <v>35</v>
      </c>
      <c r="B341" s="44" t="s">
        <v>400</v>
      </c>
      <c r="C341" s="100">
        <v>65</v>
      </c>
      <c r="D341" s="99">
        <v>2260</v>
      </c>
      <c r="E341" s="99">
        <v>0</v>
      </c>
      <c r="F341" s="99">
        <v>0</v>
      </c>
      <c r="G341" s="99">
        <f t="shared" si="39"/>
        <v>0</v>
      </c>
      <c r="H341" s="101">
        <f t="shared" si="50"/>
        <v>0</v>
      </c>
      <c r="I341" s="102">
        <v>0</v>
      </c>
      <c r="J341" s="101">
        <f t="shared" si="51"/>
        <v>0</v>
      </c>
      <c r="K341" s="99">
        <v>8</v>
      </c>
      <c r="L341" s="101">
        <f t="shared" si="52"/>
        <v>2.0877371538923249E-4</v>
      </c>
      <c r="M341" s="79">
        <f t="shared" si="43"/>
        <v>6.9591238463077496E-5</v>
      </c>
      <c r="N341" s="83">
        <v>64.264836333585606</v>
      </c>
      <c r="O341" s="6"/>
    </row>
    <row r="342" spans="1:15" ht="16.95" customHeight="1" x14ac:dyDescent="0.3">
      <c r="A342" s="67" t="s">
        <v>35</v>
      </c>
      <c r="B342" s="44" t="s">
        <v>401</v>
      </c>
      <c r="C342" s="99">
        <v>321</v>
      </c>
      <c r="D342" s="99">
        <v>2261</v>
      </c>
      <c r="E342" s="99">
        <v>0</v>
      </c>
      <c r="F342" s="99">
        <v>0</v>
      </c>
      <c r="G342" s="99">
        <f t="shared" si="39"/>
        <v>0</v>
      </c>
      <c r="H342" s="101">
        <f t="shared" si="50"/>
        <v>0</v>
      </c>
      <c r="I342" s="102">
        <v>0</v>
      </c>
      <c r="J342" s="101">
        <f t="shared" si="51"/>
        <v>0</v>
      </c>
      <c r="K342" s="99">
        <v>0</v>
      </c>
      <c r="L342" s="101">
        <f t="shared" si="52"/>
        <v>0</v>
      </c>
      <c r="M342" s="79">
        <f t="shared" si="43"/>
        <v>0</v>
      </c>
      <c r="N342" s="83">
        <v>0</v>
      </c>
      <c r="O342" s="6"/>
    </row>
    <row r="343" spans="1:15" ht="16.95" customHeight="1" x14ac:dyDescent="0.3">
      <c r="A343" s="67" t="s">
        <v>35</v>
      </c>
      <c r="B343" s="44" t="s">
        <v>402</v>
      </c>
      <c r="C343" s="99">
        <v>450</v>
      </c>
      <c r="D343" s="99">
        <v>2262</v>
      </c>
      <c r="E343" s="99">
        <v>0</v>
      </c>
      <c r="F343" s="99">
        <v>0</v>
      </c>
      <c r="G343" s="99">
        <f t="shared" si="39"/>
        <v>0</v>
      </c>
      <c r="H343" s="101">
        <f t="shared" si="50"/>
        <v>0</v>
      </c>
      <c r="I343" s="102">
        <v>11</v>
      </c>
      <c r="J343" s="101">
        <f t="shared" si="51"/>
        <v>2.651241262954929E-3</v>
      </c>
      <c r="K343" s="99">
        <v>11</v>
      </c>
      <c r="L343" s="101">
        <f t="shared" si="52"/>
        <v>2.870638586601947E-4</v>
      </c>
      <c r="M343" s="79">
        <f t="shared" si="43"/>
        <v>9.7943504053837459E-4</v>
      </c>
      <c r="N343" s="83">
        <v>904.4706484563103</v>
      </c>
      <c r="O343" s="6"/>
    </row>
    <row r="344" spans="1:15" ht="16.95" customHeight="1" x14ac:dyDescent="0.3">
      <c r="A344" s="67" t="s">
        <v>35</v>
      </c>
      <c r="B344" s="44" t="s">
        <v>403</v>
      </c>
      <c r="C344" s="99">
        <v>300</v>
      </c>
      <c r="D344" s="99">
        <v>2263</v>
      </c>
      <c r="E344" s="99">
        <v>0</v>
      </c>
      <c r="F344" s="99">
        <v>0</v>
      </c>
      <c r="G344" s="99">
        <f t="shared" si="39"/>
        <v>0</v>
      </c>
      <c r="H344" s="101">
        <f t="shared" si="50"/>
        <v>0</v>
      </c>
      <c r="I344" s="102">
        <v>0</v>
      </c>
      <c r="J344" s="101">
        <f t="shared" si="51"/>
        <v>0</v>
      </c>
      <c r="K344" s="99">
        <v>2</v>
      </c>
      <c r="L344" s="101">
        <f t="shared" si="52"/>
        <v>5.2193428847308122E-5</v>
      </c>
      <c r="M344" s="79">
        <f t="shared" si="43"/>
        <v>1.7397809615769374E-5</v>
      </c>
      <c r="N344" s="83">
        <v>16.066209083396402</v>
      </c>
      <c r="O344" s="6"/>
    </row>
    <row r="345" spans="1:15" ht="16.95" customHeight="1" x14ac:dyDescent="0.3">
      <c r="A345" s="67" t="s">
        <v>35</v>
      </c>
      <c r="B345" s="44" t="s">
        <v>404</v>
      </c>
      <c r="C345" s="99">
        <v>56</v>
      </c>
      <c r="D345" s="99">
        <v>2266</v>
      </c>
      <c r="E345" s="99">
        <v>3</v>
      </c>
      <c r="F345" s="99">
        <v>0</v>
      </c>
      <c r="G345" s="99">
        <f t="shared" si="39"/>
        <v>3</v>
      </c>
      <c r="H345" s="101">
        <f t="shared" si="50"/>
        <v>5.3125553391181158E-4</v>
      </c>
      <c r="I345" s="102">
        <v>0</v>
      </c>
      <c r="J345" s="101">
        <f t="shared" si="51"/>
        <v>0</v>
      </c>
      <c r="K345" s="99">
        <v>319</v>
      </c>
      <c r="L345" s="101">
        <f t="shared" si="52"/>
        <v>8.3248519011456454E-3</v>
      </c>
      <c r="M345" s="79">
        <f t="shared" si="43"/>
        <v>2.9520358116858192E-3</v>
      </c>
      <c r="N345" s="83">
        <v>2726.0917103742427</v>
      </c>
      <c r="O345" s="6"/>
    </row>
    <row r="346" spans="1:15" ht="16.95" customHeight="1" x14ac:dyDescent="0.3">
      <c r="A346" s="67" t="s">
        <v>35</v>
      </c>
      <c r="B346" s="44" t="s">
        <v>405</v>
      </c>
      <c r="C346" s="99">
        <v>45</v>
      </c>
      <c r="D346" s="99">
        <v>2267</v>
      </c>
      <c r="E346" s="99">
        <v>0</v>
      </c>
      <c r="F346" s="99">
        <v>0</v>
      </c>
      <c r="G346" s="99">
        <f t="shared" si="39"/>
        <v>0</v>
      </c>
      <c r="H346" s="101">
        <f t="shared" si="50"/>
        <v>0</v>
      </c>
      <c r="I346" s="102">
        <v>0</v>
      </c>
      <c r="J346" s="101">
        <f t="shared" si="51"/>
        <v>0</v>
      </c>
      <c r="K346" s="99">
        <v>0</v>
      </c>
      <c r="L346" s="101">
        <f t="shared" si="52"/>
        <v>0</v>
      </c>
      <c r="M346" s="79">
        <f t="shared" si="43"/>
        <v>0</v>
      </c>
      <c r="N346" s="83">
        <v>0</v>
      </c>
      <c r="O346" s="6"/>
    </row>
    <row r="347" spans="1:15" ht="16.95" customHeight="1" x14ac:dyDescent="0.3">
      <c r="A347" s="67" t="s">
        <v>35</v>
      </c>
      <c r="B347" s="44" t="s">
        <v>406</v>
      </c>
      <c r="C347" s="99">
        <v>325</v>
      </c>
      <c r="D347" s="99">
        <v>2270</v>
      </c>
      <c r="E347" s="99">
        <v>0</v>
      </c>
      <c r="F347" s="99">
        <v>0</v>
      </c>
      <c r="G347" s="99">
        <f t="shared" si="39"/>
        <v>0</v>
      </c>
      <c r="H347" s="101">
        <f t="shared" si="50"/>
        <v>0</v>
      </c>
      <c r="I347" s="102">
        <v>0</v>
      </c>
      <c r="J347" s="101">
        <f t="shared" si="51"/>
        <v>0</v>
      </c>
      <c r="K347" s="99">
        <v>0</v>
      </c>
      <c r="L347" s="101">
        <f t="shared" si="52"/>
        <v>0</v>
      </c>
      <c r="M347" s="79">
        <f t="shared" si="43"/>
        <v>0</v>
      </c>
      <c r="N347" s="83">
        <v>0</v>
      </c>
      <c r="O347" s="6"/>
    </row>
    <row r="348" spans="1:15" ht="16.95" customHeight="1" x14ac:dyDescent="0.3">
      <c r="A348" s="67" t="s">
        <v>35</v>
      </c>
      <c r="B348" s="44" t="s">
        <v>407</v>
      </c>
      <c r="C348" s="99">
        <v>81</v>
      </c>
      <c r="D348" s="99">
        <v>2069</v>
      </c>
      <c r="E348" s="99">
        <v>92</v>
      </c>
      <c r="F348" s="99">
        <v>0</v>
      </c>
      <c r="G348" s="99">
        <f t="shared" si="39"/>
        <v>92</v>
      </c>
      <c r="H348" s="101">
        <f t="shared" si="50"/>
        <v>1.6291836373295555E-2</v>
      </c>
      <c r="I348" s="102">
        <v>11</v>
      </c>
      <c r="J348" s="101">
        <f t="shared" si="51"/>
        <v>2.651241262954929E-3</v>
      </c>
      <c r="K348" s="99">
        <v>431</v>
      </c>
      <c r="L348" s="101">
        <f t="shared" si="52"/>
        <v>1.12476839165949E-2</v>
      </c>
      <c r="M348" s="79">
        <f t="shared" si="43"/>
        <v>1.0063587184281795E-2</v>
      </c>
      <c r="N348" s="83">
        <v>9293.336310860057</v>
      </c>
      <c r="O348" s="6"/>
    </row>
    <row r="349" spans="1:15" ht="16.95" customHeight="1" x14ac:dyDescent="0.3">
      <c r="A349" s="67" t="s">
        <v>35</v>
      </c>
      <c r="B349" s="44" t="s">
        <v>408</v>
      </c>
      <c r="C349" s="99">
        <v>82</v>
      </c>
      <c r="D349" s="99">
        <v>2440</v>
      </c>
      <c r="E349" s="99">
        <v>89</v>
      </c>
      <c r="F349" s="99">
        <v>0</v>
      </c>
      <c r="G349" s="99">
        <f t="shared" si="39"/>
        <v>89</v>
      </c>
      <c r="H349" s="101">
        <f t="shared" si="50"/>
        <v>1.5760580839383743E-2</v>
      </c>
      <c r="I349" s="102">
        <v>36</v>
      </c>
      <c r="J349" s="101">
        <f t="shared" si="51"/>
        <v>8.6767895878524948E-3</v>
      </c>
      <c r="K349" s="99">
        <v>441</v>
      </c>
      <c r="L349" s="101">
        <f t="shared" si="52"/>
        <v>1.1508651060831441E-2</v>
      </c>
      <c r="M349" s="79">
        <f t="shared" si="43"/>
        <v>1.1982007162689226E-2</v>
      </c>
      <c r="N349" s="83">
        <v>11064.923491290045</v>
      </c>
      <c r="O349" s="6"/>
    </row>
    <row r="350" spans="1:15" ht="16.95" customHeight="1" x14ac:dyDescent="0.3">
      <c r="A350" s="67" t="s">
        <v>35</v>
      </c>
      <c r="B350" s="44" t="s">
        <v>409</v>
      </c>
      <c r="C350" s="99">
        <v>154</v>
      </c>
      <c r="D350" s="99">
        <v>2323</v>
      </c>
      <c r="E350" s="99">
        <v>3</v>
      </c>
      <c r="F350" s="99">
        <v>0</v>
      </c>
      <c r="G350" s="99">
        <f t="shared" si="39"/>
        <v>3</v>
      </c>
      <c r="H350" s="101">
        <f t="shared" si="50"/>
        <v>5.3125553391181158E-4</v>
      </c>
      <c r="I350" s="102">
        <v>0</v>
      </c>
      <c r="J350" s="101">
        <f t="shared" si="51"/>
        <v>0</v>
      </c>
      <c r="K350" s="99">
        <v>50</v>
      </c>
      <c r="L350" s="101">
        <f t="shared" si="52"/>
        <v>1.304835721182703E-3</v>
      </c>
      <c r="M350" s="79">
        <f t="shared" si="43"/>
        <v>6.1203041836483828E-4</v>
      </c>
      <c r="N350" s="83">
        <v>565.18658865742646</v>
      </c>
      <c r="O350" s="6"/>
    </row>
    <row r="351" spans="1:15" ht="16.95" customHeight="1" x14ac:dyDescent="0.3">
      <c r="A351" s="67" t="s">
        <v>35</v>
      </c>
      <c r="B351" s="44" t="s">
        <v>410</v>
      </c>
      <c r="C351" s="99">
        <v>78</v>
      </c>
      <c r="D351" s="99">
        <v>2324</v>
      </c>
      <c r="E351" s="99">
        <v>0</v>
      </c>
      <c r="F351" s="99">
        <v>0</v>
      </c>
      <c r="G351" s="99">
        <f t="shared" si="39"/>
        <v>0</v>
      </c>
      <c r="H351" s="101">
        <f t="shared" si="50"/>
        <v>0</v>
      </c>
      <c r="I351" s="102">
        <v>0</v>
      </c>
      <c r="J351" s="101">
        <f t="shared" si="51"/>
        <v>0</v>
      </c>
      <c r="K351" s="99">
        <v>33</v>
      </c>
      <c r="L351" s="101">
        <f t="shared" si="52"/>
        <v>8.6119157598058406E-4</v>
      </c>
      <c r="M351" s="79">
        <f t="shared" si="43"/>
        <v>2.870638586601947E-4</v>
      </c>
      <c r="N351" s="83">
        <v>265.09244987604063</v>
      </c>
      <c r="O351" s="6"/>
    </row>
    <row r="352" spans="1:15" ht="16.95" customHeight="1" x14ac:dyDescent="0.3">
      <c r="A352" s="67" t="s">
        <v>35</v>
      </c>
      <c r="B352" s="44" t="s">
        <v>411</v>
      </c>
      <c r="C352" s="99">
        <v>385</v>
      </c>
      <c r="D352" s="99">
        <v>2330</v>
      </c>
      <c r="E352" s="99">
        <v>6</v>
      </c>
      <c r="F352" s="99">
        <v>0</v>
      </c>
      <c r="G352" s="99">
        <f t="shared" si="39"/>
        <v>6</v>
      </c>
      <c r="H352" s="101">
        <f t="shared" si="50"/>
        <v>1.0625110678236232E-3</v>
      </c>
      <c r="I352" s="102">
        <v>0</v>
      </c>
      <c r="J352" s="101">
        <f t="shared" si="51"/>
        <v>0</v>
      </c>
      <c r="K352" s="99">
        <v>232</v>
      </c>
      <c r="L352" s="101">
        <f t="shared" si="52"/>
        <v>6.0544377462877427E-3</v>
      </c>
      <c r="M352" s="79">
        <f t="shared" si="43"/>
        <v>2.3723162713704554E-3</v>
      </c>
      <c r="N352" s="83">
        <v>2190.7429768190154</v>
      </c>
      <c r="O352" s="6"/>
    </row>
    <row r="353" spans="1:15" ht="16.95" customHeight="1" x14ac:dyDescent="0.3">
      <c r="A353" s="67" t="s">
        <v>35</v>
      </c>
      <c r="B353" s="44" t="s">
        <v>412</v>
      </c>
      <c r="C353" s="99">
        <v>257</v>
      </c>
      <c r="D353" s="99">
        <v>2325</v>
      </c>
      <c r="E353" s="99">
        <v>0</v>
      </c>
      <c r="F353" s="99">
        <v>0</v>
      </c>
      <c r="G353" s="99">
        <f t="shared" si="39"/>
        <v>0</v>
      </c>
      <c r="H353" s="101">
        <f t="shared" si="50"/>
        <v>0</v>
      </c>
      <c r="I353" s="102">
        <v>0</v>
      </c>
      <c r="J353" s="101">
        <f t="shared" si="51"/>
        <v>0</v>
      </c>
      <c r="K353" s="99">
        <v>0</v>
      </c>
      <c r="L353" s="101">
        <f t="shared" si="52"/>
        <v>0</v>
      </c>
      <c r="M353" s="79">
        <f t="shared" si="43"/>
        <v>0</v>
      </c>
      <c r="N353" s="83">
        <v>0</v>
      </c>
      <c r="O353" s="6"/>
    </row>
    <row r="354" spans="1:15" ht="16.95" customHeight="1" x14ac:dyDescent="0.3">
      <c r="A354" s="67" t="s">
        <v>35</v>
      </c>
      <c r="B354" s="44" t="s">
        <v>413</v>
      </c>
      <c r="C354" s="99">
        <v>543</v>
      </c>
      <c r="D354" s="99">
        <v>2326</v>
      </c>
      <c r="E354" s="99">
        <v>0</v>
      </c>
      <c r="F354" s="99">
        <v>0</v>
      </c>
      <c r="G354" s="99">
        <f t="shared" si="39"/>
        <v>0</v>
      </c>
      <c r="H354" s="101">
        <f t="shared" si="50"/>
        <v>0</v>
      </c>
      <c r="I354" s="102">
        <v>0</v>
      </c>
      <c r="J354" s="101">
        <f t="shared" si="51"/>
        <v>0</v>
      </c>
      <c r="K354" s="99">
        <v>0</v>
      </c>
      <c r="L354" s="101">
        <f t="shared" si="52"/>
        <v>0</v>
      </c>
      <c r="M354" s="79">
        <f t="shared" si="43"/>
        <v>0</v>
      </c>
      <c r="N354" s="83">
        <v>0</v>
      </c>
      <c r="O354" s="6"/>
    </row>
    <row r="355" spans="1:15" ht="16.95" customHeight="1" x14ac:dyDescent="0.3">
      <c r="A355" s="67" t="s">
        <v>35</v>
      </c>
      <c r="B355" s="44" t="s">
        <v>414</v>
      </c>
      <c r="C355" s="99">
        <v>227</v>
      </c>
      <c r="D355" s="99">
        <v>2327</v>
      </c>
      <c r="E355" s="99">
        <v>5</v>
      </c>
      <c r="F355" s="99">
        <v>0</v>
      </c>
      <c r="G355" s="99">
        <f t="shared" si="39"/>
        <v>5</v>
      </c>
      <c r="H355" s="101">
        <f t="shared" si="50"/>
        <v>8.854258898530193E-4</v>
      </c>
      <c r="I355" s="102">
        <v>0</v>
      </c>
      <c r="J355" s="101">
        <f t="shared" si="51"/>
        <v>0</v>
      </c>
      <c r="K355" s="99">
        <v>457</v>
      </c>
      <c r="L355" s="101">
        <f t="shared" si="52"/>
        <v>1.1926198491609906E-2</v>
      </c>
      <c r="M355" s="79">
        <f t="shared" si="43"/>
        <v>4.270541460487642E-3</v>
      </c>
      <c r="N355" s="83">
        <v>3943.6810448436049</v>
      </c>
      <c r="O355" s="6"/>
    </row>
    <row r="356" spans="1:15" ht="16.95" customHeight="1" x14ac:dyDescent="0.3">
      <c r="A356" s="67" t="s">
        <v>35</v>
      </c>
      <c r="B356" s="44" t="s">
        <v>415</v>
      </c>
      <c r="C356" s="99">
        <v>507</v>
      </c>
      <c r="D356" s="99">
        <v>2331</v>
      </c>
      <c r="E356" s="99">
        <v>0</v>
      </c>
      <c r="F356" s="99">
        <v>0</v>
      </c>
      <c r="G356" s="99">
        <f t="shared" si="39"/>
        <v>0</v>
      </c>
      <c r="H356" s="101">
        <f t="shared" si="50"/>
        <v>0</v>
      </c>
      <c r="I356" s="102">
        <v>0</v>
      </c>
      <c r="J356" s="101">
        <f t="shared" si="51"/>
        <v>0</v>
      </c>
      <c r="K356" s="99">
        <v>0</v>
      </c>
      <c r="L356" s="101">
        <f t="shared" si="52"/>
        <v>0</v>
      </c>
      <c r="M356" s="79">
        <f t="shared" si="43"/>
        <v>0</v>
      </c>
      <c r="N356" s="83">
        <v>0</v>
      </c>
      <c r="O356" s="6"/>
    </row>
    <row r="357" spans="1:15" ht="16.95" customHeight="1" x14ac:dyDescent="0.3">
      <c r="A357" s="67" t="s">
        <v>35</v>
      </c>
      <c r="B357" s="44" t="s">
        <v>416</v>
      </c>
      <c r="C357" s="100">
        <v>544</v>
      </c>
      <c r="D357" s="100">
        <v>2328</v>
      </c>
      <c r="E357" s="99">
        <v>0</v>
      </c>
      <c r="F357" s="99">
        <v>0</v>
      </c>
      <c r="G357" s="99">
        <f t="shared" si="39"/>
        <v>0</v>
      </c>
      <c r="H357" s="101">
        <f t="shared" si="50"/>
        <v>0</v>
      </c>
      <c r="I357" s="102">
        <v>0</v>
      </c>
      <c r="J357" s="101">
        <f t="shared" si="51"/>
        <v>0</v>
      </c>
      <c r="K357" s="99">
        <v>3</v>
      </c>
      <c r="L357" s="101">
        <f t="shared" si="52"/>
        <v>7.829014327096219E-5</v>
      </c>
      <c r="M357" s="79">
        <f t="shared" si="43"/>
        <v>2.6096714423654064E-5</v>
      </c>
      <c r="N357" s="83">
        <v>24.099313625094602</v>
      </c>
      <c r="O357" s="6"/>
    </row>
    <row r="358" spans="1:15" ht="16.95" customHeight="1" x14ac:dyDescent="0.3">
      <c r="A358" s="67" t="s">
        <v>35</v>
      </c>
      <c r="B358" s="44" t="s">
        <v>417</v>
      </c>
      <c r="C358" s="99">
        <v>164</v>
      </c>
      <c r="D358" s="99">
        <v>2329</v>
      </c>
      <c r="E358" s="99">
        <v>1</v>
      </c>
      <c r="F358" s="99">
        <v>0</v>
      </c>
      <c r="G358" s="99">
        <f t="shared" si="39"/>
        <v>1</v>
      </c>
      <c r="H358" s="101">
        <f t="shared" si="50"/>
        <v>1.7708517797060386E-4</v>
      </c>
      <c r="I358" s="102">
        <v>0</v>
      </c>
      <c r="J358" s="101">
        <f t="shared" si="51"/>
        <v>0</v>
      </c>
      <c r="K358" s="99">
        <v>468</v>
      </c>
      <c r="L358" s="101">
        <f t="shared" si="52"/>
        <v>1.22132623502701E-2</v>
      </c>
      <c r="M358" s="79">
        <f t="shared" si="43"/>
        <v>4.1301158427469011E-3</v>
      </c>
      <c r="N358" s="83">
        <v>3814.0033793722628</v>
      </c>
      <c r="O358" s="6"/>
    </row>
    <row r="359" spans="1:15" ht="16.95" customHeight="1" x14ac:dyDescent="0.3">
      <c r="A359" s="67" t="s">
        <v>35</v>
      </c>
      <c r="B359" s="44" t="s">
        <v>418</v>
      </c>
      <c r="C359" s="99"/>
      <c r="D359" s="99">
        <v>3721</v>
      </c>
      <c r="E359" s="99">
        <v>0</v>
      </c>
      <c r="F359" s="99">
        <v>0</v>
      </c>
      <c r="G359" s="99">
        <f t="shared" si="39"/>
        <v>0</v>
      </c>
      <c r="H359" s="101">
        <f t="shared" si="50"/>
        <v>0</v>
      </c>
      <c r="I359" s="102">
        <v>0</v>
      </c>
      <c r="J359" s="101">
        <f t="shared" si="51"/>
        <v>0</v>
      </c>
      <c r="K359" s="99">
        <v>0</v>
      </c>
      <c r="L359" s="101">
        <f t="shared" si="52"/>
        <v>0</v>
      </c>
      <c r="M359" s="79">
        <f t="shared" si="43"/>
        <v>0</v>
      </c>
      <c r="N359" s="83">
        <v>0</v>
      </c>
      <c r="O359" s="6"/>
    </row>
    <row r="360" spans="1:15" ht="16.95" customHeight="1" x14ac:dyDescent="0.3">
      <c r="A360" s="67" t="s">
        <v>35</v>
      </c>
      <c r="B360" s="44" t="s">
        <v>419</v>
      </c>
      <c r="C360" s="99">
        <v>70</v>
      </c>
      <c r="D360" s="99">
        <v>2336</v>
      </c>
      <c r="E360" s="99">
        <v>0</v>
      </c>
      <c r="F360" s="99">
        <v>0</v>
      </c>
      <c r="G360" s="99">
        <f t="shared" si="39"/>
        <v>0</v>
      </c>
      <c r="H360" s="101">
        <f t="shared" si="50"/>
        <v>0</v>
      </c>
      <c r="I360" s="102">
        <v>0</v>
      </c>
      <c r="J360" s="101">
        <f t="shared" si="51"/>
        <v>0</v>
      </c>
      <c r="K360" s="99">
        <v>0</v>
      </c>
      <c r="L360" s="101">
        <f t="shared" si="52"/>
        <v>0</v>
      </c>
      <c r="M360" s="79">
        <f t="shared" si="43"/>
        <v>0</v>
      </c>
      <c r="N360" s="83">
        <v>0</v>
      </c>
      <c r="O360" s="6"/>
    </row>
    <row r="361" spans="1:15" ht="16.95" customHeight="1" x14ac:dyDescent="0.3">
      <c r="A361" s="67" t="s">
        <v>35</v>
      </c>
      <c r="B361" s="44" t="s">
        <v>420</v>
      </c>
      <c r="C361" s="99">
        <v>386</v>
      </c>
      <c r="D361" s="99">
        <v>2337</v>
      </c>
      <c r="E361" s="99">
        <v>0</v>
      </c>
      <c r="F361" s="99">
        <v>0</v>
      </c>
      <c r="G361" s="99">
        <f t="shared" si="39"/>
        <v>0</v>
      </c>
      <c r="H361" s="101">
        <f t="shared" si="50"/>
        <v>0</v>
      </c>
      <c r="I361" s="102">
        <v>0</v>
      </c>
      <c r="J361" s="101">
        <f t="shared" si="51"/>
        <v>0</v>
      </c>
      <c r="K361" s="99">
        <v>0</v>
      </c>
      <c r="L361" s="101">
        <f t="shared" si="52"/>
        <v>0</v>
      </c>
      <c r="M361" s="79">
        <f t="shared" si="43"/>
        <v>0</v>
      </c>
      <c r="N361" s="83">
        <v>0</v>
      </c>
      <c r="O361" s="6"/>
    </row>
    <row r="362" spans="1:15" ht="16.95" customHeight="1" x14ac:dyDescent="0.3">
      <c r="A362" s="67" t="s">
        <v>35</v>
      </c>
      <c r="B362" s="44" t="s">
        <v>421</v>
      </c>
      <c r="C362" s="99">
        <v>480</v>
      </c>
      <c r="D362" s="99">
        <v>2338</v>
      </c>
      <c r="E362" s="99">
        <v>0</v>
      </c>
      <c r="F362" s="99">
        <v>0</v>
      </c>
      <c r="G362" s="99">
        <f t="shared" si="39"/>
        <v>0</v>
      </c>
      <c r="H362" s="101">
        <f t="shared" si="50"/>
        <v>0</v>
      </c>
      <c r="I362" s="102">
        <v>0</v>
      </c>
      <c r="J362" s="101">
        <f t="shared" si="51"/>
        <v>0</v>
      </c>
      <c r="K362" s="99">
        <v>0</v>
      </c>
      <c r="L362" s="101">
        <f t="shared" si="52"/>
        <v>0</v>
      </c>
      <c r="M362" s="79">
        <f t="shared" si="43"/>
        <v>0</v>
      </c>
      <c r="N362" s="83">
        <v>0</v>
      </c>
      <c r="O362" s="6"/>
    </row>
    <row r="363" spans="1:15" ht="16.95" customHeight="1" x14ac:dyDescent="0.3">
      <c r="A363" s="67" t="s">
        <v>35</v>
      </c>
      <c r="B363" s="44" t="s">
        <v>422</v>
      </c>
      <c r="C363" s="99">
        <v>66</v>
      </c>
      <c r="D363" s="99">
        <v>2339</v>
      </c>
      <c r="E363" s="99">
        <v>1</v>
      </c>
      <c r="F363" s="99">
        <v>0</v>
      </c>
      <c r="G363" s="99">
        <f t="shared" si="39"/>
        <v>1</v>
      </c>
      <c r="H363" s="101">
        <f t="shared" si="50"/>
        <v>1.7708517797060386E-4</v>
      </c>
      <c r="I363" s="102">
        <v>0</v>
      </c>
      <c r="J363" s="101">
        <f t="shared" si="51"/>
        <v>0</v>
      </c>
      <c r="K363" s="99">
        <v>86</v>
      </c>
      <c r="L363" s="101">
        <f t="shared" si="52"/>
        <v>2.2443174404342494E-3</v>
      </c>
      <c r="M363" s="79">
        <f t="shared" si="43"/>
        <v>8.0713420613495116E-4</v>
      </c>
      <c r="N363" s="83">
        <v>745.35744444355078</v>
      </c>
      <c r="O363" s="6"/>
    </row>
    <row r="364" spans="1:15" ht="16.95" customHeight="1" x14ac:dyDescent="0.3">
      <c r="A364" s="67" t="s">
        <v>35</v>
      </c>
      <c r="B364" s="44" t="s">
        <v>423</v>
      </c>
      <c r="C364" s="99">
        <v>67</v>
      </c>
      <c r="D364" s="99">
        <v>2340</v>
      </c>
      <c r="E364" s="99">
        <v>0</v>
      </c>
      <c r="F364" s="99">
        <v>0</v>
      </c>
      <c r="G364" s="99">
        <f t="shared" si="39"/>
        <v>0</v>
      </c>
      <c r="H364" s="101">
        <f t="shared" si="50"/>
        <v>0</v>
      </c>
      <c r="I364" s="102">
        <v>0</v>
      </c>
      <c r="J364" s="101">
        <f t="shared" si="51"/>
        <v>0</v>
      </c>
      <c r="K364" s="99">
        <v>0</v>
      </c>
      <c r="L364" s="101">
        <f t="shared" si="52"/>
        <v>0</v>
      </c>
      <c r="M364" s="79">
        <f t="shared" si="43"/>
        <v>0</v>
      </c>
      <c r="N364" s="83">
        <v>0</v>
      </c>
      <c r="O364" s="6"/>
    </row>
    <row r="365" spans="1:15" ht="16.95" customHeight="1" x14ac:dyDescent="0.3">
      <c r="A365" s="67" t="s">
        <v>35</v>
      </c>
      <c r="B365" s="44" t="s">
        <v>424</v>
      </c>
      <c r="C365" s="99">
        <v>243</v>
      </c>
      <c r="D365" s="99">
        <v>2341</v>
      </c>
      <c r="E365" s="99">
        <v>0</v>
      </c>
      <c r="F365" s="99">
        <v>0</v>
      </c>
      <c r="G365" s="99">
        <f t="shared" si="39"/>
        <v>0</v>
      </c>
      <c r="H365" s="101">
        <f t="shared" si="50"/>
        <v>0</v>
      </c>
      <c r="I365" s="102">
        <v>0</v>
      </c>
      <c r="J365" s="101">
        <f t="shared" si="51"/>
        <v>0</v>
      </c>
      <c r="K365" s="99">
        <v>0</v>
      </c>
      <c r="L365" s="101">
        <f t="shared" si="52"/>
        <v>0</v>
      </c>
      <c r="M365" s="79">
        <f t="shared" si="43"/>
        <v>0</v>
      </c>
      <c r="N365" s="83">
        <v>0</v>
      </c>
      <c r="O365" s="6"/>
    </row>
    <row r="366" spans="1:15" ht="16.95" customHeight="1" x14ac:dyDescent="0.3">
      <c r="A366" s="67" t="s">
        <v>35</v>
      </c>
      <c r="B366" s="44" t="s">
        <v>425</v>
      </c>
      <c r="C366" s="99">
        <v>172</v>
      </c>
      <c r="D366" s="99">
        <v>2342</v>
      </c>
      <c r="E366" s="99">
        <v>0</v>
      </c>
      <c r="F366" s="99">
        <v>0</v>
      </c>
      <c r="G366" s="99">
        <f t="shared" si="39"/>
        <v>0</v>
      </c>
      <c r="H366" s="101">
        <f t="shared" si="50"/>
        <v>0</v>
      </c>
      <c r="I366" s="102">
        <v>0</v>
      </c>
      <c r="J366" s="101">
        <f t="shared" si="51"/>
        <v>0</v>
      </c>
      <c r="K366" s="99">
        <v>0</v>
      </c>
      <c r="L366" s="101">
        <f t="shared" si="52"/>
        <v>0</v>
      </c>
      <c r="M366" s="79">
        <f t="shared" si="43"/>
        <v>0</v>
      </c>
      <c r="N366" s="83">
        <v>0</v>
      </c>
      <c r="O366" s="6"/>
    </row>
    <row r="367" spans="1:15" ht="16.95" customHeight="1" x14ac:dyDescent="0.3">
      <c r="A367" s="67" t="s">
        <v>35</v>
      </c>
      <c r="B367" s="44" t="s">
        <v>426</v>
      </c>
      <c r="C367" s="99">
        <v>354</v>
      </c>
      <c r="D367" s="99">
        <v>2343</v>
      </c>
      <c r="E367" s="99">
        <v>0</v>
      </c>
      <c r="F367" s="99">
        <v>0</v>
      </c>
      <c r="G367" s="99">
        <f t="shared" si="39"/>
        <v>0</v>
      </c>
      <c r="H367" s="101">
        <f t="shared" si="50"/>
        <v>0</v>
      </c>
      <c r="I367" s="102">
        <v>0</v>
      </c>
      <c r="J367" s="101">
        <f t="shared" si="51"/>
        <v>0</v>
      </c>
      <c r="K367" s="99">
        <v>0</v>
      </c>
      <c r="L367" s="101">
        <f t="shared" si="52"/>
        <v>0</v>
      </c>
      <c r="M367" s="79">
        <f t="shared" si="43"/>
        <v>0</v>
      </c>
      <c r="N367" s="83">
        <v>0</v>
      </c>
      <c r="O367" s="6"/>
    </row>
    <row r="368" spans="1:15" ht="16.95" customHeight="1" x14ac:dyDescent="0.3">
      <c r="A368" s="67" t="s">
        <v>35</v>
      </c>
      <c r="B368" s="44" t="s">
        <v>427</v>
      </c>
      <c r="C368" s="99">
        <v>142</v>
      </c>
      <c r="D368" s="99">
        <v>2380</v>
      </c>
      <c r="E368" s="99">
        <v>0</v>
      </c>
      <c r="F368" s="99">
        <v>0</v>
      </c>
      <c r="G368" s="99">
        <f t="shared" si="39"/>
        <v>0</v>
      </c>
      <c r="H368" s="101">
        <f t="shared" si="50"/>
        <v>0</v>
      </c>
      <c r="I368" s="102">
        <v>0</v>
      </c>
      <c r="J368" s="101">
        <f t="shared" si="51"/>
        <v>0</v>
      </c>
      <c r="K368" s="99">
        <v>0</v>
      </c>
      <c r="L368" s="101">
        <f t="shared" si="52"/>
        <v>0</v>
      </c>
      <c r="M368" s="79">
        <f t="shared" si="43"/>
        <v>0</v>
      </c>
      <c r="N368" s="83">
        <v>0</v>
      </c>
      <c r="O368" s="6"/>
    </row>
    <row r="369" spans="1:15" ht="16.95" customHeight="1" x14ac:dyDescent="0.3">
      <c r="A369" s="67" t="s">
        <v>35</v>
      </c>
      <c r="B369" s="44" t="s">
        <v>428</v>
      </c>
      <c r="C369" s="99">
        <v>255</v>
      </c>
      <c r="D369" s="99">
        <v>2381</v>
      </c>
      <c r="E369" s="99">
        <v>0</v>
      </c>
      <c r="F369" s="99">
        <v>0</v>
      </c>
      <c r="G369" s="99">
        <f t="shared" si="39"/>
        <v>0</v>
      </c>
      <c r="H369" s="101">
        <f t="shared" ref="H369:H378" si="53">+G369/$G$517</f>
        <v>0</v>
      </c>
      <c r="I369" s="102">
        <v>0</v>
      </c>
      <c r="J369" s="101">
        <f t="shared" ref="J369:J378" si="54">+I369/$I$517</f>
        <v>0</v>
      </c>
      <c r="K369" s="99">
        <v>0</v>
      </c>
      <c r="L369" s="101">
        <f t="shared" ref="L369:L378" si="55">+K369/$K$517</f>
        <v>0</v>
      </c>
      <c r="M369" s="79">
        <f t="shared" si="43"/>
        <v>0</v>
      </c>
      <c r="N369" s="83">
        <v>0</v>
      </c>
      <c r="O369" s="6"/>
    </row>
    <row r="370" spans="1:15" ht="16.95" customHeight="1" x14ac:dyDescent="0.3">
      <c r="A370" s="67" t="s">
        <v>35</v>
      </c>
      <c r="B370" s="44" t="s">
        <v>429</v>
      </c>
      <c r="C370" s="109">
        <v>152</v>
      </c>
      <c r="D370" s="109">
        <v>2382</v>
      </c>
      <c r="E370" s="99">
        <v>0</v>
      </c>
      <c r="F370" s="99">
        <v>0</v>
      </c>
      <c r="G370" s="99">
        <f t="shared" si="39"/>
        <v>0</v>
      </c>
      <c r="H370" s="101">
        <f t="shared" si="53"/>
        <v>0</v>
      </c>
      <c r="I370" s="102">
        <v>0</v>
      </c>
      <c r="J370" s="101">
        <f t="shared" si="54"/>
        <v>0</v>
      </c>
      <c r="K370" s="99">
        <v>0</v>
      </c>
      <c r="L370" s="101">
        <f t="shared" si="55"/>
        <v>0</v>
      </c>
      <c r="M370" s="79">
        <f t="shared" si="43"/>
        <v>0</v>
      </c>
      <c r="N370" s="83">
        <v>0</v>
      </c>
      <c r="O370" s="6"/>
    </row>
    <row r="371" spans="1:15" ht="16.95" customHeight="1" x14ac:dyDescent="0.3">
      <c r="A371" s="67" t="s">
        <v>35</v>
      </c>
      <c r="B371" s="44" t="s">
        <v>430</v>
      </c>
      <c r="C371" s="109">
        <v>268</v>
      </c>
      <c r="D371" s="109">
        <v>2383</v>
      </c>
      <c r="E371" s="99">
        <v>0</v>
      </c>
      <c r="F371" s="99">
        <v>0</v>
      </c>
      <c r="G371" s="99">
        <f t="shared" si="39"/>
        <v>0</v>
      </c>
      <c r="H371" s="101">
        <f t="shared" si="53"/>
        <v>0</v>
      </c>
      <c r="I371" s="102">
        <v>0</v>
      </c>
      <c r="J371" s="101">
        <f t="shared" si="54"/>
        <v>0</v>
      </c>
      <c r="K371" s="99">
        <v>0</v>
      </c>
      <c r="L371" s="101">
        <f t="shared" si="55"/>
        <v>0</v>
      </c>
      <c r="M371" s="79">
        <f t="shared" si="43"/>
        <v>0</v>
      </c>
      <c r="N371" s="83">
        <v>0</v>
      </c>
      <c r="O371" s="6"/>
    </row>
    <row r="372" spans="1:15" ht="16.95" customHeight="1" x14ac:dyDescent="0.3">
      <c r="A372" s="67" t="s">
        <v>35</v>
      </c>
      <c r="B372" s="44" t="s">
        <v>431</v>
      </c>
      <c r="C372" s="109">
        <v>34</v>
      </c>
      <c r="D372" s="109">
        <v>2384</v>
      </c>
      <c r="E372" s="99">
        <v>6</v>
      </c>
      <c r="F372" s="99">
        <v>0</v>
      </c>
      <c r="G372" s="99">
        <f t="shared" si="39"/>
        <v>6</v>
      </c>
      <c r="H372" s="101">
        <f t="shared" si="53"/>
        <v>1.0625110678236232E-3</v>
      </c>
      <c r="I372" s="102">
        <v>8</v>
      </c>
      <c r="J372" s="101">
        <f t="shared" si="54"/>
        <v>1.9281754639672211E-3</v>
      </c>
      <c r="K372" s="99">
        <v>49</v>
      </c>
      <c r="L372" s="101">
        <f t="shared" si="55"/>
        <v>1.2787390067590491E-3</v>
      </c>
      <c r="M372" s="79">
        <f t="shared" si="43"/>
        <v>1.4231418461832979E-3</v>
      </c>
      <c r="N372" s="83">
        <v>1314.216844595612</v>
      </c>
      <c r="O372" s="6"/>
    </row>
    <row r="373" spans="1:15" ht="16.95" customHeight="1" x14ac:dyDescent="0.3">
      <c r="A373" s="67" t="s">
        <v>35</v>
      </c>
      <c r="B373" s="44" t="s">
        <v>432</v>
      </c>
      <c r="C373" s="99">
        <v>246</v>
      </c>
      <c r="D373" s="99">
        <v>2385</v>
      </c>
      <c r="E373" s="99">
        <v>0</v>
      </c>
      <c r="F373" s="99">
        <v>0</v>
      </c>
      <c r="G373" s="99">
        <f t="shared" si="39"/>
        <v>0</v>
      </c>
      <c r="H373" s="101">
        <f t="shared" si="53"/>
        <v>0</v>
      </c>
      <c r="I373" s="102">
        <v>0</v>
      </c>
      <c r="J373" s="101">
        <f t="shared" si="54"/>
        <v>0</v>
      </c>
      <c r="K373" s="99">
        <v>0</v>
      </c>
      <c r="L373" s="101">
        <f t="shared" si="55"/>
        <v>0</v>
      </c>
      <c r="M373" s="79">
        <f t="shared" si="43"/>
        <v>0</v>
      </c>
      <c r="N373" s="83">
        <v>0</v>
      </c>
      <c r="O373" s="6"/>
    </row>
    <row r="374" spans="1:15" ht="16.95" customHeight="1" x14ac:dyDescent="0.3">
      <c r="A374" s="67" t="s">
        <v>35</v>
      </c>
      <c r="B374" s="44" t="s">
        <v>433</v>
      </c>
      <c r="C374" s="99">
        <v>37</v>
      </c>
      <c r="D374" s="99">
        <v>2386</v>
      </c>
      <c r="E374" s="99">
        <v>0</v>
      </c>
      <c r="F374" s="99">
        <v>0</v>
      </c>
      <c r="G374" s="99">
        <f t="shared" si="39"/>
        <v>0</v>
      </c>
      <c r="H374" s="101">
        <f t="shared" si="53"/>
        <v>0</v>
      </c>
      <c r="I374" s="102">
        <v>0</v>
      </c>
      <c r="J374" s="101">
        <f t="shared" si="54"/>
        <v>0</v>
      </c>
      <c r="K374" s="99">
        <v>0</v>
      </c>
      <c r="L374" s="101">
        <f t="shared" si="55"/>
        <v>0</v>
      </c>
      <c r="M374" s="79">
        <f t="shared" si="43"/>
        <v>0</v>
      </c>
      <c r="N374" s="83">
        <v>0</v>
      </c>
      <c r="O374" s="6"/>
    </row>
    <row r="375" spans="1:15" ht="16.95" customHeight="1" x14ac:dyDescent="0.3">
      <c r="A375" s="67" t="s">
        <v>35</v>
      </c>
      <c r="B375" s="44" t="s">
        <v>434</v>
      </c>
      <c r="C375" s="99">
        <v>388</v>
      </c>
      <c r="D375" s="99">
        <v>2387</v>
      </c>
      <c r="E375" s="99">
        <v>0</v>
      </c>
      <c r="F375" s="99">
        <v>0</v>
      </c>
      <c r="G375" s="99">
        <f t="shared" si="39"/>
        <v>0</v>
      </c>
      <c r="H375" s="101">
        <f t="shared" si="53"/>
        <v>0</v>
      </c>
      <c r="I375" s="102">
        <v>0</v>
      </c>
      <c r="J375" s="101">
        <f t="shared" si="54"/>
        <v>0</v>
      </c>
      <c r="K375" s="99">
        <v>0</v>
      </c>
      <c r="L375" s="101">
        <f t="shared" si="55"/>
        <v>0</v>
      </c>
      <c r="M375" s="79">
        <f t="shared" si="43"/>
        <v>0</v>
      </c>
      <c r="N375" s="83">
        <v>0</v>
      </c>
      <c r="O375" s="6"/>
    </row>
    <row r="376" spans="1:15" ht="16.95" customHeight="1" x14ac:dyDescent="0.3">
      <c r="A376" s="67" t="s">
        <v>35</v>
      </c>
      <c r="B376" s="44" t="s">
        <v>435</v>
      </c>
      <c r="C376" s="99">
        <v>536</v>
      </c>
      <c r="D376" s="99">
        <v>2424</v>
      </c>
      <c r="E376" s="99">
        <v>0</v>
      </c>
      <c r="F376" s="99">
        <v>0</v>
      </c>
      <c r="G376" s="99">
        <f t="shared" si="39"/>
        <v>0</v>
      </c>
      <c r="H376" s="101">
        <f t="shared" si="53"/>
        <v>0</v>
      </c>
      <c r="I376" s="102">
        <v>0</v>
      </c>
      <c r="J376" s="101">
        <f t="shared" si="54"/>
        <v>0</v>
      </c>
      <c r="K376" s="99">
        <v>120</v>
      </c>
      <c r="L376" s="101">
        <f t="shared" si="55"/>
        <v>3.1316057308384874E-3</v>
      </c>
      <c r="M376" s="79">
        <f t="shared" si="43"/>
        <v>1.0438685769461624E-3</v>
      </c>
      <c r="N376" s="83">
        <v>963.97254500378392</v>
      </c>
      <c r="O376" s="6"/>
    </row>
    <row r="377" spans="1:15" ht="16.95" customHeight="1" x14ac:dyDescent="0.3">
      <c r="A377" s="67" t="s">
        <v>35</v>
      </c>
      <c r="B377" s="44" t="s">
        <v>436</v>
      </c>
      <c r="C377" s="99">
        <v>167</v>
      </c>
      <c r="D377" s="99">
        <v>2466</v>
      </c>
      <c r="E377" s="99">
        <v>0</v>
      </c>
      <c r="F377" s="99">
        <v>0</v>
      </c>
      <c r="G377" s="99">
        <f t="shared" si="39"/>
        <v>0</v>
      </c>
      <c r="H377" s="101">
        <f t="shared" si="53"/>
        <v>0</v>
      </c>
      <c r="I377" s="102">
        <v>0</v>
      </c>
      <c r="J377" s="101">
        <f t="shared" si="54"/>
        <v>0</v>
      </c>
      <c r="K377" s="99">
        <v>0</v>
      </c>
      <c r="L377" s="101">
        <f t="shared" si="55"/>
        <v>0</v>
      </c>
      <c r="M377" s="79">
        <f t="shared" si="43"/>
        <v>0</v>
      </c>
      <c r="N377" s="83">
        <v>0</v>
      </c>
      <c r="O377" s="6"/>
    </row>
    <row r="378" spans="1:15" ht="16.95" customHeight="1" x14ac:dyDescent="0.3">
      <c r="A378" s="72"/>
      <c r="B378" s="81" t="s">
        <v>437</v>
      </c>
      <c r="C378" s="74"/>
      <c r="D378" s="74"/>
      <c r="E378" s="75">
        <f t="shared" ref="E378:G378" si="56">SUM(E241:E377)</f>
        <v>392</v>
      </c>
      <c r="F378" s="75">
        <f t="shared" si="56"/>
        <v>15</v>
      </c>
      <c r="G378" s="76">
        <f t="shared" si="56"/>
        <v>407</v>
      </c>
      <c r="H378" s="77">
        <f t="shared" si="53"/>
        <v>7.2073667434035774E-2</v>
      </c>
      <c r="I378" s="78">
        <f>SUM(I241:I377)</f>
        <v>782</v>
      </c>
      <c r="J378" s="77">
        <f t="shared" si="54"/>
        <v>0.18847915160279585</v>
      </c>
      <c r="K378" s="78">
        <f>SUM(K241:K377)</f>
        <v>8947</v>
      </c>
      <c r="L378" s="77">
        <f t="shared" si="55"/>
        <v>0.23348730394843289</v>
      </c>
      <c r="M378" s="79">
        <f t="shared" si="43"/>
        <v>0.16468004099508818</v>
      </c>
      <c r="N378" s="83">
        <f>SUM(N241:N377)</f>
        <v>152075.69394777375</v>
      </c>
      <c r="O378" s="168"/>
    </row>
    <row r="379" spans="1:15" ht="16.95" customHeight="1" x14ac:dyDescent="0.3">
      <c r="A379" s="67" t="s">
        <v>37</v>
      </c>
      <c r="B379" s="108"/>
      <c r="C379" s="74"/>
      <c r="D379" s="74"/>
      <c r="E379" s="99"/>
      <c r="F379" s="99"/>
      <c r="G379" s="100"/>
      <c r="H379" s="101"/>
      <c r="I379" s="102"/>
      <c r="J379" s="101"/>
      <c r="K379" s="102"/>
      <c r="L379" s="101"/>
      <c r="M379" s="103"/>
      <c r="N379" s="103"/>
      <c r="O379" s="18"/>
    </row>
    <row r="380" spans="1:15" ht="16.95" customHeight="1" x14ac:dyDescent="0.3">
      <c r="A380" s="67" t="s">
        <v>37</v>
      </c>
      <c r="B380" s="104" t="s">
        <v>438</v>
      </c>
      <c r="C380" s="105"/>
      <c r="D380" s="105"/>
      <c r="E380" s="75"/>
      <c r="F380" s="75"/>
      <c r="G380" s="100"/>
      <c r="H380" s="101"/>
      <c r="I380" s="102"/>
      <c r="J380" s="101"/>
      <c r="K380" s="102"/>
      <c r="L380" s="101"/>
      <c r="M380" s="79"/>
      <c r="N380" s="67"/>
      <c r="O380" s="6"/>
    </row>
    <row r="381" spans="1:15" ht="16.95" customHeight="1" x14ac:dyDescent="0.3">
      <c r="A381" s="67" t="s">
        <v>37</v>
      </c>
      <c r="B381" s="44" t="s">
        <v>439</v>
      </c>
      <c r="C381" s="102">
        <v>426</v>
      </c>
      <c r="D381" s="102">
        <v>1996</v>
      </c>
      <c r="E381" s="99">
        <v>0</v>
      </c>
      <c r="F381" s="99">
        <v>0</v>
      </c>
      <c r="G381" s="99">
        <f t="shared" ref="G381:G394" si="57">E381+F381</f>
        <v>0</v>
      </c>
      <c r="H381" s="101">
        <f t="shared" ref="H381:H395" si="58">+G381/$G$517</f>
        <v>0</v>
      </c>
      <c r="I381" s="102">
        <v>0</v>
      </c>
      <c r="J381" s="101">
        <f t="shared" ref="J381:J395" si="59">+I381/$I$517</f>
        <v>0</v>
      </c>
      <c r="K381" s="99">
        <v>0</v>
      </c>
      <c r="L381" s="101">
        <f t="shared" ref="L381:L395" si="60">+K381/$K$517</f>
        <v>0</v>
      </c>
      <c r="M381" s="79">
        <f t="shared" ref="M381:M395" si="61">+(H381+J381+L381)/3</f>
        <v>0</v>
      </c>
      <c r="N381" s="83">
        <v>0</v>
      </c>
      <c r="O381" s="6"/>
    </row>
    <row r="382" spans="1:15" ht="16.95" customHeight="1" x14ac:dyDescent="0.3">
      <c r="A382" s="67" t="s">
        <v>37</v>
      </c>
      <c r="B382" s="44" t="s">
        <v>440</v>
      </c>
      <c r="C382" s="102">
        <v>427</v>
      </c>
      <c r="D382" s="102">
        <v>1997</v>
      </c>
      <c r="E382" s="99">
        <v>0</v>
      </c>
      <c r="F382" s="99">
        <v>0</v>
      </c>
      <c r="G382" s="99">
        <f t="shared" si="57"/>
        <v>0</v>
      </c>
      <c r="H382" s="101">
        <f t="shared" si="58"/>
        <v>0</v>
      </c>
      <c r="I382" s="102">
        <v>0</v>
      </c>
      <c r="J382" s="101">
        <f t="shared" si="59"/>
        <v>0</v>
      </c>
      <c r="K382" s="99">
        <v>0</v>
      </c>
      <c r="L382" s="101">
        <f t="shared" si="60"/>
        <v>0</v>
      </c>
      <c r="M382" s="79">
        <f t="shared" si="61"/>
        <v>0</v>
      </c>
      <c r="N382" s="83">
        <v>0</v>
      </c>
      <c r="O382" s="6"/>
    </row>
    <row r="383" spans="1:15" ht="16.95" customHeight="1" x14ac:dyDescent="0.3">
      <c r="A383" s="67" t="s">
        <v>37</v>
      </c>
      <c r="B383" s="44" t="s">
        <v>441</v>
      </c>
      <c r="C383" s="102">
        <v>312</v>
      </c>
      <c r="D383" s="102">
        <v>2034</v>
      </c>
      <c r="E383" s="99">
        <v>0</v>
      </c>
      <c r="F383" s="99">
        <v>0</v>
      </c>
      <c r="G383" s="99">
        <f t="shared" si="57"/>
        <v>0</v>
      </c>
      <c r="H383" s="101">
        <f t="shared" si="58"/>
        <v>0</v>
      </c>
      <c r="I383" s="102">
        <v>0</v>
      </c>
      <c r="J383" s="101">
        <f t="shared" si="59"/>
        <v>0</v>
      </c>
      <c r="K383" s="99">
        <v>0</v>
      </c>
      <c r="L383" s="101">
        <f t="shared" si="60"/>
        <v>0</v>
      </c>
      <c r="M383" s="79">
        <f t="shared" si="61"/>
        <v>0</v>
      </c>
      <c r="N383" s="83">
        <v>0</v>
      </c>
      <c r="O383" s="6"/>
    </row>
    <row r="384" spans="1:15" ht="16.95" customHeight="1" x14ac:dyDescent="0.3">
      <c r="A384" s="67" t="s">
        <v>37</v>
      </c>
      <c r="B384" s="44" t="s">
        <v>442</v>
      </c>
      <c r="C384" s="102">
        <v>425</v>
      </c>
      <c r="D384" s="102">
        <v>2035</v>
      </c>
      <c r="E384" s="99">
        <v>0</v>
      </c>
      <c r="F384" s="99">
        <v>0</v>
      </c>
      <c r="G384" s="99">
        <f t="shared" si="57"/>
        <v>0</v>
      </c>
      <c r="H384" s="101">
        <f t="shared" si="58"/>
        <v>0</v>
      </c>
      <c r="I384" s="102">
        <v>0</v>
      </c>
      <c r="J384" s="101">
        <f t="shared" si="59"/>
        <v>0</v>
      </c>
      <c r="K384" s="99">
        <v>0</v>
      </c>
      <c r="L384" s="101">
        <f t="shared" si="60"/>
        <v>0</v>
      </c>
      <c r="M384" s="79">
        <f t="shared" si="61"/>
        <v>0</v>
      </c>
      <c r="N384" s="83">
        <v>0</v>
      </c>
      <c r="O384" s="6"/>
    </row>
    <row r="385" spans="1:15" ht="16.95" customHeight="1" x14ac:dyDescent="0.3">
      <c r="A385" s="67" t="s">
        <v>37</v>
      </c>
      <c r="B385" s="44" t="s">
        <v>443</v>
      </c>
      <c r="C385" s="102">
        <v>125</v>
      </c>
      <c r="D385" s="102">
        <v>1910</v>
      </c>
      <c r="E385" s="99">
        <v>0</v>
      </c>
      <c r="F385" s="99">
        <v>0</v>
      </c>
      <c r="G385" s="99">
        <f t="shared" si="57"/>
        <v>0</v>
      </c>
      <c r="H385" s="101">
        <f t="shared" si="58"/>
        <v>0</v>
      </c>
      <c r="I385" s="102">
        <v>0</v>
      </c>
      <c r="J385" s="101">
        <f t="shared" si="59"/>
        <v>0</v>
      </c>
      <c r="K385" s="99">
        <v>42</v>
      </c>
      <c r="L385" s="101">
        <f t="shared" si="60"/>
        <v>1.0960620057934706E-3</v>
      </c>
      <c r="M385" s="79">
        <f t="shared" si="61"/>
        <v>3.6535400193115687E-4</v>
      </c>
      <c r="N385" s="83">
        <v>337.39039075132445</v>
      </c>
      <c r="O385" s="6"/>
    </row>
    <row r="386" spans="1:15" ht="16.95" customHeight="1" x14ac:dyDescent="0.3">
      <c r="A386" s="67" t="s">
        <v>37</v>
      </c>
      <c r="B386" s="44" t="s">
        <v>444</v>
      </c>
      <c r="C386" s="102">
        <v>423</v>
      </c>
      <c r="D386" s="102">
        <v>1917</v>
      </c>
      <c r="E386" s="99">
        <v>0</v>
      </c>
      <c r="F386" s="99">
        <v>0</v>
      </c>
      <c r="G386" s="99">
        <f t="shared" si="57"/>
        <v>0</v>
      </c>
      <c r="H386" s="101">
        <f t="shared" si="58"/>
        <v>0</v>
      </c>
      <c r="I386" s="102">
        <v>0</v>
      </c>
      <c r="J386" s="101">
        <f t="shared" si="59"/>
        <v>0</v>
      </c>
      <c r="K386" s="99">
        <v>0</v>
      </c>
      <c r="L386" s="101">
        <f t="shared" si="60"/>
        <v>0</v>
      </c>
      <c r="M386" s="79">
        <f t="shared" si="61"/>
        <v>0</v>
      </c>
      <c r="N386" s="83">
        <v>0</v>
      </c>
      <c r="O386" s="6"/>
    </row>
    <row r="387" spans="1:15" ht="16.95" customHeight="1" x14ac:dyDescent="0.3">
      <c r="A387" s="67" t="s">
        <v>37</v>
      </c>
      <c r="B387" s="44" t="s">
        <v>445</v>
      </c>
      <c r="C387" s="102">
        <v>424</v>
      </c>
      <c r="D387" s="102">
        <v>2361</v>
      </c>
      <c r="E387" s="99">
        <v>0</v>
      </c>
      <c r="F387" s="99">
        <v>0</v>
      </c>
      <c r="G387" s="99">
        <f t="shared" si="57"/>
        <v>0</v>
      </c>
      <c r="H387" s="101">
        <f t="shared" si="58"/>
        <v>0</v>
      </c>
      <c r="I387" s="102">
        <v>0</v>
      </c>
      <c r="J387" s="101">
        <f t="shared" si="59"/>
        <v>0</v>
      </c>
      <c r="K387" s="99">
        <v>0</v>
      </c>
      <c r="L387" s="101">
        <f t="shared" si="60"/>
        <v>0</v>
      </c>
      <c r="M387" s="79">
        <f t="shared" si="61"/>
        <v>0</v>
      </c>
      <c r="N387" s="83">
        <v>0</v>
      </c>
      <c r="O387" s="6"/>
    </row>
    <row r="388" spans="1:15" ht="16.95" customHeight="1" x14ac:dyDescent="0.3">
      <c r="A388" s="67" t="s">
        <v>37</v>
      </c>
      <c r="B388" s="44" t="s">
        <v>446</v>
      </c>
      <c r="C388" s="102">
        <v>157</v>
      </c>
      <c r="D388" s="102">
        <v>2460</v>
      </c>
      <c r="E388" s="99">
        <v>0</v>
      </c>
      <c r="F388" s="99">
        <v>0</v>
      </c>
      <c r="G388" s="99">
        <f t="shared" si="57"/>
        <v>0</v>
      </c>
      <c r="H388" s="101">
        <f t="shared" si="58"/>
        <v>0</v>
      </c>
      <c r="I388" s="102">
        <v>52</v>
      </c>
      <c r="J388" s="101">
        <f t="shared" si="59"/>
        <v>1.2533140515786937E-2</v>
      </c>
      <c r="K388" s="99">
        <v>69</v>
      </c>
      <c r="L388" s="101">
        <f t="shared" si="60"/>
        <v>1.8006732952321302E-3</v>
      </c>
      <c r="M388" s="79">
        <f t="shared" si="61"/>
        <v>4.7779379370063556E-3</v>
      </c>
      <c r="N388" s="83">
        <v>4412.2422062750629</v>
      </c>
      <c r="O388" s="6"/>
    </row>
    <row r="389" spans="1:15" ht="16.95" customHeight="1" x14ac:dyDescent="0.3">
      <c r="A389" s="67" t="s">
        <v>37</v>
      </c>
      <c r="B389" s="44" t="s">
        <v>447</v>
      </c>
      <c r="C389" s="102">
        <v>421</v>
      </c>
      <c r="D389" s="102">
        <v>2461</v>
      </c>
      <c r="E389" s="99">
        <v>0</v>
      </c>
      <c r="F389" s="99">
        <v>0</v>
      </c>
      <c r="G389" s="99">
        <f t="shared" si="57"/>
        <v>0</v>
      </c>
      <c r="H389" s="101">
        <f t="shared" si="58"/>
        <v>0</v>
      </c>
      <c r="I389" s="102">
        <v>0</v>
      </c>
      <c r="J389" s="101">
        <f t="shared" si="59"/>
        <v>0</v>
      </c>
      <c r="K389" s="99">
        <v>0</v>
      </c>
      <c r="L389" s="101">
        <f t="shared" si="60"/>
        <v>0</v>
      </c>
      <c r="M389" s="79">
        <f t="shared" si="61"/>
        <v>0</v>
      </c>
      <c r="N389" s="83">
        <v>0</v>
      </c>
      <c r="O389" s="6"/>
    </row>
    <row r="390" spans="1:15" ht="16.95" customHeight="1" x14ac:dyDescent="0.3">
      <c r="A390" s="67" t="s">
        <v>37</v>
      </c>
      <c r="B390" s="44" t="s">
        <v>448</v>
      </c>
      <c r="C390" s="102">
        <v>407</v>
      </c>
      <c r="D390" s="102">
        <v>2463</v>
      </c>
      <c r="E390" s="99">
        <v>1</v>
      </c>
      <c r="F390" s="99">
        <v>0</v>
      </c>
      <c r="G390" s="99">
        <f t="shared" si="57"/>
        <v>1</v>
      </c>
      <c r="H390" s="101">
        <f t="shared" si="58"/>
        <v>1.7708517797060386E-4</v>
      </c>
      <c r="I390" s="102">
        <v>4</v>
      </c>
      <c r="J390" s="101">
        <f t="shared" si="59"/>
        <v>9.6408773198361053E-4</v>
      </c>
      <c r="K390" s="99">
        <v>98</v>
      </c>
      <c r="L390" s="101">
        <f t="shared" si="60"/>
        <v>2.5574780135180983E-3</v>
      </c>
      <c r="M390" s="79">
        <f t="shared" si="61"/>
        <v>1.2328836411574376E-3</v>
      </c>
      <c r="N390" s="83">
        <v>1138.5206983976129</v>
      </c>
      <c r="O390" s="6"/>
    </row>
    <row r="391" spans="1:15" ht="16.95" customHeight="1" x14ac:dyDescent="0.3">
      <c r="A391" s="67" t="s">
        <v>37</v>
      </c>
      <c r="B391" s="44" t="s">
        <v>449</v>
      </c>
      <c r="C391" s="102">
        <v>422</v>
      </c>
      <c r="D391" s="102">
        <v>2464</v>
      </c>
      <c r="E391" s="99">
        <v>0</v>
      </c>
      <c r="F391" s="99">
        <v>0</v>
      </c>
      <c r="G391" s="99">
        <f t="shared" si="57"/>
        <v>0</v>
      </c>
      <c r="H391" s="101">
        <f t="shared" si="58"/>
        <v>0</v>
      </c>
      <c r="I391" s="102">
        <v>0</v>
      </c>
      <c r="J391" s="101">
        <f t="shared" si="59"/>
        <v>0</v>
      </c>
      <c r="K391" s="99">
        <v>0</v>
      </c>
      <c r="L391" s="101">
        <f t="shared" si="60"/>
        <v>0</v>
      </c>
      <c r="M391" s="79">
        <f t="shared" si="61"/>
        <v>0</v>
      </c>
      <c r="N391" s="83">
        <v>0</v>
      </c>
      <c r="O391" s="6"/>
    </row>
    <row r="392" spans="1:15" ht="16.95" customHeight="1" x14ac:dyDescent="0.3">
      <c r="A392" s="67" t="s">
        <v>37</v>
      </c>
      <c r="B392" s="44" t="s">
        <v>450</v>
      </c>
      <c r="C392" s="102">
        <v>346</v>
      </c>
      <c r="D392" s="102">
        <v>2465</v>
      </c>
      <c r="E392" s="99">
        <v>0</v>
      </c>
      <c r="F392" s="99">
        <v>0</v>
      </c>
      <c r="G392" s="99">
        <f t="shared" si="57"/>
        <v>0</v>
      </c>
      <c r="H392" s="101">
        <f t="shared" si="58"/>
        <v>0</v>
      </c>
      <c r="I392" s="102">
        <v>0</v>
      </c>
      <c r="J392" s="101">
        <f t="shared" si="59"/>
        <v>0</v>
      </c>
      <c r="K392" s="99">
        <v>0</v>
      </c>
      <c r="L392" s="101">
        <f t="shared" si="60"/>
        <v>0</v>
      </c>
      <c r="M392" s="79">
        <f t="shared" si="61"/>
        <v>0</v>
      </c>
      <c r="N392" s="83">
        <v>0</v>
      </c>
      <c r="O392" s="6"/>
    </row>
    <row r="393" spans="1:15" ht="16.95" customHeight="1" x14ac:dyDescent="0.3">
      <c r="A393" s="67" t="s">
        <v>37</v>
      </c>
      <c r="B393" s="44" t="s">
        <v>451</v>
      </c>
      <c r="C393" s="102">
        <v>311</v>
      </c>
      <c r="D393" s="102">
        <v>2467</v>
      </c>
      <c r="E393" s="99">
        <v>0</v>
      </c>
      <c r="F393" s="99">
        <v>0</v>
      </c>
      <c r="G393" s="99">
        <f t="shared" si="57"/>
        <v>0</v>
      </c>
      <c r="H393" s="101">
        <f t="shared" si="58"/>
        <v>0</v>
      </c>
      <c r="I393" s="102">
        <v>17</v>
      </c>
      <c r="J393" s="101">
        <f t="shared" si="59"/>
        <v>4.0973728609303445E-3</v>
      </c>
      <c r="K393" s="99">
        <v>17</v>
      </c>
      <c r="L393" s="101">
        <f t="shared" si="60"/>
        <v>4.4364414520211903E-4</v>
      </c>
      <c r="M393" s="79">
        <f t="shared" si="61"/>
        <v>1.5136723353774879E-3</v>
      </c>
      <c r="N393" s="83">
        <v>1397.8182748870249</v>
      </c>
      <c r="O393" s="6"/>
    </row>
    <row r="394" spans="1:15" ht="16.95" customHeight="1" x14ac:dyDescent="0.3">
      <c r="A394" s="67" t="s">
        <v>37</v>
      </c>
      <c r="B394" s="44" t="s">
        <v>452</v>
      </c>
      <c r="C394" s="102">
        <v>406</v>
      </c>
      <c r="D394" s="102">
        <v>2472</v>
      </c>
      <c r="E394" s="99">
        <v>0</v>
      </c>
      <c r="F394" s="99">
        <v>0</v>
      </c>
      <c r="G394" s="99">
        <f t="shared" si="57"/>
        <v>0</v>
      </c>
      <c r="H394" s="101">
        <f t="shared" si="58"/>
        <v>0</v>
      </c>
      <c r="I394" s="102">
        <v>0</v>
      </c>
      <c r="J394" s="101">
        <f t="shared" si="59"/>
        <v>0</v>
      </c>
      <c r="K394" s="99">
        <v>5</v>
      </c>
      <c r="L394" s="101">
        <f t="shared" si="60"/>
        <v>1.304835721182703E-4</v>
      </c>
      <c r="M394" s="79">
        <f t="shared" si="61"/>
        <v>4.3494524039423435E-5</v>
      </c>
      <c r="N394" s="83">
        <v>40.165522708491004</v>
      </c>
      <c r="O394" s="6"/>
    </row>
    <row r="395" spans="1:15" ht="16.95" customHeight="1" x14ac:dyDescent="0.3">
      <c r="A395" s="72"/>
      <c r="B395" s="81" t="s">
        <v>453</v>
      </c>
      <c r="C395" s="74"/>
      <c r="D395" s="74"/>
      <c r="E395" s="75">
        <f t="shared" ref="E395:G395" si="62">SUM(E381:E394)</f>
        <v>1</v>
      </c>
      <c r="F395" s="75">
        <f t="shared" si="62"/>
        <v>0</v>
      </c>
      <c r="G395" s="76">
        <f t="shared" si="62"/>
        <v>1</v>
      </c>
      <c r="H395" s="77">
        <f t="shared" si="58"/>
        <v>1.7708517797060386E-4</v>
      </c>
      <c r="I395" s="78">
        <f>SUM(I381:I394)</f>
        <v>73</v>
      </c>
      <c r="J395" s="77">
        <f t="shared" si="59"/>
        <v>1.7594601108700893E-2</v>
      </c>
      <c r="K395" s="78">
        <f>SUM(K381:K394)</f>
        <v>231</v>
      </c>
      <c r="L395" s="77">
        <f t="shared" si="60"/>
        <v>6.0283410318640882E-3</v>
      </c>
      <c r="M395" s="79">
        <f t="shared" si="61"/>
        <v>7.9333424395118621E-3</v>
      </c>
      <c r="N395" s="83">
        <f>SUM(N381:N394)</f>
        <v>7326.1370930195162</v>
      </c>
      <c r="O395" s="168"/>
    </row>
    <row r="396" spans="1:15" ht="16.95" customHeight="1" x14ac:dyDescent="0.3">
      <c r="A396" s="67" t="s">
        <v>36</v>
      </c>
      <c r="B396" s="108"/>
      <c r="C396" s="74"/>
      <c r="D396" s="74"/>
      <c r="E396" s="99"/>
      <c r="F396" s="99"/>
      <c r="G396" s="100"/>
      <c r="H396" s="101"/>
      <c r="I396" s="102"/>
      <c r="J396" s="101"/>
      <c r="K396" s="102"/>
      <c r="L396" s="101"/>
      <c r="M396" s="103"/>
      <c r="N396" s="44"/>
      <c r="O396" s="8"/>
    </row>
    <row r="397" spans="1:15" ht="16.95" customHeight="1" x14ac:dyDescent="0.3">
      <c r="A397" s="67" t="s">
        <v>36</v>
      </c>
      <c r="B397" s="104" t="s">
        <v>454</v>
      </c>
      <c r="C397" s="74"/>
      <c r="D397" s="74"/>
      <c r="E397" s="99"/>
      <c r="F397" s="99"/>
      <c r="G397" s="100"/>
      <c r="H397" s="101"/>
      <c r="I397" s="102"/>
      <c r="J397" s="101"/>
      <c r="K397" s="102"/>
      <c r="L397" s="101"/>
      <c r="M397" s="103"/>
      <c r="N397" s="44"/>
      <c r="O397" s="8"/>
    </row>
    <row r="398" spans="1:15" ht="16.95" customHeight="1" outlineLevel="1" x14ac:dyDescent="0.3">
      <c r="A398" s="67" t="s">
        <v>36</v>
      </c>
      <c r="B398" s="44" t="s">
        <v>454</v>
      </c>
      <c r="C398" s="99"/>
      <c r="D398" s="99">
        <v>10224</v>
      </c>
      <c r="E398" s="99">
        <v>0</v>
      </c>
      <c r="F398" s="99">
        <v>0</v>
      </c>
      <c r="G398" s="99">
        <f>E398+F398</f>
        <v>0</v>
      </c>
      <c r="H398" s="101">
        <f>+G398/$G$517</f>
        <v>0</v>
      </c>
      <c r="I398" s="102">
        <v>18</v>
      </c>
      <c r="J398" s="101">
        <f>+I398/$I$517</f>
        <v>4.3383947939262474E-3</v>
      </c>
      <c r="K398" s="99">
        <v>18</v>
      </c>
      <c r="L398" s="101">
        <f>+K398/$K$517</f>
        <v>4.6974085962577314E-4</v>
      </c>
      <c r="M398" s="79">
        <f t="shared" ref="M398:M399" si="63">+(H398+J398+L398)/3</f>
        <v>1.6027118845173402E-3</v>
      </c>
      <c r="N398" s="83">
        <v>1480.0428792921439</v>
      </c>
      <c r="O398" s="8"/>
    </row>
    <row r="399" spans="1:15" ht="16.95" customHeight="1" outlineLevel="1" x14ac:dyDescent="0.3">
      <c r="A399" s="72"/>
      <c r="B399" s="81" t="s">
        <v>455</v>
      </c>
      <c r="C399" s="74"/>
      <c r="D399" s="74"/>
      <c r="E399" s="75">
        <f t="shared" ref="E399:G399" si="64">SUM(E398)</f>
        <v>0</v>
      </c>
      <c r="F399" s="75">
        <f t="shared" si="64"/>
        <v>0</v>
      </c>
      <c r="G399" s="76">
        <f t="shared" si="64"/>
        <v>0</v>
      </c>
      <c r="H399" s="77">
        <f>+G399/$G$517</f>
        <v>0</v>
      </c>
      <c r="I399" s="78">
        <f>SUM(I398)</f>
        <v>18</v>
      </c>
      <c r="J399" s="77">
        <f>+I399/$I$517</f>
        <v>4.3383947939262474E-3</v>
      </c>
      <c r="K399" s="78">
        <f>SUM(K398)</f>
        <v>18</v>
      </c>
      <c r="L399" s="77">
        <f>+K399/$K$517</f>
        <v>4.6974085962577314E-4</v>
      </c>
      <c r="M399" s="79">
        <f t="shared" si="63"/>
        <v>1.6027118845173402E-3</v>
      </c>
      <c r="N399" s="83">
        <f>SUM(N398)</f>
        <v>1480.0428792921439</v>
      </c>
      <c r="O399" s="168"/>
    </row>
    <row r="400" spans="1:15" ht="16.95" customHeight="1" x14ac:dyDescent="0.3">
      <c r="A400" s="67" t="s">
        <v>39</v>
      </c>
      <c r="B400" s="108"/>
      <c r="C400" s="74"/>
      <c r="D400" s="74"/>
      <c r="E400" s="99"/>
      <c r="F400" s="99"/>
      <c r="G400" s="100"/>
      <c r="H400" s="101"/>
      <c r="I400" s="102"/>
      <c r="J400" s="101"/>
      <c r="K400" s="102"/>
      <c r="L400" s="101"/>
      <c r="M400" s="103"/>
      <c r="N400" s="103"/>
      <c r="O400" s="6"/>
    </row>
    <row r="401" spans="1:15" ht="16.95" customHeight="1" x14ac:dyDescent="0.3">
      <c r="A401" s="67" t="s">
        <v>39</v>
      </c>
      <c r="B401" s="104" t="s">
        <v>456</v>
      </c>
      <c r="C401" s="105"/>
      <c r="D401" s="105"/>
      <c r="E401" s="75"/>
      <c r="F401" s="75"/>
      <c r="G401" s="100"/>
      <c r="H401" s="101"/>
      <c r="I401" s="102"/>
      <c r="J401" s="101"/>
      <c r="K401" s="102"/>
      <c r="L401" s="101"/>
      <c r="M401" s="103"/>
      <c r="N401" s="103"/>
      <c r="O401" s="6"/>
    </row>
    <row r="402" spans="1:15" ht="16.95" customHeight="1" x14ac:dyDescent="0.3">
      <c r="A402" s="67" t="s">
        <v>39</v>
      </c>
      <c r="B402" s="44" t="s">
        <v>457</v>
      </c>
      <c r="C402" s="100">
        <v>559</v>
      </c>
      <c r="D402" s="99">
        <v>1979</v>
      </c>
      <c r="E402" s="99">
        <v>0</v>
      </c>
      <c r="F402" s="99">
        <v>0</v>
      </c>
      <c r="G402" s="99">
        <f t="shared" ref="G402:G417" si="65">E402+F402</f>
        <v>0</v>
      </c>
      <c r="H402" s="101">
        <f t="shared" ref="H402:H418" si="66">+G402/$G$517</f>
        <v>0</v>
      </c>
      <c r="I402" s="102">
        <v>0</v>
      </c>
      <c r="J402" s="101">
        <f t="shared" ref="J402:J418" si="67">+I402/$I$517</f>
        <v>0</v>
      </c>
      <c r="K402" s="99">
        <v>0</v>
      </c>
      <c r="L402" s="101">
        <f t="shared" ref="L402:L418" si="68">+K402/$K$517</f>
        <v>0</v>
      </c>
      <c r="M402" s="79">
        <f t="shared" ref="M402:M418" si="69">+(H402+J402+L402)/3</f>
        <v>0</v>
      </c>
      <c r="N402" s="83">
        <v>0</v>
      </c>
      <c r="O402" s="6"/>
    </row>
    <row r="403" spans="1:15" ht="16.95" customHeight="1" x14ac:dyDescent="0.3">
      <c r="A403" s="67" t="s">
        <v>39</v>
      </c>
      <c r="B403" s="44" t="s">
        <v>458</v>
      </c>
      <c r="C403" s="99">
        <v>86</v>
      </c>
      <c r="D403" s="99">
        <v>1980</v>
      </c>
      <c r="E403" s="99">
        <v>0</v>
      </c>
      <c r="F403" s="99">
        <v>0</v>
      </c>
      <c r="G403" s="99">
        <f t="shared" si="65"/>
        <v>0</v>
      </c>
      <c r="H403" s="101">
        <f t="shared" si="66"/>
        <v>0</v>
      </c>
      <c r="I403" s="102">
        <v>11</v>
      </c>
      <c r="J403" s="101">
        <f t="shared" si="67"/>
        <v>2.651241262954929E-3</v>
      </c>
      <c r="K403" s="99">
        <v>95</v>
      </c>
      <c r="L403" s="101">
        <f t="shared" si="68"/>
        <v>2.479187870247136E-3</v>
      </c>
      <c r="M403" s="79">
        <f t="shared" si="69"/>
        <v>1.7101430444006881E-3</v>
      </c>
      <c r="N403" s="83">
        <v>1579.2514299589589</v>
      </c>
      <c r="O403" s="6"/>
    </row>
    <row r="404" spans="1:15" ht="16.95" customHeight="1" x14ac:dyDescent="0.3">
      <c r="A404" s="67" t="s">
        <v>39</v>
      </c>
      <c r="B404" s="44" t="s">
        <v>459</v>
      </c>
      <c r="C404" s="99">
        <v>87</v>
      </c>
      <c r="D404" s="99">
        <v>1981</v>
      </c>
      <c r="E404" s="99">
        <v>1</v>
      </c>
      <c r="F404" s="99">
        <v>0</v>
      </c>
      <c r="G404" s="99">
        <f t="shared" si="65"/>
        <v>1</v>
      </c>
      <c r="H404" s="101">
        <f t="shared" si="66"/>
        <v>1.7708517797060386E-4</v>
      </c>
      <c r="I404" s="102">
        <v>0</v>
      </c>
      <c r="J404" s="101">
        <f t="shared" si="67"/>
        <v>0</v>
      </c>
      <c r="K404" s="99">
        <v>12</v>
      </c>
      <c r="L404" s="101">
        <f t="shared" si="68"/>
        <v>3.1316057308384876E-4</v>
      </c>
      <c r="M404" s="79">
        <f t="shared" si="69"/>
        <v>1.6341525035148421E-4</v>
      </c>
      <c r="N404" s="83">
        <v>150.90770835788388</v>
      </c>
      <c r="O404" s="6"/>
    </row>
    <row r="405" spans="1:15" ht="16.95" customHeight="1" x14ac:dyDescent="0.3">
      <c r="A405" s="67" t="s">
        <v>39</v>
      </c>
      <c r="B405" s="44" t="s">
        <v>460</v>
      </c>
      <c r="C405" s="99">
        <v>233</v>
      </c>
      <c r="D405" s="99">
        <v>1982</v>
      </c>
      <c r="E405" s="99">
        <v>0</v>
      </c>
      <c r="F405" s="99">
        <v>0</v>
      </c>
      <c r="G405" s="99">
        <f t="shared" si="65"/>
        <v>0</v>
      </c>
      <c r="H405" s="101">
        <f t="shared" si="66"/>
        <v>0</v>
      </c>
      <c r="I405" s="102">
        <v>5</v>
      </c>
      <c r="J405" s="101">
        <f t="shared" si="67"/>
        <v>1.2051096649795131E-3</v>
      </c>
      <c r="K405" s="99">
        <v>14</v>
      </c>
      <c r="L405" s="101">
        <f t="shared" si="68"/>
        <v>3.6535400193115687E-4</v>
      </c>
      <c r="M405" s="79">
        <f t="shared" si="69"/>
        <v>5.2348788897022328E-4</v>
      </c>
      <c r="N405" s="83">
        <v>483.42096290087932</v>
      </c>
      <c r="O405" s="6"/>
    </row>
    <row r="406" spans="1:15" ht="16.95" customHeight="1" x14ac:dyDescent="0.3">
      <c r="A406" s="67" t="s">
        <v>39</v>
      </c>
      <c r="B406" s="44" t="s">
        <v>461</v>
      </c>
      <c r="C406" s="99">
        <v>234</v>
      </c>
      <c r="D406" s="99">
        <v>1983</v>
      </c>
      <c r="E406" s="99">
        <v>0</v>
      </c>
      <c r="F406" s="99">
        <v>0</v>
      </c>
      <c r="G406" s="99">
        <f t="shared" si="65"/>
        <v>0</v>
      </c>
      <c r="H406" s="101">
        <f t="shared" si="66"/>
        <v>0</v>
      </c>
      <c r="I406" s="102">
        <v>0</v>
      </c>
      <c r="J406" s="101">
        <f t="shared" si="67"/>
        <v>0</v>
      </c>
      <c r="K406" s="99">
        <v>1</v>
      </c>
      <c r="L406" s="101">
        <f t="shared" si="68"/>
        <v>2.6096714423654061E-5</v>
      </c>
      <c r="M406" s="79">
        <f t="shared" si="69"/>
        <v>8.698904807884687E-6</v>
      </c>
      <c r="N406" s="83">
        <v>8.0331045416982008</v>
      </c>
      <c r="O406" s="6"/>
    </row>
    <row r="407" spans="1:15" ht="16.95" customHeight="1" x14ac:dyDescent="0.3">
      <c r="A407" s="67" t="s">
        <v>39</v>
      </c>
      <c r="B407" s="44" t="s">
        <v>462</v>
      </c>
      <c r="C407" s="99">
        <v>235</v>
      </c>
      <c r="D407" s="99">
        <v>1984</v>
      </c>
      <c r="E407" s="99">
        <v>0</v>
      </c>
      <c r="F407" s="99">
        <v>0</v>
      </c>
      <c r="G407" s="99">
        <f t="shared" si="65"/>
        <v>0</v>
      </c>
      <c r="H407" s="101">
        <f t="shared" si="66"/>
        <v>0</v>
      </c>
      <c r="I407" s="102">
        <v>1</v>
      </c>
      <c r="J407" s="101">
        <f t="shared" si="67"/>
        <v>2.4102193299590263E-4</v>
      </c>
      <c r="K407" s="99">
        <v>27</v>
      </c>
      <c r="L407" s="101">
        <f t="shared" si="68"/>
        <v>7.0461128943865962E-4</v>
      </c>
      <c r="M407" s="79">
        <f t="shared" si="69"/>
        <v>3.1521107414485408E-4</v>
      </c>
      <c r="N407" s="83">
        <v>291.0853224892723</v>
      </c>
      <c r="O407" s="6"/>
    </row>
    <row r="408" spans="1:15" ht="16.95" customHeight="1" x14ac:dyDescent="0.3">
      <c r="A408" s="67" t="s">
        <v>39</v>
      </c>
      <c r="B408" s="44" t="s">
        <v>463</v>
      </c>
      <c r="C408" s="100">
        <v>236</v>
      </c>
      <c r="D408" s="99">
        <v>1985</v>
      </c>
      <c r="E408" s="99">
        <v>0</v>
      </c>
      <c r="F408" s="99">
        <v>0</v>
      </c>
      <c r="G408" s="99">
        <f t="shared" si="65"/>
        <v>0</v>
      </c>
      <c r="H408" s="101">
        <f t="shared" si="66"/>
        <v>0</v>
      </c>
      <c r="I408" s="102">
        <v>0</v>
      </c>
      <c r="J408" s="101">
        <f t="shared" si="67"/>
        <v>0</v>
      </c>
      <c r="K408" s="99">
        <v>42</v>
      </c>
      <c r="L408" s="101">
        <f t="shared" si="68"/>
        <v>1.0960620057934706E-3</v>
      </c>
      <c r="M408" s="79">
        <f t="shared" si="69"/>
        <v>3.6535400193115687E-4</v>
      </c>
      <c r="N408" s="83">
        <v>337.39039075132445</v>
      </c>
      <c r="O408" s="6"/>
    </row>
    <row r="409" spans="1:15" ht="16.95" customHeight="1" x14ac:dyDescent="0.3">
      <c r="A409" s="67" t="s">
        <v>39</v>
      </c>
      <c r="B409" s="44" t="s">
        <v>464</v>
      </c>
      <c r="C409" s="99">
        <v>546</v>
      </c>
      <c r="D409" s="99">
        <v>2002</v>
      </c>
      <c r="E409" s="99">
        <v>0</v>
      </c>
      <c r="F409" s="99">
        <v>0</v>
      </c>
      <c r="G409" s="99">
        <f t="shared" si="65"/>
        <v>0</v>
      </c>
      <c r="H409" s="101">
        <f t="shared" si="66"/>
        <v>0</v>
      </c>
      <c r="I409" s="102">
        <v>0</v>
      </c>
      <c r="J409" s="101">
        <f t="shared" si="67"/>
        <v>0</v>
      </c>
      <c r="K409" s="99">
        <v>3</v>
      </c>
      <c r="L409" s="101">
        <f t="shared" si="68"/>
        <v>7.829014327096219E-5</v>
      </c>
      <c r="M409" s="79">
        <f t="shared" si="69"/>
        <v>2.6096714423654064E-5</v>
      </c>
      <c r="N409" s="83">
        <v>24.099313625094602</v>
      </c>
      <c r="O409" s="6"/>
    </row>
    <row r="410" spans="1:15" ht="16.95" customHeight="1" x14ac:dyDescent="0.3">
      <c r="A410" s="67" t="s">
        <v>39</v>
      </c>
      <c r="B410" s="44" t="s">
        <v>465</v>
      </c>
      <c r="C410" s="99">
        <v>88</v>
      </c>
      <c r="D410" s="99">
        <v>3706</v>
      </c>
      <c r="E410" s="99">
        <v>12</v>
      </c>
      <c r="F410" s="99">
        <v>54</v>
      </c>
      <c r="G410" s="99">
        <f t="shared" si="65"/>
        <v>66</v>
      </c>
      <c r="H410" s="101">
        <f t="shared" si="66"/>
        <v>1.1687621746059855E-2</v>
      </c>
      <c r="I410" s="102">
        <v>38</v>
      </c>
      <c r="J410" s="101">
        <f t="shared" si="67"/>
        <v>9.1588334538443006E-3</v>
      </c>
      <c r="K410" s="99">
        <v>938</v>
      </c>
      <c r="L410" s="101">
        <f t="shared" si="68"/>
        <v>2.4478718129387511E-2</v>
      </c>
      <c r="M410" s="79">
        <f t="shared" si="69"/>
        <v>1.5108391109763889E-2</v>
      </c>
      <c r="N410" s="83">
        <v>13952.019009518268</v>
      </c>
      <c r="O410" s="6"/>
    </row>
    <row r="411" spans="1:15" ht="16.95" customHeight="1" x14ac:dyDescent="0.3">
      <c r="A411" s="67" t="s">
        <v>39</v>
      </c>
      <c r="B411" s="44" t="s">
        <v>466</v>
      </c>
      <c r="C411" s="99">
        <v>84</v>
      </c>
      <c r="D411" s="99">
        <v>2066</v>
      </c>
      <c r="E411" s="99">
        <v>0</v>
      </c>
      <c r="F411" s="99">
        <v>0</v>
      </c>
      <c r="G411" s="99">
        <f t="shared" si="65"/>
        <v>0</v>
      </c>
      <c r="H411" s="101">
        <f t="shared" si="66"/>
        <v>0</v>
      </c>
      <c r="I411" s="102">
        <v>0</v>
      </c>
      <c r="J411" s="101">
        <f t="shared" si="67"/>
        <v>0</v>
      </c>
      <c r="K411" s="99">
        <v>7</v>
      </c>
      <c r="L411" s="101">
        <f t="shared" si="68"/>
        <v>1.8267700096557843E-4</v>
      </c>
      <c r="M411" s="79">
        <f t="shared" si="69"/>
        <v>6.0892333655192809E-5</v>
      </c>
      <c r="N411" s="83">
        <v>56.231731791887398</v>
      </c>
      <c r="O411" s="6"/>
    </row>
    <row r="412" spans="1:15" ht="16.95" customHeight="1" x14ac:dyDescent="0.3">
      <c r="A412" s="67" t="s">
        <v>39</v>
      </c>
      <c r="B412" s="44" t="s">
        <v>467</v>
      </c>
      <c r="C412" s="99">
        <v>112</v>
      </c>
      <c r="D412" s="99">
        <v>2123</v>
      </c>
      <c r="E412" s="99">
        <v>0</v>
      </c>
      <c r="F412" s="99">
        <v>0</v>
      </c>
      <c r="G412" s="99">
        <f t="shared" si="65"/>
        <v>0</v>
      </c>
      <c r="H412" s="101">
        <f t="shared" si="66"/>
        <v>0</v>
      </c>
      <c r="I412" s="102">
        <v>13</v>
      </c>
      <c r="J412" s="101">
        <f t="shared" si="67"/>
        <v>3.1332851289467343E-3</v>
      </c>
      <c r="K412" s="99">
        <v>16</v>
      </c>
      <c r="L412" s="101">
        <f t="shared" si="68"/>
        <v>4.1754743077846497E-4</v>
      </c>
      <c r="M412" s="79">
        <f t="shared" si="69"/>
        <v>1.183610853241733E-3</v>
      </c>
      <c r="N412" s="83">
        <v>1093.0191708916429</v>
      </c>
      <c r="O412" s="6"/>
    </row>
    <row r="413" spans="1:15" ht="16.95" customHeight="1" x14ac:dyDescent="0.3">
      <c r="A413" s="67" t="s">
        <v>39</v>
      </c>
      <c r="B413" s="44" t="s">
        <v>468</v>
      </c>
      <c r="C413" s="99">
        <v>356</v>
      </c>
      <c r="D413" s="99">
        <v>2316</v>
      </c>
      <c r="E413" s="99">
        <v>0</v>
      </c>
      <c r="F413" s="99">
        <v>0</v>
      </c>
      <c r="G413" s="99">
        <f t="shared" si="65"/>
        <v>0</v>
      </c>
      <c r="H413" s="101">
        <f t="shared" si="66"/>
        <v>0</v>
      </c>
      <c r="I413" s="102">
        <v>5</v>
      </c>
      <c r="J413" s="101">
        <f t="shared" si="67"/>
        <v>1.2051096649795131E-3</v>
      </c>
      <c r="K413" s="99">
        <v>21</v>
      </c>
      <c r="L413" s="101">
        <f t="shared" si="68"/>
        <v>5.480310028967353E-4</v>
      </c>
      <c r="M413" s="79">
        <f t="shared" si="69"/>
        <v>5.8438022262541616E-4</v>
      </c>
      <c r="N413" s="83">
        <v>539.65269469276677</v>
      </c>
      <c r="O413" s="6"/>
    </row>
    <row r="414" spans="1:15" ht="16.95" customHeight="1" x14ac:dyDescent="0.3">
      <c r="A414" s="67" t="s">
        <v>39</v>
      </c>
      <c r="B414" s="44" t="s">
        <v>469</v>
      </c>
      <c r="C414" s="99">
        <v>492</v>
      </c>
      <c r="D414" s="99">
        <v>2355</v>
      </c>
      <c r="E414" s="99">
        <v>0</v>
      </c>
      <c r="F414" s="99">
        <v>0</v>
      </c>
      <c r="G414" s="99">
        <f t="shared" si="65"/>
        <v>0</v>
      </c>
      <c r="H414" s="101">
        <f t="shared" si="66"/>
        <v>0</v>
      </c>
      <c r="I414" s="102">
        <v>12</v>
      </c>
      <c r="J414" s="101">
        <f t="shared" si="67"/>
        <v>2.8922631959508315E-3</v>
      </c>
      <c r="K414" s="99">
        <v>66</v>
      </c>
      <c r="L414" s="101">
        <f t="shared" si="68"/>
        <v>1.7223831519611681E-3</v>
      </c>
      <c r="M414" s="79">
        <f t="shared" si="69"/>
        <v>1.5382154493039999E-3</v>
      </c>
      <c r="N414" s="83">
        <v>1420.4828981131323</v>
      </c>
      <c r="O414" s="6"/>
    </row>
    <row r="415" spans="1:15" ht="16.95" customHeight="1" x14ac:dyDescent="0.3">
      <c r="A415" s="67" t="s">
        <v>39</v>
      </c>
      <c r="B415" s="44" t="s">
        <v>470</v>
      </c>
      <c r="C415" s="99">
        <v>20</v>
      </c>
      <c r="D415" s="99">
        <v>2356</v>
      </c>
      <c r="E415" s="99">
        <v>0</v>
      </c>
      <c r="F415" s="99">
        <v>0</v>
      </c>
      <c r="G415" s="99">
        <f t="shared" si="65"/>
        <v>0</v>
      </c>
      <c r="H415" s="101">
        <f t="shared" si="66"/>
        <v>0</v>
      </c>
      <c r="I415" s="102">
        <v>0</v>
      </c>
      <c r="J415" s="101">
        <f t="shared" si="67"/>
        <v>0</v>
      </c>
      <c r="K415" s="99">
        <v>5</v>
      </c>
      <c r="L415" s="101">
        <f t="shared" si="68"/>
        <v>1.304835721182703E-4</v>
      </c>
      <c r="M415" s="79">
        <f t="shared" si="69"/>
        <v>4.3494524039423435E-5</v>
      </c>
      <c r="N415" s="83">
        <v>40.165522708491004</v>
      </c>
      <c r="O415" s="6"/>
    </row>
    <row r="416" spans="1:15" ht="16.95" customHeight="1" x14ac:dyDescent="0.3">
      <c r="A416" s="67" t="s">
        <v>39</v>
      </c>
      <c r="B416" s="44" t="s">
        <v>471</v>
      </c>
      <c r="C416" s="99">
        <v>68</v>
      </c>
      <c r="D416" s="99">
        <v>2358</v>
      </c>
      <c r="E416" s="99">
        <v>0</v>
      </c>
      <c r="F416" s="99">
        <v>0</v>
      </c>
      <c r="G416" s="99">
        <f t="shared" si="65"/>
        <v>0</v>
      </c>
      <c r="H416" s="101">
        <f t="shared" si="66"/>
        <v>0</v>
      </c>
      <c r="I416" s="102">
        <v>0</v>
      </c>
      <c r="J416" s="101">
        <f t="shared" si="67"/>
        <v>0</v>
      </c>
      <c r="K416" s="99">
        <v>11</v>
      </c>
      <c r="L416" s="101">
        <f t="shared" si="68"/>
        <v>2.870638586601947E-4</v>
      </c>
      <c r="M416" s="79">
        <f t="shared" si="69"/>
        <v>9.5687952886731563E-5</v>
      </c>
      <c r="N416" s="83">
        <v>88.364149958680201</v>
      </c>
      <c r="O416" s="6"/>
    </row>
    <row r="417" spans="1:15" ht="16.95" customHeight="1" x14ac:dyDescent="0.3">
      <c r="A417" s="67" t="s">
        <v>39</v>
      </c>
      <c r="B417" s="44" t="s">
        <v>472</v>
      </c>
      <c r="C417" s="99">
        <v>530</v>
      </c>
      <c r="D417" s="99">
        <v>2201</v>
      </c>
      <c r="E417" s="99">
        <v>0</v>
      </c>
      <c r="F417" s="99">
        <v>0</v>
      </c>
      <c r="G417" s="99">
        <f t="shared" si="65"/>
        <v>0</v>
      </c>
      <c r="H417" s="101">
        <f t="shared" si="66"/>
        <v>0</v>
      </c>
      <c r="I417" s="102">
        <v>0</v>
      </c>
      <c r="J417" s="101">
        <f t="shared" si="67"/>
        <v>0</v>
      </c>
      <c r="K417" s="99">
        <v>1</v>
      </c>
      <c r="L417" s="101">
        <f t="shared" si="68"/>
        <v>2.6096714423654061E-5</v>
      </c>
      <c r="M417" s="79">
        <f t="shared" si="69"/>
        <v>8.698904807884687E-6</v>
      </c>
      <c r="N417" s="83">
        <v>8.0331045416982008</v>
      </c>
      <c r="O417" s="6"/>
    </row>
    <row r="418" spans="1:15" ht="16.95" customHeight="1" x14ac:dyDescent="0.3">
      <c r="A418" s="72"/>
      <c r="B418" s="84" t="s">
        <v>473</v>
      </c>
      <c r="C418" s="74"/>
      <c r="D418" s="74"/>
      <c r="E418" s="75">
        <f t="shared" ref="E418:G418" si="70">SUM(E402:E417)</f>
        <v>13</v>
      </c>
      <c r="F418" s="75">
        <f t="shared" si="70"/>
        <v>54</v>
      </c>
      <c r="G418" s="76">
        <f t="shared" si="70"/>
        <v>67</v>
      </c>
      <c r="H418" s="77">
        <f t="shared" si="66"/>
        <v>1.1864706924030459E-2</v>
      </c>
      <c r="I418" s="78">
        <f>SUM(I402:I417)</f>
        <v>85</v>
      </c>
      <c r="J418" s="77">
        <f t="shared" si="67"/>
        <v>2.0486864304651724E-2</v>
      </c>
      <c r="K418" s="78">
        <f>SUM(K402:K417)</f>
        <v>1259</v>
      </c>
      <c r="L418" s="77">
        <f t="shared" si="68"/>
        <v>3.2855763459380467E-2</v>
      </c>
      <c r="M418" s="79">
        <f t="shared" si="69"/>
        <v>2.1735778229354213E-2</v>
      </c>
      <c r="N418" s="83">
        <f>SUM(N402:N417)</f>
        <v>20072.156514841678</v>
      </c>
      <c r="O418" s="168"/>
    </row>
    <row r="419" spans="1:15" ht="16.95" customHeight="1" x14ac:dyDescent="0.3">
      <c r="A419" s="44" t="s">
        <v>29</v>
      </c>
      <c r="B419" s="87"/>
      <c r="C419" s="110"/>
      <c r="D419" s="110"/>
      <c r="E419" s="75"/>
      <c r="F419" s="75"/>
      <c r="G419" s="76"/>
      <c r="H419" s="77"/>
      <c r="I419" s="78"/>
      <c r="J419" s="77"/>
      <c r="K419" s="78"/>
      <c r="L419" s="77"/>
      <c r="M419" s="79"/>
      <c r="N419" s="79"/>
      <c r="O419" s="6"/>
    </row>
    <row r="420" spans="1:15" ht="16.95" customHeight="1" x14ac:dyDescent="0.3">
      <c r="A420" s="44" t="s">
        <v>29</v>
      </c>
      <c r="B420" s="104" t="s">
        <v>474</v>
      </c>
      <c r="C420" s="105"/>
      <c r="D420" s="105"/>
      <c r="E420" s="75"/>
      <c r="F420" s="75"/>
      <c r="G420" s="100"/>
      <c r="H420" s="101"/>
      <c r="I420" s="102"/>
      <c r="J420" s="101"/>
      <c r="K420" s="102"/>
      <c r="L420" s="101"/>
      <c r="M420" s="103"/>
      <c r="N420" s="103"/>
      <c r="O420" s="6"/>
    </row>
    <row r="421" spans="1:15" ht="16.95" customHeight="1" x14ac:dyDescent="0.3">
      <c r="A421" s="44" t="s">
        <v>29</v>
      </c>
      <c r="B421" s="44" t="s">
        <v>474</v>
      </c>
      <c r="C421" s="111">
        <v>89</v>
      </c>
      <c r="D421" s="111">
        <v>1905</v>
      </c>
      <c r="E421" s="99">
        <v>1</v>
      </c>
      <c r="F421" s="99">
        <v>3</v>
      </c>
      <c r="G421" s="99">
        <f t="shared" ref="G421:G445" si="71">E421+F421</f>
        <v>4</v>
      </c>
      <c r="H421" s="101">
        <f t="shared" ref="H421:H446" si="72">+G421/$G$517</f>
        <v>7.0834071188241544E-4</v>
      </c>
      <c r="I421" s="102">
        <v>0</v>
      </c>
      <c r="J421" s="101">
        <f t="shared" ref="J421:J446" si="73">+I421/$I$517</f>
        <v>0</v>
      </c>
      <c r="K421" s="99">
        <v>16</v>
      </c>
      <c r="L421" s="101">
        <f t="shared" ref="L421:L446" si="74">+K421/$K$517</f>
        <v>4.1754743077846497E-4</v>
      </c>
      <c r="M421" s="79">
        <f t="shared" ref="M421:M446" si="75">+(H421+J421+L421)/3</f>
        <v>3.7529604755362679E-4</v>
      </c>
      <c r="N421" s="83">
        <v>346.57148809719303</v>
      </c>
      <c r="O421" s="6"/>
    </row>
    <row r="422" spans="1:15" ht="16.95" customHeight="1" x14ac:dyDescent="0.3">
      <c r="A422" s="44" t="s">
        <v>29</v>
      </c>
      <c r="B422" s="44" t="s">
        <v>475</v>
      </c>
      <c r="C422" s="111">
        <v>90</v>
      </c>
      <c r="D422" s="111">
        <v>2092</v>
      </c>
      <c r="E422" s="99">
        <v>0</v>
      </c>
      <c r="F422" s="99">
        <v>0</v>
      </c>
      <c r="G422" s="99">
        <f t="shared" si="71"/>
        <v>0</v>
      </c>
      <c r="H422" s="101">
        <f t="shared" si="72"/>
        <v>0</v>
      </c>
      <c r="I422" s="102">
        <v>0</v>
      </c>
      <c r="J422" s="101">
        <f t="shared" si="73"/>
        <v>0</v>
      </c>
      <c r="K422" s="99">
        <v>1</v>
      </c>
      <c r="L422" s="101">
        <f t="shared" si="74"/>
        <v>2.6096714423654061E-5</v>
      </c>
      <c r="M422" s="79">
        <f t="shared" si="75"/>
        <v>8.698904807884687E-6</v>
      </c>
      <c r="N422" s="83">
        <v>8.0331045416982008</v>
      </c>
      <c r="O422" s="6"/>
    </row>
    <row r="423" spans="1:15" ht="16.95" customHeight="1" x14ac:dyDescent="0.3">
      <c r="A423" s="44" t="s">
        <v>29</v>
      </c>
      <c r="B423" s="44" t="s">
        <v>476</v>
      </c>
      <c r="C423" s="111"/>
      <c r="D423" s="111">
        <v>2730</v>
      </c>
      <c r="E423" s="99">
        <v>0</v>
      </c>
      <c r="F423" s="99">
        <v>0</v>
      </c>
      <c r="G423" s="99">
        <f t="shared" si="71"/>
        <v>0</v>
      </c>
      <c r="H423" s="101">
        <f t="shared" si="72"/>
        <v>0</v>
      </c>
      <c r="I423" s="102">
        <v>0</v>
      </c>
      <c r="J423" s="101">
        <f t="shared" si="73"/>
        <v>0</v>
      </c>
      <c r="K423" s="99">
        <v>0</v>
      </c>
      <c r="L423" s="101">
        <f t="shared" si="74"/>
        <v>0</v>
      </c>
      <c r="M423" s="79">
        <f t="shared" si="75"/>
        <v>0</v>
      </c>
      <c r="N423" s="83">
        <v>0</v>
      </c>
      <c r="O423" s="6"/>
    </row>
    <row r="424" spans="1:15" ht="16.95" customHeight="1" x14ac:dyDescent="0.3">
      <c r="A424" s="44" t="s">
        <v>29</v>
      </c>
      <c r="B424" s="44" t="s">
        <v>477</v>
      </c>
      <c r="C424" s="102">
        <v>91</v>
      </c>
      <c r="D424" s="102">
        <v>2096</v>
      </c>
      <c r="E424" s="99">
        <v>0</v>
      </c>
      <c r="F424" s="99">
        <v>0</v>
      </c>
      <c r="G424" s="99">
        <f t="shared" si="71"/>
        <v>0</v>
      </c>
      <c r="H424" s="101">
        <f t="shared" si="72"/>
        <v>0</v>
      </c>
      <c r="I424" s="102">
        <v>0</v>
      </c>
      <c r="J424" s="101">
        <f t="shared" si="73"/>
        <v>0</v>
      </c>
      <c r="K424" s="99">
        <v>9</v>
      </c>
      <c r="L424" s="101">
        <f t="shared" si="74"/>
        <v>2.3487042981288657E-4</v>
      </c>
      <c r="M424" s="79">
        <f t="shared" si="75"/>
        <v>7.829014327096219E-5</v>
      </c>
      <c r="N424" s="83">
        <v>72.297940875283814</v>
      </c>
      <c r="O424" s="6"/>
    </row>
    <row r="425" spans="1:15" ht="16.95" customHeight="1" x14ac:dyDescent="0.3">
      <c r="A425" s="44" t="s">
        <v>29</v>
      </c>
      <c r="B425" s="44" t="s">
        <v>478</v>
      </c>
      <c r="C425" s="102">
        <v>451</v>
      </c>
      <c r="D425" s="102">
        <v>2164</v>
      </c>
      <c r="E425" s="99">
        <v>2645</v>
      </c>
      <c r="F425" s="99">
        <v>174</v>
      </c>
      <c r="G425" s="99">
        <f t="shared" si="71"/>
        <v>2819</v>
      </c>
      <c r="H425" s="101">
        <f t="shared" si="72"/>
        <v>0.49920311669913231</v>
      </c>
      <c r="I425" s="102">
        <v>683</v>
      </c>
      <c r="J425" s="101">
        <f t="shared" si="73"/>
        <v>0.1646179802362015</v>
      </c>
      <c r="K425" s="99">
        <v>5856</v>
      </c>
      <c r="L425" s="101">
        <f t="shared" si="74"/>
        <v>0.15282235966491819</v>
      </c>
      <c r="M425" s="79">
        <f t="shared" si="75"/>
        <v>0.27221448553341732</v>
      </c>
      <c r="N425" s="83">
        <v>251379.62402720904</v>
      </c>
      <c r="O425" s="6"/>
    </row>
    <row r="426" spans="1:15" ht="16.95" customHeight="1" x14ac:dyDescent="0.3">
      <c r="A426" s="44" t="s">
        <v>29</v>
      </c>
      <c r="B426" s="44" t="s">
        <v>479</v>
      </c>
      <c r="C426" s="102"/>
      <c r="D426" s="102">
        <v>8499</v>
      </c>
      <c r="E426" s="99">
        <v>0</v>
      </c>
      <c r="F426" s="99">
        <v>0</v>
      </c>
      <c r="G426" s="99">
        <f t="shared" si="71"/>
        <v>0</v>
      </c>
      <c r="H426" s="101">
        <f t="shared" si="72"/>
        <v>0</v>
      </c>
      <c r="I426" s="102">
        <v>0</v>
      </c>
      <c r="J426" s="101">
        <f t="shared" si="73"/>
        <v>0</v>
      </c>
      <c r="K426" s="99">
        <v>39</v>
      </c>
      <c r="L426" s="101">
        <f t="shared" si="74"/>
        <v>1.0177718625225085E-3</v>
      </c>
      <c r="M426" s="79">
        <f t="shared" si="75"/>
        <v>3.3925728750750281E-4</v>
      </c>
      <c r="N426" s="83">
        <v>313.29107712622982</v>
      </c>
      <c r="O426" s="6"/>
    </row>
    <row r="427" spans="1:15" ht="16.95" customHeight="1" x14ac:dyDescent="0.3">
      <c r="A427" s="44" t="s">
        <v>29</v>
      </c>
      <c r="B427" s="44" t="s">
        <v>480</v>
      </c>
      <c r="C427" s="102">
        <v>119</v>
      </c>
      <c r="D427" s="102">
        <v>2097</v>
      </c>
      <c r="E427" s="99">
        <v>0</v>
      </c>
      <c r="F427" s="99">
        <v>0</v>
      </c>
      <c r="G427" s="99">
        <f t="shared" si="71"/>
        <v>0</v>
      </c>
      <c r="H427" s="101">
        <f t="shared" si="72"/>
        <v>0</v>
      </c>
      <c r="I427" s="102">
        <v>0</v>
      </c>
      <c r="J427" s="101">
        <f t="shared" si="73"/>
        <v>0</v>
      </c>
      <c r="K427" s="99">
        <v>0</v>
      </c>
      <c r="L427" s="101">
        <f t="shared" si="74"/>
        <v>0</v>
      </c>
      <c r="M427" s="79">
        <f t="shared" si="75"/>
        <v>0</v>
      </c>
      <c r="N427" s="83">
        <v>0</v>
      </c>
      <c r="O427" s="6"/>
    </row>
    <row r="428" spans="1:15" ht="16.95" customHeight="1" x14ac:dyDescent="0.3">
      <c r="A428" s="44" t="s">
        <v>29</v>
      </c>
      <c r="B428" s="44" t="s">
        <v>481</v>
      </c>
      <c r="C428" s="102">
        <v>529</v>
      </c>
      <c r="D428" s="102">
        <v>2101</v>
      </c>
      <c r="E428" s="99">
        <v>0</v>
      </c>
      <c r="F428" s="99">
        <v>0</v>
      </c>
      <c r="G428" s="99">
        <f t="shared" si="71"/>
        <v>0</v>
      </c>
      <c r="H428" s="101">
        <f t="shared" si="72"/>
        <v>0</v>
      </c>
      <c r="I428" s="102">
        <v>0</v>
      </c>
      <c r="J428" s="101">
        <f t="shared" si="73"/>
        <v>0</v>
      </c>
      <c r="K428" s="99">
        <v>0</v>
      </c>
      <c r="L428" s="101">
        <f t="shared" si="74"/>
        <v>0</v>
      </c>
      <c r="M428" s="79">
        <f t="shared" si="75"/>
        <v>0</v>
      </c>
      <c r="N428" s="83">
        <v>0</v>
      </c>
      <c r="O428" s="6"/>
    </row>
    <row r="429" spans="1:15" ht="16.95" customHeight="1" x14ac:dyDescent="0.3">
      <c r="A429" s="44" t="s">
        <v>29</v>
      </c>
      <c r="B429" s="44" t="s">
        <v>482</v>
      </c>
      <c r="C429" s="102">
        <v>113</v>
      </c>
      <c r="D429" s="102">
        <v>2095</v>
      </c>
      <c r="E429" s="99">
        <v>0</v>
      </c>
      <c r="F429" s="99">
        <v>0</v>
      </c>
      <c r="G429" s="99">
        <f t="shared" si="71"/>
        <v>0</v>
      </c>
      <c r="H429" s="101">
        <f t="shared" si="72"/>
        <v>0</v>
      </c>
      <c r="I429" s="102">
        <v>0</v>
      </c>
      <c r="J429" s="101">
        <f t="shared" si="73"/>
        <v>0</v>
      </c>
      <c r="K429" s="99">
        <v>0</v>
      </c>
      <c r="L429" s="101">
        <f t="shared" si="74"/>
        <v>0</v>
      </c>
      <c r="M429" s="79">
        <f t="shared" si="75"/>
        <v>0</v>
      </c>
      <c r="N429" s="83">
        <v>0</v>
      </c>
      <c r="O429" s="6"/>
    </row>
    <row r="430" spans="1:15" ht="16.95" customHeight="1" x14ac:dyDescent="0.3">
      <c r="A430" s="44" t="s">
        <v>29</v>
      </c>
      <c r="B430" s="44" t="s">
        <v>483</v>
      </c>
      <c r="C430" s="102">
        <v>107</v>
      </c>
      <c r="D430" s="102">
        <v>2094</v>
      </c>
      <c r="E430" s="99">
        <v>0</v>
      </c>
      <c r="F430" s="99">
        <v>0</v>
      </c>
      <c r="G430" s="99">
        <f t="shared" si="71"/>
        <v>0</v>
      </c>
      <c r="H430" s="101">
        <f t="shared" si="72"/>
        <v>0</v>
      </c>
      <c r="I430" s="102">
        <v>0</v>
      </c>
      <c r="J430" s="101">
        <f t="shared" si="73"/>
        <v>0</v>
      </c>
      <c r="K430" s="99">
        <v>0</v>
      </c>
      <c r="L430" s="101">
        <f t="shared" si="74"/>
        <v>0</v>
      </c>
      <c r="M430" s="79">
        <f t="shared" si="75"/>
        <v>0</v>
      </c>
      <c r="N430" s="83">
        <v>0</v>
      </c>
      <c r="O430" s="6"/>
    </row>
    <row r="431" spans="1:15" ht="16.95" customHeight="1" x14ac:dyDescent="0.3">
      <c r="A431" s="44" t="s">
        <v>29</v>
      </c>
      <c r="B431" s="44" t="s">
        <v>484</v>
      </c>
      <c r="C431" s="102">
        <v>253</v>
      </c>
      <c r="D431" s="102">
        <v>2098</v>
      </c>
      <c r="E431" s="99">
        <v>0</v>
      </c>
      <c r="F431" s="99">
        <v>0</v>
      </c>
      <c r="G431" s="99">
        <f t="shared" si="71"/>
        <v>0</v>
      </c>
      <c r="H431" s="101">
        <f t="shared" si="72"/>
        <v>0</v>
      </c>
      <c r="I431" s="102">
        <v>0</v>
      </c>
      <c r="J431" s="101">
        <f t="shared" si="73"/>
        <v>0</v>
      </c>
      <c r="K431" s="99">
        <v>0</v>
      </c>
      <c r="L431" s="101">
        <f t="shared" si="74"/>
        <v>0</v>
      </c>
      <c r="M431" s="79">
        <f t="shared" si="75"/>
        <v>0</v>
      </c>
      <c r="N431" s="83">
        <v>0</v>
      </c>
      <c r="O431" s="6"/>
    </row>
    <row r="432" spans="1:15" ht="16.95" customHeight="1" x14ac:dyDescent="0.3">
      <c r="A432" s="44" t="s">
        <v>29</v>
      </c>
      <c r="B432" s="44" t="s">
        <v>485</v>
      </c>
      <c r="C432" s="111">
        <v>390</v>
      </c>
      <c r="D432" s="111">
        <v>2099</v>
      </c>
      <c r="E432" s="99">
        <v>0</v>
      </c>
      <c r="F432" s="99">
        <v>0</v>
      </c>
      <c r="G432" s="99">
        <f t="shared" si="71"/>
        <v>0</v>
      </c>
      <c r="H432" s="101">
        <f t="shared" si="72"/>
        <v>0</v>
      </c>
      <c r="I432" s="102">
        <v>11</v>
      </c>
      <c r="J432" s="101">
        <f t="shared" si="73"/>
        <v>2.651241262954929E-3</v>
      </c>
      <c r="K432" s="99">
        <v>113</v>
      </c>
      <c r="L432" s="101">
        <f t="shared" si="74"/>
        <v>2.948928729872909E-3</v>
      </c>
      <c r="M432" s="79">
        <f t="shared" si="75"/>
        <v>1.8667233309426125E-3</v>
      </c>
      <c r="N432" s="83">
        <v>1723.8473117095266</v>
      </c>
      <c r="O432" s="6"/>
    </row>
    <row r="433" spans="1:15" ht="16.95" customHeight="1" x14ac:dyDescent="0.3">
      <c r="A433" s="44" t="s">
        <v>29</v>
      </c>
      <c r="B433" s="44" t="s">
        <v>486</v>
      </c>
      <c r="C433" s="102">
        <v>560</v>
      </c>
      <c r="D433" s="102">
        <v>2070</v>
      </c>
      <c r="E433" s="99">
        <v>0</v>
      </c>
      <c r="F433" s="99">
        <v>0</v>
      </c>
      <c r="G433" s="99">
        <f t="shared" si="71"/>
        <v>0</v>
      </c>
      <c r="H433" s="101">
        <f t="shared" si="72"/>
        <v>0</v>
      </c>
      <c r="I433" s="102">
        <v>0</v>
      </c>
      <c r="J433" s="101">
        <f t="shared" si="73"/>
        <v>0</v>
      </c>
      <c r="K433" s="99">
        <v>0</v>
      </c>
      <c r="L433" s="101">
        <f t="shared" si="74"/>
        <v>0</v>
      </c>
      <c r="M433" s="79">
        <f t="shared" si="75"/>
        <v>0</v>
      </c>
      <c r="N433" s="83">
        <v>0</v>
      </c>
      <c r="O433" s="6"/>
    </row>
    <row r="434" spans="1:15" ht="16.95" customHeight="1" x14ac:dyDescent="0.3">
      <c r="A434" s="44" t="s">
        <v>29</v>
      </c>
      <c r="B434" s="44" t="s">
        <v>487</v>
      </c>
      <c r="C434" s="102">
        <v>337</v>
      </c>
      <c r="D434" s="102">
        <v>2093</v>
      </c>
      <c r="E434" s="99">
        <v>0</v>
      </c>
      <c r="F434" s="99">
        <v>0</v>
      </c>
      <c r="G434" s="99">
        <f t="shared" si="71"/>
        <v>0</v>
      </c>
      <c r="H434" s="101">
        <f t="shared" si="72"/>
        <v>0</v>
      </c>
      <c r="I434" s="102">
        <v>0</v>
      </c>
      <c r="J434" s="101">
        <f t="shared" si="73"/>
        <v>0</v>
      </c>
      <c r="K434" s="99">
        <v>0</v>
      </c>
      <c r="L434" s="101">
        <f t="shared" si="74"/>
        <v>0</v>
      </c>
      <c r="M434" s="79">
        <f t="shared" si="75"/>
        <v>0</v>
      </c>
      <c r="N434" s="83">
        <v>0</v>
      </c>
      <c r="O434" s="6"/>
    </row>
    <row r="435" spans="1:15" ht="16.95" customHeight="1" x14ac:dyDescent="0.3">
      <c r="A435" s="44" t="s">
        <v>29</v>
      </c>
      <c r="B435" s="44" t="s">
        <v>488</v>
      </c>
      <c r="C435" s="102">
        <v>378</v>
      </c>
      <c r="D435" s="102">
        <v>2100</v>
      </c>
      <c r="E435" s="99">
        <v>0</v>
      </c>
      <c r="F435" s="99">
        <v>0</v>
      </c>
      <c r="G435" s="99">
        <f t="shared" si="71"/>
        <v>0</v>
      </c>
      <c r="H435" s="101">
        <f t="shared" si="72"/>
        <v>0</v>
      </c>
      <c r="I435" s="102">
        <v>0</v>
      </c>
      <c r="J435" s="101">
        <f t="shared" si="73"/>
        <v>0</v>
      </c>
      <c r="K435" s="99">
        <v>0</v>
      </c>
      <c r="L435" s="101">
        <f t="shared" si="74"/>
        <v>0</v>
      </c>
      <c r="M435" s="79">
        <f t="shared" si="75"/>
        <v>0</v>
      </c>
      <c r="N435" s="83">
        <v>0</v>
      </c>
      <c r="O435" s="6"/>
    </row>
    <row r="436" spans="1:15" ht="16.95" customHeight="1" x14ac:dyDescent="0.3">
      <c r="A436" s="44" t="s">
        <v>29</v>
      </c>
      <c r="B436" s="44" t="s">
        <v>489</v>
      </c>
      <c r="C436" s="102">
        <v>344</v>
      </c>
      <c r="D436" s="102">
        <v>2155</v>
      </c>
      <c r="E436" s="99">
        <v>0</v>
      </c>
      <c r="F436" s="99">
        <v>0</v>
      </c>
      <c r="G436" s="99">
        <f t="shared" si="71"/>
        <v>0</v>
      </c>
      <c r="H436" s="101">
        <f t="shared" si="72"/>
        <v>0</v>
      </c>
      <c r="I436" s="102">
        <v>0</v>
      </c>
      <c r="J436" s="101">
        <f t="shared" si="73"/>
        <v>0</v>
      </c>
      <c r="K436" s="99">
        <v>0</v>
      </c>
      <c r="L436" s="101">
        <f t="shared" si="74"/>
        <v>0</v>
      </c>
      <c r="M436" s="79">
        <f t="shared" si="75"/>
        <v>0</v>
      </c>
      <c r="N436" s="83">
        <v>0</v>
      </c>
      <c r="O436" s="6"/>
    </row>
    <row r="437" spans="1:15" ht="16.95" customHeight="1" x14ac:dyDescent="0.3">
      <c r="A437" s="44" t="s">
        <v>29</v>
      </c>
      <c r="B437" s="44" t="s">
        <v>490</v>
      </c>
      <c r="C437" s="102">
        <v>94</v>
      </c>
      <c r="D437" s="102">
        <v>2156</v>
      </c>
      <c r="E437" s="99">
        <v>42</v>
      </c>
      <c r="F437" s="99">
        <v>2</v>
      </c>
      <c r="G437" s="99">
        <f t="shared" si="71"/>
        <v>44</v>
      </c>
      <c r="H437" s="101">
        <f t="shared" si="72"/>
        <v>7.7917478307065703E-3</v>
      </c>
      <c r="I437" s="102">
        <v>128</v>
      </c>
      <c r="J437" s="101">
        <f t="shared" si="73"/>
        <v>3.0850807423475537E-2</v>
      </c>
      <c r="K437" s="99">
        <v>430</v>
      </c>
      <c r="L437" s="101">
        <f t="shared" si="74"/>
        <v>1.1221587202171247E-2</v>
      </c>
      <c r="M437" s="79">
        <f t="shared" si="75"/>
        <v>1.6621380818784452E-2</v>
      </c>
      <c r="N437" s="83">
        <v>15349.206905178344</v>
      </c>
      <c r="O437" s="6"/>
    </row>
    <row r="438" spans="1:15" ht="16.95" customHeight="1" x14ac:dyDescent="0.3">
      <c r="A438" s="44" t="s">
        <v>29</v>
      </c>
      <c r="B438" s="44" t="s">
        <v>491</v>
      </c>
      <c r="C438" s="102">
        <v>177</v>
      </c>
      <c r="D438" s="102">
        <v>2157</v>
      </c>
      <c r="E438" s="99">
        <v>0</v>
      </c>
      <c r="F438" s="99">
        <v>0</v>
      </c>
      <c r="G438" s="99">
        <f t="shared" si="71"/>
        <v>0</v>
      </c>
      <c r="H438" s="101">
        <f t="shared" si="72"/>
        <v>0</v>
      </c>
      <c r="I438" s="102">
        <v>0</v>
      </c>
      <c r="J438" s="101">
        <f t="shared" si="73"/>
        <v>0</v>
      </c>
      <c r="K438" s="99">
        <v>0</v>
      </c>
      <c r="L438" s="101">
        <f t="shared" si="74"/>
        <v>0</v>
      </c>
      <c r="M438" s="79">
        <f t="shared" si="75"/>
        <v>0</v>
      </c>
      <c r="N438" s="83">
        <v>0</v>
      </c>
      <c r="O438" s="6"/>
    </row>
    <row r="439" spans="1:15" ht="16.95" customHeight="1" x14ac:dyDescent="0.3">
      <c r="A439" s="44" t="s">
        <v>29</v>
      </c>
      <c r="B439" s="44" t="s">
        <v>492</v>
      </c>
      <c r="C439" s="102">
        <v>171</v>
      </c>
      <c r="D439" s="102">
        <v>2158</v>
      </c>
      <c r="E439" s="99">
        <v>5</v>
      </c>
      <c r="F439" s="99">
        <v>0</v>
      </c>
      <c r="G439" s="99">
        <f t="shared" si="71"/>
        <v>5</v>
      </c>
      <c r="H439" s="101">
        <f t="shared" si="72"/>
        <v>8.854258898530193E-4</v>
      </c>
      <c r="I439" s="102">
        <v>0</v>
      </c>
      <c r="J439" s="101">
        <f t="shared" si="73"/>
        <v>0</v>
      </c>
      <c r="K439" s="99">
        <v>24</v>
      </c>
      <c r="L439" s="101">
        <f t="shared" si="74"/>
        <v>6.2632114616769752E-4</v>
      </c>
      <c r="M439" s="79">
        <f t="shared" si="75"/>
        <v>5.0391567867357227E-4</v>
      </c>
      <c r="N439" s="83">
        <v>465.34677828828416</v>
      </c>
      <c r="O439" s="6"/>
    </row>
    <row r="440" spans="1:15" ht="16.95" customHeight="1" x14ac:dyDescent="0.3">
      <c r="A440" s="44" t="s">
        <v>29</v>
      </c>
      <c r="B440" s="44" t="s">
        <v>493</v>
      </c>
      <c r="C440" s="102">
        <v>114</v>
      </c>
      <c r="D440" s="102">
        <v>2159</v>
      </c>
      <c r="E440" s="99">
        <v>23</v>
      </c>
      <c r="F440" s="99">
        <v>0</v>
      </c>
      <c r="G440" s="99">
        <f t="shared" si="71"/>
        <v>23</v>
      </c>
      <c r="H440" s="101">
        <f t="shared" si="72"/>
        <v>4.0729590933238887E-3</v>
      </c>
      <c r="I440" s="102">
        <v>29</v>
      </c>
      <c r="J440" s="101">
        <f t="shared" si="73"/>
        <v>6.9896360568811764E-3</v>
      </c>
      <c r="K440" s="99">
        <v>1005</v>
      </c>
      <c r="L440" s="101">
        <f t="shared" si="74"/>
        <v>2.6227197995772333E-2</v>
      </c>
      <c r="M440" s="79">
        <f t="shared" si="75"/>
        <v>1.2429931048659132E-2</v>
      </c>
      <c r="N440" s="83">
        <v>11478.563999168524</v>
      </c>
      <c r="O440" s="6"/>
    </row>
    <row r="441" spans="1:15" ht="16.95" customHeight="1" x14ac:dyDescent="0.3">
      <c r="A441" s="44" t="s">
        <v>29</v>
      </c>
      <c r="B441" s="44" t="s">
        <v>494</v>
      </c>
      <c r="C441" s="102">
        <v>327</v>
      </c>
      <c r="D441" s="102">
        <v>2160</v>
      </c>
      <c r="E441" s="99">
        <v>0</v>
      </c>
      <c r="F441" s="99">
        <v>0</v>
      </c>
      <c r="G441" s="99">
        <f t="shared" si="71"/>
        <v>0</v>
      </c>
      <c r="H441" s="101">
        <f t="shared" si="72"/>
        <v>0</v>
      </c>
      <c r="I441" s="102">
        <v>0</v>
      </c>
      <c r="J441" s="101">
        <f t="shared" si="73"/>
        <v>0</v>
      </c>
      <c r="K441" s="99">
        <v>38</v>
      </c>
      <c r="L441" s="101">
        <f t="shared" si="74"/>
        <v>9.9167514809885438E-4</v>
      </c>
      <c r="M441" s="79">
        <f t="shared" si="75"/>
        <v>3.3055838269961815E-4</v>
      </c>
      <c r="N441" s="83">
        <v>305.25797258453167</v>
      </c>
      <c r="O441" s="6"/>
    </row>
    <row r="442" spans="1:15" ht="16.95" customHeight="1" x14ac:dyDescent="0.3">
      <c r="A442" s="44" t="s">
        <v>29</v>
      </c>
      <c r="B442" s="44" t="s">
        <v>495</v>
      </c>
      <c r="C442" s="102">
        <v>452</v>
      </c>
      <c r="D442" s="102">
        <v>2161</v>
      </c>
      <c r="E442" s="99">
        <v>0</v>
      </c>
      <c r="F442" s="99">
        <v>0</v>
      </c>
      <c r="G442" s="99">
        <f t="shared" si="71"/>
        <v>0</v>
      </c>
      <c r="H442" s="101">
        <f t="shared" si="72"/>
        <v>0</v>
      </c>
      <c r="I442" s="102">
        <v>0</v>
      </c>
      <c r="J442" s="101">
        <f t="shared" si="73"/>
        <v>0</v>
      </c>
      <c r="K442" s="99">
        <v>0</v>
      </c>
      <c r="L442" s="101">
        <f t="shared" si="74"/>
        <v>0</v>
      </c>
      <c r="M442" s="79">
        <f t="shared" si="75"/>
        <v>0</v>
      </c>
      <c r="N442" s="83">
        <v>0</v>
      </c>
      <c r="O442" s="6"/>
    </row>
    <row r="443" spans="1:15" ht="16.95" customHeight="1" x14ac:dyDescent="0.3">
      <c r="A443" s="44" t="s">
        <v>29</v>
      </c>
      <c r="B443" s="44" t="s">
        <v>496</v>
      </c>
      <c r="C443" s="102">
        <v>149</v>
      </c>
      <c r="D443" s="102">
        <v>2162</v>
      </c>
      <c r="E443" s="99">
        <v>4</v>
      </c>
      <c r="F443" s="99">
        <v>0</v>
      </c>
      <c r="G443" s="99">
        <f t="shared" si="71"/>
        <v>4</v>
      </c>
      <c r="H443" s="101">
        <f t="shared" si="72"/>
        <v>7.0834071188241544E-4</v>
      </c>
      <c r="I443" s="102">
        <v>0</v>
      </c>
      <c r="J443" s="101">
        <f t="shared" si="73"/>
        <v>0</v>
      </c>
      <c r="K443" s="99">
        <v>59</v>
      </c>
      <c r="L443" s="101">
        <f t="shared" si="74"/>
        <v>1.5397061509955896E-3</v>
      </c>
      <c r="M443" s="79">
        <f t="shared" si="75"/>
        <v>7.4934895429266837E-4</v>
      </c>
      <c r="N443" s="83">
        <v>691.99498339021568</v>
      </c>
      <c r="O443" s="6"/>
    </row>
    <row r="444" spans="1:15" ht="16.95" customHeight="1" x14ac:dyDescent="0.3">
      <c r="A444" s="44" t="s">
        <v>29</v>
      </c>
      <c r="B444" s="44" t="s">
        <v>497</v>
      </c>
      <c r="C444" s="102">
        <v>477</v>
      </c>
      <c r="D444" s="102">
        <v>2154</v>
      </c>
      <c r="E444" s="99">
        <v>0</v>
      </c>
      <c r="F444" s="99">
        <v>0</v>
      </c>
      <c r="G444" s="99">
        <f t="shared" si="71"/>
        <v>0</v>
      </c>
      <c r="H444" s="101">
        <f t="shared" si="72"/>
        <v>0</v>
      </c>
      <c r="I444" s="102">
        <v>0</v>
      </c>
      <c r="J444" s="101">
        <f t="shared" si="73"/>
        <v>0</v>
      </c>
      <c r="K444" s="99">
        <v>5</v>
      </c>
      <c r="L444" s="101">
        <f t="shared" si="74"/>
        <v>1.304835721182703E-4</v>
      </c>
      <c r="M444" s="79">
        <f t="shared" si="75"/>
        <v>4.3494524039423435E-5</v>
      </c>
      <c r="N444" s="83">
        <v>40.165522708491004</v>
      </c>
      <c r="O444" s="6"/>
    </row>
    <row r="445" spans="1:15" ht="16.95" customHeight="1" x14ac:dyDescent="0.3">
      <c r="A445" s="44" t="s">
        <v>29</v>
      </c>
      <c r="B445" s="44" t="s">
        <v>498</v>
      </c>
      <c r="C445" s="102">
        <v>93</v>
      </c>
      <c r="D445" s="102">
        <v>2354</v>
      </c>
      <c r="E445" s="99">
        <v>7</v>
      </c>
      <c r="F445" s="99">
        <v>9</v>
      </c>
      <c r="G445" s="99">
        <f t="shared" si="71"/>
        <v>16</v>
      </c>
      <c r="H445" s="101">
        <f t="shared" si="72"/>
        <v>2.8333628475296618E-3</v>
      </c>
      <c r="I445" s="102">
        <v>0</v>
      </c>
      <c r="J445" s="101">
        <f t="shared" si="73"/>
        <v>0</v>
      </c>
      <c r="K445" s="99">
        <v>36</v>
      </c>
      <c r="L445" s="101">
        <f t="shared" si="74"/>
        <v>9.3948171925154627E-4</v>
      </c>
      <c r="M445" s="79">
        <f t="shared" si="75"/>
        <v>1.257614855593736E-3</v>
      </c>
      <c r="N445" s="83">
        <v>1161.3590252212227</v>
      </c>
      <c r="O445" s="6"/>
    </row>
    <row r="446" spans="1:15" ht="16.95" customHeight="1" x14ac:dyDescent="0.3">
      <c r="A446" s="72"/>
      <c r="B446" s="84" t="s">
        <v>499</v>
      </c>
      <c r="C446" s="74"/>
      <c r="D446" s="74"/>
      <c r="E446" s="75">
        <f t="shared" ref="E446:G446" si="76">SUM(E421:E445)</f>
        <v>2727</v>
      </c>
      <c r="F446" s="75">
        <f t="shared" si="76"/>
        <v>188</v>
      </c>
      <c r="G446" s="76">
        <f t="shared" si="76"/>
        <v>2915</v>
      </c>
      <c r="H446" s="77">
        <f t="shared" si="72"/>
        <v>0.51620329378431029</v>
      </c>
      <c r="I446" s="78">
        <f>SUM(I421:I445)</f>
        <v>851</v>
      </c>
      <c r="J446" s="77">
        <f t="shared" si="73"/>
        <v>0.20510966497951313</v>
      </c>
      <c r="K446" s="78">
        <f>SUM(K421:K445)</f>
        <v>7631</v>
      </c>
      <c r="L446" s="77">
        <f t="shared" si="74"/>
        <v>0.19914402776690415</v>
      </c>
      <c r="M446" s="79">
        <f t="shared" si="75"/>
        <v>0.3068189955102425</v>
      </c>
      <c r="N446" s="83">
        <f>SUM(N421:N445)</f>
        <v>283335.56013609853</v>
      </c>
      <c r="O446" s="167"/>
    </row>
    <row r="447" spans="1:15" ht="16.95" customHeight="1" x14ac:dyDescent="0.3">
      <c r="A447" s="67" t="s">
        <v>38</v>
      </c>
      <c r="B447" s="108"/>
      <c r="C447" s="74"/>
      <c r="D447" s="74"/>
      <c r="E447" s="99"/>
      <c r="F447" s="99"/>
      <c r="G447" s="100"/>
      <c r="H447" s="101"/>
      <c r="I447" s="102"/>
      <c r="J447" s="101"/>
      <c r="K447" s="102"/>
      <c r="L447" s="101"/>
      <c r="M447" s="103"/>
      <c r="N447" s="103"/>
      <c r="O447" s="6"/>
    </row>
    <row r="448" spans="1:15" ht="16.95" customHeight="1" x14ac:dyDescent="0.3">
      <c r="A448" s="67" t="s">
        <v>38</v>
      </c>
      <c r="B448" s="104" t="s">
        <v>38</v>
      </c>
      <c r="C448" s="105"/>
      <c r="D448" s="105"/>
      <c r="E448" s="75"/>
      <c r="F448" s="75"/>
      <c r="G448" s="100"/>
      <c r="H448" s="101"/>
      <c r="I448" s="102"/>
      <c r="J448" s="101"/>
      <c r="K448" s="102"/>
      <c r="L448" s="101"/>
      <c r="M448" s="103"/>
      <c r="N448" s="103"/>
      <c r="O448" s="6"/>
    </row>
    <row r="449" spans="1:15" ht="16.95" customHeight="1" x14ac:dyDescent="0.3">
      <c r="A449" s="67" t="s">
        <v>38</v>
      </c>
      <c r="B449" s="44" t="s">
        <v>500</v>
      </c>
      <c r="C449" s="102">
        <v>147</v>
      </c>
      <c r="D449" s="102">
        <v>2046</v>
      </c>
      <c r="E449" s="99">
        <v>0</v>
      </c>
      <c r="F449" s="99">
        <v>0</v>
      </c>
      <c r="G449" s="99">
        <f t="shared" ref="G449:G498" si="77">E449+F449</f>
        <v>0</v>
      </c>
      <c r="H449" s="101">
        <f t="shared" ref="H449:H480" si="78">+G449/$G$517</f>
        <v>0</v>
      </c>
      <c r="I449" s="102">
        <v>0</v>
      </c>
      <c r="J449" s="101">
        <f t="shared" ref="J449:J480" si="79">+I449/$I$517</f>
        <v>0</v>
      </c>
      <c r="K449" s="99">
        <v>5</v>
      </c>
      <c r="L449" s="101">
        <f t="shared" ref="L449:L480" si="80">+K449/$K$517</f>
        <v>1.304835721182703E-4</v>
      </c>
      <c r="M449" s="79">
        <f t="shared" ref="M449:M499" si="81">+(H449+J449+L449)/3</f>
        <v>4.3494524039423435E-5</v>
      </c>
      <c r="N449" s="83">
        <v>40.165522708491004</v>
      </c>
      <c r="O449" s="6"/>
    </row>
    <row r="450" spans="1:15" ht="16.95" customHeight="1" x14ac:dyDescent="0.3">
      <c r="A450" s="67" t="s">
        <v>38</v>
      </c>
      <c r="B450" s="44" t="s">
        <v>501</v>
      </c>
      <c r="C450" s="102">
        <v>97</v>
      </c>
      <c r="D450" s="102">
        <v>2051</v>
      </c>
      <c r="E450" s="99">
        <v>0</v>
      </c>
      <c r="F450" s="99">
        <v>0</v>
      </c>
      <c r="G450" s="99">
        <f t="shared" si="77"/>
        <v>0</v>
      </c>
      <c r="H450" s="101">
        <f t="shared" si="78"/>
        <v>0</v>
      </c>
      <c r="I450" s="102">
        <v>9</v>
      </c>
      <c r="J450" s="101">
        <f t="shared" si="79"/>
        <v>2.1691973969631237E-3</v>
      </c>
      <c r="K450" s="99">
        <v>419</v>
      </c>
      <c r="L450" s="101">
        <f t="shared" si="80"/>
        <v>1.0934523343511053E-2</v>
      </c>
      <c r="M450" s="79">
        <f t="shared" si="81"/>
        <v>4.3679069134913923E-3</v>
      </c>
      <c r="N450" s="83">
        <v>4033.5943017423347</v>
      </c>
      <c r="O450" s="6"/>
    </row>
    <row r="451" spans="1:15" ht="16.95" customHeight="1" x14ac:dyDescent="0.3">
      <c r="A451" s="67" t="s">
        <v>38</v>
      </c>
      <c r="B451" s="44" t="s">
        <v>502</v>
      </c>
      <c r="C451" s="102">
        <v>432</v>
      </c>
      <c r="D451" s="102">
        <v>2052</v>
      </c>
      <c r="E451" s="99">
        <v>3</v>
      </c>
      <c r="F451" s="99">
        <v>0</v>
      </c>
      <c r="G451" s="99">
        <f t="shared" si="77"/>
        <v>3</v>
      </c>
      <c r="H451" s="101">
        <f t="shared" si="78"/>
        <v>5.3125553391181158E-4</v>
      </c>
      <c r="I451" s="102">
        <v>28</v>
      </c>
      <c r="J451" s="101">
        <f t="shared" si="79"/>
        <v>6.7486141238852736E-3</v>
      </c>
      <c r="K451" s="99">
        <v>57</v>
      </c>
      <c r="L451" s="101">
        <f t="shared" si="80"/>
        <v>1.4875127221482816E-3</v>
      </c>
      <c r="M451" s="79">
        <f t="shared" si="81"/>
        <v>2.9224607933151223E-3</v>
      </c>
      <c r="N451" s="83">
        <v>2698.7803166250992</v>
      </c>
      <c r="O451" s="6"/>
    </row>
    <row r="452" spans="1:15" ht="16.95" customHeight="1" x14ac:dyDescent="0.3">
      <c r="A452" s="67" t="s">
        <v>38</v>
      </c>
      <c r="B452" s="44" t="s">
        <v>503</v>
      </c>
      <c r="C452" s="102">
        <v>435</v>
      </c>
      <c r="D452" s="102">
        <v>2053</v>
      </c>
      <c r="E452" s="99">
        <v>0</v>
      </c>
      <c r="F452" s="99">
        <v>0</v>
      </c>
      <c r="G452" s="99">
        <f t="shared" si="77"/>
        <v>0</v>
      </c>
      <c r="H452" s="101">
        <f t="shared" si="78"/>
        <v>0</v>
      </c>
      <c r="I452" s="102">
        <v>0</v>
      </c>
      <c r="J452" s="101">
        <f t="shared" si="79"/>
        <v>0</v>
      </c>
      <c r="K452" s="99">
        <v>0</v>
      </c>
      <c r="L452" s="101">
        <f t="shared" si="80"/>
        <v>0</v>
      </c>
      <c r="M452" s="79">
        <f t="shared" si="81"/>
        <v>0</v>
      </c>
      <c r="N452" s="83">
        <v>0</v>
      </c>
      <c r="O452" s="6"/>
    </row>
    <row r="453" spans="1:15" ht="16.95" customHeight="1" x14ac:dyDescent="0.3">
      <c r="A453" s="67" t="s">
        <v>38</v>
      </c>
      <c r="B453" s="44" t="s">
        <v>504</v>
      </c>
      <c r="C453" s="102">
        <v>110</v>
      </c>
      <c r="D453" s="102">
        <v>2054</v>
      </c>
      <c r="E453" s="99">
        <v>0</v>
      </c>
      <c r="F453" s="99">
        <v>0</v>
      </c>
      <c r="G453" s="99">
        <f t="shared" si="77"/>
        <v>0</v>
      </c>
      <c r="H453" s="101">
        <f t="shared" si="78"/>
        <v>0</v>
      </c>
      <c r="I453" s="102">
        <v>28</v>
      </c>
      <c r="J453" s="101">
        <f t="shared" si="79"/>
        <v>6.7486141238852736E-3</v>
      </c>
      <c r="K453" s="99">
        <v>159</v>
      </c>
      <c r="L453" s="101">
        <f t="shared" si="80"/>
        <v>4.1493775933609959E-3</v>
      </c>
      <c r="M453" s="79">
        <f t="shared" si="81"/>
        <v>3.6326639057487563E-3</v>
      </c>
      <c r="N453" s="83">
        <v>3354.625618305799</v>
      </c>
      <c r="O453" s="6"/>
    </row>
    <row r="454" spans="1:15" ht="16.95" customHeight="1" x14ac:dyDescent="0.3">
      <c r="A454" s="67" t="s">
        <v>38</v>
      </c>
      <c r="B454" s="44" t="s">
        <v>505</v>
      </c>
      <c r="C454" s="102">
        <v>124</v>
      </c>
      <c r="D454" s="102">
        <v>2047</v>
      </c>
      <c r="E454" s="99">
        <v>1</v>
      </c>
      <c r="F454" s="99">
        <v>0</v>
      </c>
      <c r="G454" s="99">
        <f t="shared" si="77"/>
        <v>1</v>
      </c>
      <c r="H454" s="101">
        <f t="shared" si="78"/>
        <v>1.7708517797060386E-4</v>
      </c>
      <c r="I454" s="102">
        <v>7</v>
      </c>
      <c r="J454" s="101">
        <f t="shared" si="79"/>
        <v>1.6871535309713184E-3</v>
      </c>
      <c r="K454" s="99">
        <v>190</v>
      </c>
      <c r="L454" s="101">
        <f t="shared" si="80"/>
        <v>4.9583757404942719E-3</v>
      </c>
      <c r="M454" s="79">
        <f t="shared" si="81"/>
        <v>2.2742048164787316E-3</v>
      </c>
      <c r="N454" s="83">
        <v>2100.1408158241102</v>
      </c>
      <c r="O454" s="6"/>
    </row>
    <row r="455" spans="1:15" ht="16.95" customHeight="1" x14ac:dyDescent="0.3">
      <c r="A455" s="67" t="s">
        <v>38</v>
      </c>
      <c r="B455" s="44" t="s">
        <v>506</v>
      </c>
      <c r="C455" s="102">
        <v>569</v>
      </c>
      <c r="D455" s="102">
        <v>2050</v>
      </c>
      <c r="E455" s="99">
        <v>0</v>
      </c>
      <c r="F455" s="99">
        <v>0</v>
      </c>
      <c r="G455" s="99">
        <f t="shared" si="77"/>
        <v>0</v>
      </c>
      <c r="H455" s="101">
        <f t="shared" si="78"/>
        <v>0</v>
      </c>
      <c r="I455" s="102">
        <v>0</v>
      </c>
      <c r="J455" s="101">
        <f t="shared" si="79"/>
        <v>0</v>
      </c>
      <c r="K455" s="99">
        <v>15</v>
      </c>
      <c r="L455" s="101">
        <f t="shared" si="80"/>
        <v>3.9145071635481092E-4</v>
      </c>
      <c r="M455" s="79">
        <f t="shared" si="81"/>
        <v>1.304835721182703E-4</v>
      </c>
      <c r="N455" s="83">
        <v>120.49656812547299</v>
      </c>
      <c r="O455" s="6"/>
    </row>
    <row r="456" spans="1:15" ht="16.95" customHeight="1" x14ac:dyDescent="0.3">
      <c r="A456" s="67" t="s">
        <v>38</v>
      </c>
      <c r="B456" s="44" t="s">
        <v>507</v>
      </c>
      <c r="C456" s="102">
        <v>162</v>
      </c>
      <c r="D456" s="102">
        <v>2062</v>
      </c>
      <c r="E456" s="99">
        <v>0</v>
      </c>
      <c r="F456" s="99">
        <v>0</v>
      </c>
      <c r="G456" s="99">
        <f t="shared" si="77"/>
        <v>0</v>
      </c>
      <c r="H456" s="101">
        <f t="shared" si="78"/>
        <v>0</v>
      </c>
      <c r="I456" s="102">
        <v>0</v>
      </c>
      <c r="J456" s="101">
        <f t="shared" si="79"/>
        <v>0</v>
      </c>
      <c r="K456" s="99">
        <v>0</v>
      </c>
      <c r="L456" s="101">
        <f t="shared" si="80"/>
        <v>0</v>
      </c>
      <c r="M456" s="79">
        <f t="shared" si="81"/>
        <v>0</v>
      </c>
      <c r="N456" s="83">
        <v>0</v>
      </c>
      <c r="O456" s="6"/>
    </row>
    <row r="457" spans="1:15" ht="16.95" customHeight="1" x14ac:dyDescent="0.3">
      <c r="A457" s="67" t="s">
        <v>38</v>
      </c>
      <c r="B457" s="44" t="s">
        <v>508</v>
      </c>
      <c r="C457" s="102">
        <v>461</v>
      </c>
      <c r="D457" s="102">
        <v>2055</v>
      </c>
      <c r="E457" s="99">
        <v>0</v>
      </c>
      <c r="F457" s="99">
        <v>0</v>
      </c>
      <c r="G457" s="99">
        <f t="shared" si="77"/>
        <v>0</v>
      </c>
      <c r="H457" s="101">
        <f t="shared" si="78"/>
        <v>0</v>
      </c>
      <c r="I457" s="102">
        <v>0</v>
      </c>
      <c r="J457" s="101">
        <f t="shared" si="79"/>
        <v>0</v>
      </c>
      <c r="K457" s="99">
        <v>0</v>
      </c>
      <c r="L457" s="101">
        <f t="shared" si="80"/>
        <v>0</v>
      </c>
      <c r="M457" s="79">
        <f t="shared" si="81"/>
        <v>0</v>
      </c>
      <c r="N457" s="83">
        <v>0</v>
      </c>
      <c r="O457" s="6"/>
    </row>
    <row r="458" spans="1:15" ht="16.95" customHeight="1" x14ac:dyDescent="0.3">
      <c r="A458" s="67" t="s">
        <v>38</v>
      </c>
      <c r="B458" s="44" t="s">
        <v>509</v>
      </c>
      <c r="C458" s="102">
        <v>266</v>
      </c>
      <c r="D458" s="102">
        <v>2056</v>
      </c>
      <c r="E458" s="99">
        <v>0</v>
      </c>
      <c r="F458" s="99">
        <v>0</v>
      </c>
      <c r="G458" s="99">
        <f t="shared" si="77"/>
        <v>0</v>
      </c>
      <c r="H458" s="101">
        <f t="shared" si="78"/>
        <v>0</v>
      </c>
      <c r="I458" s="102">
        <v>0</v>
      </c>
      <c r="J458" s="101">
        <f t="shared" si="79"/>
        <v>0</v>
      </c>
      <c r="K458" s="99">
        <v>0</v>
      </c>
      <c r="L458" s="101">
        <f t="shared" si="80"/>
        <v>0</v>
      </c>
      <c r="M458" s="79">
        <f t="shared" si="81"/>
        <v>0</v>
      </c>
      <c r="N458" s="83">
        <v>0</v>
      </c>
      <c r="O458" s="6"/>
    </row>
    <row r="459" spans="1:15" ht="16.95" customHeight="1" x14ac:dyDescent="0.3">
      <c r="A459" s="67" t="s">
        <v>38</v>
      </c>
      <c r="B459" s="44" t="s">
        <v>510</v>
      </c>
      <c r="C459" s="102">
        <v>251</v>
      </c>
      <c r="D459" s="102">
        <v>2057</v>
      </c>
      <c r="E459" s="99">
        <v>0</v>
      </c>
      <c r="F459" s="99">
        <v>0</v>
      </c>
      <c r="G459" s="99">
        <f t="shared" si="77"/>
        <v>0</v>
      </c>
      <c r="H459" s="101">
        <f t="shared" si="78"/>
        <v>0</v>
      </c>
      <c r="I459" s="102">
        <v>0</v>
      </c>
      <c r="J459" s="101">
        <f t="shared" si="79"/>
        <v>0</v>
      </c>
      <c r="K459" s="99">
        <v>0</v>
      </c>
      <c r="L459" s="101">
        <f t="shared" si="80"/>
        <v>0</v>
      </c>
      <c r="M459" s="79">
        <f t="shared" si="81"/>
        <v>0</v>
      </c>
      <c r="N459" s="83">
        <v>0</v>
      </c>
      <c r="O459" s="6"/>
    </row>
    <row r="460" spans="1:15" ht="16.95" customHeight="1" x14ac:dyDescent="0.3">
      <c r="A460" s="67" t="s">
        <v>38</v>
      </c>
      <c r="B460" s="44" t="s">
        <v>511</v>
      </c>
      <c r="C460" s="102">
        <v>262</v>
      </c>
      <c r="D460" s="102">
        <v>2058</v>
      </c>
      <c r="E460" s="99">
        <v>0</v>
      </c>
      <c r="F460" s="99">
        <v>0</v>
      </c>
      <c r="G460" s="99">
        <f t="shared" si="77"/>
        <v>0</v>
      </c>
      <c r="H460" s="101">
        <f t="shared" si="78"/>
        <v>0</v>
      </c>
      <c r="I460" s="102">
        <v>0</v>
      </c>
      <c r="J460" s="101">
        <f t="shared" si="79"/>
        <v>0</v>
      </c>
      <c r="K460" s="99">
        <v>34</v>
      </c>
      <c r="L460" s="101">
        <f t="shared" si="80"/>
        <v>8.8728829040423806E-4</v>
      </c>
      <c r="M460" s="79">
        <f t="shared" si="81"/>
        <v>2.9576276346807937E-4</v>
      </c>
      <c r="N460" s="83">
        <v>273.12555441773884</v>
      </c>
      <c r="O460" s="6"/>
    </row>
    <row r="461" spans="1:15" ht="16.95" customHeight="1" x14ac:dyDescent="0.3">
      <c r="A461" s="67" t="s">
        <v>38</v>
      </c>
      <c r="B461" s="44" t="s">
        <v>512</v>
      </c>
      <c r="C461" s="102">
        <v>111</v>
      </c>
      <c r="D461" s="102">
        <v>2059</v>
      </c>
      <c r="E461" s="99">
        <v>0</v>
      </c>
      <c r="F461" s="99">
        <v>0</v>
      </c>
      <c r="G461" s="99">
        <f t="shared" si="77"/>
        <v>0</v>
      </c>
      <c r="H461" s="101">
        <f t="shared" si="78"/>
        <v>0</v>
      </c>
      <c r="I461" s="102">
        <v>1</v>
      </c>
      <c r="J461" s="101">
        <f t="shared" si="79"/>
        <v>2.4102193299590263E-4</v>
      </c>
      <c r="K461" s="99">
        <v>31</v>
      </c>
      <c r="L461" s="101">
        <f t="shared" si="80"/>
        <v>8.0899814713327595E-4</v>
      </c>
      <c r="M461" s="79">
        <f t="shared" si="81"/>
        <v>3.5000669337639285E-4</v>
      </c>
      <c r="N461" s="83">
        <v>323.21774065606513</v>
      </c>
      <c r="O461" s="6"/>
    </row>
    <row r="462" spans="1:15" ht="16.95" customHeight="1" x14ac:dyDescent="0.3">
      <c r="A462" s="67" t="s">
        <v>38</v>
      </c>
      <c r="B462" s="44" t="s">
        <v>513</v>
      </c>
      <c r="C462" s="102">
        <v>433</v>
      </c>
      <c r="D462" s="102">
        <v>2060</v>
      </c>
      <c r="E462" s="99">
        <v>0</v>
      </c>
      <c r="F462" s="99">
        <v>0</v>
      </c>
      <c r="G462" s="99">
        <f t="shared" si="77"/>
        <v>0</v>
      </c>
      <c r="H462" s="101">
        <f t="shared" si="78"/>
        <v>0</v>
      </c>
      <c r="I462" s="102">
        <v>0</v>
      </c>
      <c r="J462" s="101">
        <f t="shared" si="79"/>
        <v>0</v>
      </c>
      <c r="K462" s="99">
        <v>0</v>
      </c>
      <c r="L462" s="101">
        <f t="shared" si="80"/>
        <v>0</v>
      </c>
      <c r="M462" s="79">
        <f t="shared" si="81"/>
        <v>0</v>
      </c>
      <c r="N462" s="83">
        <v>0</v>
      </c>
      <c r="O462" s="6"/>
    </row>
    <row r="463" spans="1:15" ht="16.95" customHeight="1" x14ac:dyDescent="0.3">
      <c r="A463" s="67" t="s">
        <v>38</v>
      </c>
      <c r="B463" s="44" t="s">
        <v>514</v>
      </c>
      <c r="C463" s="102">
        <v>403</v>
      </c>
      <c r="D463" s="102">
        <v>2061</v>
      </c>
      <c r="E463" s="99">
        <v>0</v>
      </c>
      <c r="F463" s="99">
        <v>0</v>
      </c>
      <c r="G463" s="99">
        <f t="shared" si="77"/>
        <v>0</v>
      </c>
      <c r="H463" s="101">
        <f t="shared" si="78"/>
        <v>0</v>
      </c>
      <c r="I463" s="102">
        <v>3</v>
      </c>
      <c r="J463" s="101">
        <f t="shared" si="79"/>
        <v>7.2306579898770787E-4</v>
      </c>
      <c r="K463" s="99">
        <v>304</v>
      </c>
      <c r="L463" s="101">
        <f t="shared" si="80"/>
        <v>7.9334011847908351E-3</v>
      </c>
      <c r="M463" s="79">
        <f t="shared" si="81"/>
        <v>2.8854889945928476E-3</v>
      </c>
      <c r="N463" s="83">
        <v>2664.6382802665157</v>
      </c>
      <c r="O463" s="6"/>
    </row>
    <row r="464" spans="1:15" ht="16.95" customHeight="1" x14ac:dyDescent="0.3">
      <c r="A464" s="67" t="s">
        <v>38</v>
      </c>
      <c r="B464" s="44" t="s">
        <v>515</v>
      </c>
      <c r="C464" s="102">
        <v>462</v>
      </c>
      <c r="D464" s="102">
        <v>2130</v>
      </c>
      <c r="E464" s="99">
        <v>0</v>
      </c>
      <c r="F464" s="99">
        <v>0</v>
      </c>
      <c r="G464" s="99">
        <f t="shared" si="77"/>
        <v>0</v>
      </c>
      <c r="H464" s="101">
        <f t="shared" si="78"/>
        <v>0</v>
      </c>
      <c r="I464" s="102">
        <v>0</v>
      </c>
      <c r="J464" s="101">
        <f t="shared" si="79"/>
        <v>0</v>
      </c>
      <c r="K464" s="99">
        <v>0</v>
      </c>
      <c r="L464" s="101">
        <f t="shared" si="80"/>
        <v>0</v>
      </c>
      <c r="M464" s="79">
        <f t="shared" si="81"/>
        <v>0</v>
      </c>
      <c r="N464" s="83">
        <v>0</v>
      </c>
      <c r="O464" s="6"/>
    </row>
    <row r="465" spans="1:15" ht="16.95" customHeight="1" x14ac:dyDescent="0.3">
      <c r="A465" s="67" t="s">
        <v>38</v>
      </c>
      <c r="B465" s="44" t="s">
        <v>516</v>
      </c>
      <c r="C465" s="102">
        <v>103</v>
      </c>
      <c r="D465" s="102">
        <v>2131</v>
      </c>
      <c r="E465" s="99">
        <v>46</v>
      </c>
      <c r="F465" s="99">
        <v>0</v>
      </c>
      <c r="G465" s="99">
        <f t="shared" si="77"/>
        <v>46</v>
      </c>
      <c r="H465" s="101">
        <f t="shared" si="78"/>
        <v>8.1459181866477774E-3</v>
      </c>
      <c r="I465" s="102">
        <v>0</v>
      </c>
      <c r="J465" s="101">
        <f t="shared" si="79"/>
        <v>0</v>
      </c>
      <c r="K465" s="99">
        <v>172</v>
      </c>
      <c r="L465" s="101">
        <f t="shared" si="80"/>
        <v>4.4886348808684988E-3</v>
      </c>
      <c r="M465" s="79">
        <f t="shared" si="81"/>
        <v>4.2115176891720923E-3</v>
      </c>
      <c r="N465" s="83">
        <v>3889.1748586173421</v>
      </c>
      <c r="O465" s="6"/>
    </row>
    <row r="466" spans="1:15" ht="16.95" customHeight="1" x14ac:dyDescent="0.3">
      <c r="A466" s="67" t="s">
        <v>38</v>
      </c>
      <c r="B466" s="44" t="s">
        <v>517</v>
      </c>
      <c r="C466" s="102">
        <v>280</v>
      </c>
      <c r="D466" s="102">
        <v>2134</v>
      </c>
      <c r="E466" s="99">
        <v>14</v>
      </c>
      <c r="F466" s="99">
        <v>0</v>
      </c>
      <c r="G466" s="99">
        <f t="shared" si="77"/>
        <v>14</v>
      </c>
      <c r="H466" s="101">
        <f t="shared" si="78"/>
        <v>2.4791924915884543E-3</v>
      </c>
      <c r="I466" s="102">
        <v>40</v>
      </c>
      <c r="J466" s="101">
        <f t="shared" si="79"/>
        <v>9.6408773198361046E-3</v>
      </c>
      <c r="K466" s="99">
        <v>143</v>
      </c>
      <c r="L466" s="101">
        <f t="shared" si="80"/>
        <v>3.731830162582531E-3</v>
      </c>
      <c r="M466" s="79">
        <f t="shared" si="81"/>
        <v>5.2839666580023628E-3</v>
      </c>
      <c r="N466" s="83">
        <v>4879.5402980047547</v>
      </c>
      <c r="O466" s="6"/>
    </row>
    <row r="467" spans="1:15" ht="16.95" customHeight="1" x14ac:dyDescent="0.3">
      <c r="A467" s="67" t="s">
        <v>38</v>
      </c>
      <c r="B467" s="44" t="s">
        <v>518</v>
      </c>
      <c r="C467" s="102">
        <v>389</v>
      </c>
      <c r="D467" s="102">
        <v>2132</v>
      </c>
      <c r="E467" s="99">
        <v>0</v>
      </c>
      <c r="F467" s="99">
        <v>0</v>
      </c>
      <c r="G467" s="99">
        <f t="shared" si="77"/>
        <v>0</v>
      </c>
      <c r="H467" s="101">
        <f t="shared" si="78"/>
        <v>0</v>
      </c>
      <c r="I467" s="102">
        <v>0</v>
      </c>
      <c r="J467" s="101">
        <f t="shared" si="79"/>
        <v>0</v>
      </c>
      <c r="K467" s="99">
        <v>0</v>
      </c>
      <c r="L467" s="101">
        <f t="shared" si="80"/>
        <v>0</v>
      </c>
      <c r="M467" s="79">
        <f t="shared" si="81"/>
        <v>0</v>
      </c>
      <c r="N467" s="83">
        <v>0</v>
      </c>
      <c r="O467" s="6"/>
    </row>
    <row r="468" spans="1:15" ht="16.95" customHeight="1" x14ac:dyDescent="0.3">
      <c r="A468" s="67" t="s">
        <v>38</v>
      </c>
      <c r="B468" s="44" t="s">
        <v>519</v>
      </c>
      <c r="C468" s="102">
        <v>166</v>
      </c>
      <c r="D468" s="102">
        <v>2133</v>
      </c>
      <c r="E468" s="99">
        <v>0</v>
      </c>
      <c r="F468" s="99">
        <v>0</v>
      </c>
      <c r="G468" s="99">
        <f t="shared" si="77"/>
        <v>0</v>
      </c>
      <c r="H468" s="101">
        <f t="shared" si="78"/>
        <v>0</v>
      </c>
      <c r="I468" s="102">
        <v>0</v>
      </c>
      <c r="J468" s="101">
        <f t="shared" si="79"/>
        <v>0</v>
      </c>
      <c r="K468" s="99">
        <v>0</v>
      </c>
      <c r="L468" s="101">
        <f t="shared" si="80"/>
        <v>0</v>
      </c>
      <c r="M468" s="79">
        <f t="shared" si="81"/>
        <v>0</v>
      </c>
      <c r="N468" s="83">
        <v>0</v>
      </c>
      <c r="O468" s="6"/>
    </row>
    <row r="469" spans="1:15" ht="16.95" customHeight="1" x14ac:dyDescent="0.3">
      <c r="A469" s="67" t="s">
        <v>38</v>
      </c>
      <c r="B469" s="44" t="s">
        <v>520</v>
      </c>
      <c r="C469" s="102">
        <v>96</v>
      </c>
      <c r="D469" s="102">
        <v>2135</v>
      </c>
      <c r="E469" s="99">
        <v>3</v>
      </c>
      <c r="F469" s="99">
        <v>0</v>
      </c>
      <c r="G469" s="99">
        <f t="shared" si="77"/>
        <v>3</v>
      </c>
      <c r="H469" s="101">
        <f t="shared" si="78"/>
        <v>5.3125553391181158E-4</v>
      </c>
      <c r="I469" s="102">
        <v>0</v>
      </c>
      <c r="J469" s="101">
        <f t="shared" si="79"/>
        <v>0</v>
      </c>
      <c r="K469" s="99">
        <v>228</v>
      </c>
      <c r="L469" s="101">
        <f t="shared" si="80"/>
        <v>5.9500508885931263E-3</v>
      </c>
      <c r="M469" s="79">
        <f t="shared" si="81"/>
        <v>2.1604354741683127E-3</v>
      </c>
      <c r="N469" s="83">
        <v>1995.0791970797063</v>
      </c>
      <c r="O469" s="6"/>
    </row>
    <row r="470" spans="1:15" ht="16.95" customHeight="1" x14ac:dyDescent="0.3">
      <c r="A470" s="67" t="s">
        <v>38</v>
      </c>
      <c r="B470" s="44" t="s">
        <v>521</v>
      </c>
      <c r="C470" s="102">
        <v>533</v>
      </c>
      <c r="D470" s="102">
        <v>2136</v>
      </c>
      <c r="E470" s="99">
        <v>45</v>
      </c>
      <c r="F470" s="99">
        <v>0</v>
      </c>
      <c r="G470" s="99">
        <f t="shared" si="77"/>
        <v>45</v>
      </c>
      <c r="H470" s="101">
        <f t="shared" si="78"/>
        <v>7.9688330086771734E-3</v>
      </c>
      <c r="I470" s="102">
        <v>0</v>
      </c>
      <c r="J470" s="101">
        <f t="shared" si="79"/>
        <v>0</v>
      </c>
      <c r="K470" s="99">
        <v>45</v>
      </c>
      <c r="L470" s="101">
        <f t="shared" si="80"/>
        <v>1.1743521490644327E-3</v>
      </c>
      <c r="M470" s="79">
        <f t="shared" si="81"/>
        <v>3.0477283859138686E-3</v>
      </c>
      <c r="N470" s="83">
        <v>2814.4601279641647</v>
      </c>
      <c r="O470" s="6"/>
    </row>
    <row r="471" spans="1:15" ht="16.95" customHeight="1" x14ac:dyDescent="0.3">
      <c r="A471" s="67" t="s">
        <v>38</v>
      </c>
      <c r="B471" s="44" t="s">
        <v>522</v>
      </c>
      <c r="C471" s="102">
        <v>436</v>
      </c>
      <c r="D471" s="102">
        <v>2137</v>
      </c>
      <c r="E471" s="99">
        <v>0</v>
      </c>
      <c r="F471" s="99">
        <v>0</v>
      </c>
      <c r="G471" s="99">
        <f t="shared" si="77"/>
        <v>0</v>
      </c>
      <c r="H471" s="101">
        <f t="shared" si="78"/>
        <v>0</v>
      </c>
      <c r="I471" s="102">
        <v>0</v>
      </c>
      <c r="J471" s="101">
        <f t="shared" si="79"/>
        <v>0</v>
      </c>
      <c r="K471" s="99">
        <v>0</v>
      </c>
      <c r="L471" s="101">
        <f t="shared" si="80"/>
        <v>0</v>
      </c>
      <c r="M471" s="79">
        <f t="shared" si="81"/>
        <v>0</v>
      </c>
      <c r="N471" s="83">
        <v>0</v>
      </c>
      <c r="O471" s="6"/>
    </row>
    <row r="472" spans="1:15" ht="16.95" customHeight="1" x14ac:dyDescent="0.3">
      <c r="A472" s="67" t="s">
        <v>38</v>
      </c>
      <c r="B472" s="44" t="s">
        <v>523</v>
      </c>
      <c r="C472" s="102">
        <v>431</v>
      </c>
      <c r="D472" s="102">
        <v>2138</v>
      </c>
      <c r="E472" s="99">
        <v>0</v>
      </c>
      <c r="F472" s="99">
        <v>0</v>
      </c>
      <c r="G472" s="99">
        <f t="shared" si="77"/>
        <v>0</v>
      </c>
      <c r="H472" s="101">
        <f t="shared" si="78"/>
        <v>0</v>
      </c>
      <c r="I472" s="102">
        <v>0</v>
      </c>
      <c r="J472" s="101">
        <f t="shared" si="79"/>
        <v>0</v>
      </c>
      <c r="K472" s="99">
        <v>0</v>
      </c>
      <c r="L472" s="101">
        <f t="shared" si="80"/>
        <v>0</v>
      </c>
      <c r="M472" s="79">
        <f t="shared" si="81"/>
        <v>0</v>
      </c>
      <c r="N472" s="83">
        <v>0</v>
      </c>
      <c r="O472" s="6"/>
    </row>
    <row r="473" spans="1:15" ht="16.95" customHeight="1" x14ac:dyDescent="0.3">
      <c r="A473" s="67" t="s">
        <v>38</v>
      </c>
      <c r="B473" s="44" t="s">
        <v>524</v>
      </c>
      <c r="C473" s="102">
        <v>430</v>
      </c>
      <c r="D473" s="102">
        <v>2139</v>
      </c>
      <c r="E473" s="99">
        <v>0</v>
      </c>
      <c r="F473" s="99">
        <v>0</v>
      </c>
      <c r="G473" s="99">
        <f t="shared" si="77"/>
        <v>0</v>
      </c>
      <c r="H473" s="101">
        <f t="shared" si="78"/>
        <v>0</v>
      </c>
      <c r="I473" s="102">
        <v>0</v>
      </c>
      <c r="J473" s="101">
        <f t="shared" si="79"/>
        <v>0</v>
      </c>
      <c r="K473" s="99">
        <v>0</v>
      </c>
      <c r="L473" s="101">
        <f t="shared" si="80"/>
        <v>0</v>
      </c>
      <c r="M473" s="79">
        <f t="shared" si="81"/>
        <v>0</v>
      </c>
      <c r="N473" s="83">
        <v>0</v>
      </c>
      <c r="O473" s="6"/>
    </row>
    <row r="474" spans="1:15" ht="16.95" customHeight="1" x14ac:dyDescent="0.3">
      <c r="A474" s="67" t="s">
        <v>38</v>
      </c>
      <c r="B474" s="44" t="s">
        <v>525</v>
      </c>
      <c r="C474" s="102">
        <v>496</v>
      </c>
      <c r="D474" s="102">
        <v>2141</v>
      </c>
      <c r="E474" s="99">
        <v>30</v>
      </c>
      <c r="F474" s="99">
        <v>0</v>
      </c>
      <c r="G474" s="99">
        <f t="shared" si="77"/>
        <v>30</v>
      </c>
      <c r="H474" s="101">
        <f t="shared" si="78"/>
        <v>5.3125553391181156E-3</v>
      </c>
      <c r="I474" s="102">
        <v>2</v>
      </c>
      <c r="J474" s="101">
        <f t="shared" si="79"/>
        <v>4.8204386599180526E-4</v>
      </c>
      <c r="K474" s="99">
        <v>199</v>
      </c>
      <c r="L474" s="101">
        <f t="shared" si="80"/>
        <v>5.1932461703071585E-3</v>
      </c>
      <c r="M474" s="79">
        <f t="shared" si="81"/>
        <v>3.6626151251390265E-3</v>
      </c>
      <c r="N474" s="83">
        <v>3382.2844192499474</v>
      </c>
      <c r="O474" s="6"/>
    </row>
    <row r="475" spans="1:15" ht="16.95" customHeight="1" x14ac:dyDescent="0.3">
      <c r="A475" s="67" t="s">
        <v>38</v>
      </c>
      <c r="B475" s="44" t="s">
        <v>526</v>
      </c>
      <c r="C475" s="102">
        <v>437</v>
      </c>
      <c r="D475" s="102">
        <v>2140</v>
      </c>
      <c r="E475" s="99">
        <v>0</v>
      </c>
      <c r="F475" s="99">
        <v>0</v>
      </c>
      <c r="G475" s="99">
        <f t="shared" si="77"/>
        <v>0</v>
      </c>
      <c r="H475" s="101">
        <f t="shared" si="78"/>
        <v>0</v>
      </c>
      <c r="I475" s="102">
        <v>0</v>
      </c>
      <c r="J475" s="101">
        <f t="shared" si="79"/>
        <v>0</v>
      </c>
      <c r="K475" s="99">
        <v>0</v>
      </c>
      <c r="L475" s="101">
        <f t="shared" si="80"/>
        <v>0</v>
      </c>
      <c r="M475" s="79">
        <f t="shared" si="81"/>
        <v>0</v>
      </c>
      <c r="N475" s="83">
        <v>0</v>
      </c>
      <c r="O475" s="6"/>
    </row>
    <row r="476" spans="1:15" ht="16.95" customHeight="1" x14ac:dyDescent="0.3">
      <c r="A476" s="67" t="s">
        <v>38</v>
      </c>
      <c r="B476" s="44" t="s">
        <v>527</v>
      </c>
      <c r="C476" s="102">
        <v>282</v>
      </c>
      <c r="D476" s="102">
        <v>2142</v>
      </c>
      <c r="E476" s="99">
        <v>0</v>
      </c>
      <c r="F476" s="99">
        <v>0</v>
      </c>
      <c r="G476" s="99">
        <f t="shared" si="77"/>
        <v>0</v>
      </c>
      <c r="H476" s="101">
        <f t="shared" si="78"/>
        <v>0</v>
      </c>
      <c r="I476" s="102">
        <v>0</v>
      </c>
      <c r="J476" s="101">
        <f t="shared" si="79"/>
        <v>0</v>
      </c>
      <c r="K476" s="99">
        <v>0</v>
      </c>
      <c r="L476" s="101">
        <f t="shared" si="80"/>
        <v>0</v>
      </c>
      <c r="M476" s="79">
        <f t="shared" si="81"/>
        <v>0</v>
      </c>
      <c r="N476" s="83">
        <v>0</v>
      </c>
      <c r="O476" s="6"/>
    </row>
    <row r="477" spans="1:15" ht="16.95" customHeight="1" x14ac:dyDescent="0.3">
      <c r="A477" s="67" t="s">
        <v>38</v>
      </c>
      <c r="B477" s="44" t="s">
        <v>528</v>
      </c>
      <c r="C477" s="102">
        <v>102</v>
      </c>
      <c r="D477" s="102">
        <v>2450</v>
      </c>
      <c r="E477" s="99">
        <v>182</v>
      </c>
      <c r="F477" s="99">
        <v>17</v>
      </c>
      <c r="G477" s="99">
        <f t="shared" si="77"/>
        <v>199</v>
      </c>
      <c r="H477" s="101">
        <f t="shared" si="78"/>
        <v>3.5239950416150169E-2</v>
      </c>
      <c r="I477" s="102">
        <v>78</v>
      </c>
      <c r="J477" s="101">
        <f t="shared" si="79"/>
        <v>1.8799710773680405E-2</v>
      </c>
      <c r="K477" s="99">
        <v>267</v>
      </c>
      <c r="L477" s="101">
        <f t="shared" si="80"/>
        <v>6.9678227511156344E-3</v>
      </c>
      <c r="M477" s="79">
        <f t="shared" si="81"/>
        <v>2.0335827980315403E-2</v>
      </c>
      <c r="N477" s="83">
        <v>18779.356219623838</v>
      </c>
      <c r="O477" s="6"/>
    </row>
    <row r="478" spans="1:15" ht="16.95" customHeight="1" x14ac:dyDescent="0.3">
      <c r="A478" s="67" t="s">
        <v>38</v>
      </c>
      <c r="B478" s="44" t="s">
        <v>529</v>
      </c>
      <c r="C478" s="102">
        <v>463</v>
      </c>
      <c r="D478" s="102">
        <v>2213</v>
      </c>
      <c r="E478" s="99">
        <v>0</v>
      </c>
      <c r="F478" s="99">
        <v>0</v>
      </c>
      <c r="G478" s="99">
        <f t="shared" si="77"/>
        <v>0</v>
      </c>
      <c r="H478" s="101">
        <f t="shared" si="78"/>
        <v>0</v>
      </c>
      <c r="I478" s="102">
        <v>0</v>
      </c>
      <c r="J478" s="101">
        <f t="shared" si="79"/>
        <v>0</v>
      </c>
      <c r="K478" s="99">
        <v>0</v>
      </c>
      <c r="L478" s="101">
        <f t="shared" si="80"/>
        <v>0</v>
      </c>
      <c r="M478" s="79">
        <f t="shared" si="81"/>
        <v>0</v>
      </c>
      <c r="N478" s="83">
        <v>0</v>
      </c>
      <c r="O478" s="6"/>
    </row>
    <row r="479" spans="1:15" ht="16.95" customHeight="1" x14ac:dyDescent="0.3">
      <c r="A479" s="67" t="s">
        <v>38</v>
      </c>
      <c r="B479" s="44" t="s">
        <v>530</v>
      </c>
      <c r="C479" s="102">
        <v>308</v>
      </c>
      <c r="D479" s="102">
        <v>2214</v>
      </c>
      <c r="E479" s="99">
        <v>0</v>
      </c>
      <c r="F479" s="99">
        <v>0</v>
      </c>
      <c r="G479" s="99">
        <f t="shared" si="77"/>
        <v>0</v>
      </c>
      <c r="H479" s="101">
        <f t="shared" si="78"/>
        <v>0</v>
      </c>
      <c r="I479" s="102">
        <v>0</v>
      </c>
      <c r="J479" s="101">
        <f t="shared" si="79"/>
        <v>0</v>
      </c>
      <c r="K479" s="99">
        <v>1</v>
      </c>
      <c r="L479" s="101">
        <f t="shared" si="80"/>
        <v>2.6096714423654061E-5</v>
      </c>
      <c r="M479" s="79">
        <f t="shared" si="81"/>
        <v>8.698904807884687E-6</v>
      </c>
      <c r="N479" s="83">
        <v>8.0331045416982008</v>
      </c>
      <c r="O479" s="6"/>
    </row>
    <row r="480" spans="1:15" ht="16.95" customHeight="1" x14ac:dyDescent="0.3">
      <c r="A480" s="67" t="s">
        <v>38</v>
      </c>
      <c r="B480" s="44" t="s">
        <v>531</v>
      </c>
      <c r="C480" s="102">
        <v>155</v>
      </c>
      <c r="D480" s="102">
        <v>2215</v>
      </c>
      <c r="E480" s="99">
        <v>0</v>
      </c>
      <c r="F480" s="99">
        <v>0</v>
      </c>
      <c r="G480" s="99">
        <f t="shared" si="77"/>
        <v>0</v>
      </c>
      <c r="H480" s="101">
        <f t="shared" si="78"/>
        <v>0</v>
      </c>
      <c r="I480" s="102">
        <v>0</v>
      </c>
      <c r="J480" s="101">
        <f t="shared" si="79"/>
        <v>0</v>
      </c>
      <c r="K480" s="99">
        <v>0</v>
      </c>
      <c r="L480" s="101">
        <f t="shared" si="80"/>
        <v>0</v>
      </c>
      <c r="M480" s="79">
        <f t="shared" si="81"/>
        <v>0</v>
      </c>
      <c r="N480" s="83">
        <v>0</v>
      </c>
      <c r="O480" s="6"/>
    </row>
    <row r="481" spans="1:15" ht="16.95" customHeight="1" x14ac:dyDescent="0.3">
      <c r="A481" s="67" t="s">
        <v>38</v>
      </c>
      <c r="B481" s="44" t="s">
        <v>532</v>
      </c>
      <c r="C481" s="102">
        <v>95</v>
      </c>
      <c r="D481" s="102">
        <v>1908</v>
      </c>
      <c r="E481" s="99">
        <v>0</v>
      </c>
      <c r="F481" s="99">
        <v>0</v>
      </c>
      <c r="G481" s="99">
        <f t="shared" si="77"/>
        <v>0</v>
      </c>
      <c r="H481" s="101">
        <f t="shared" ref="H481:H499" si="82">+G481/$G$517</f>
        <v>0</v>
      </c>
      <c r="I481" s="102">
        <v>0</v>
      </c>
      <c r="J481" s="101">
        <f t="shared" ref="J481:J499" si="83">+I481/$I$517</f>
        <v>0</v>
      </c>
      <c r="K481" s="99">
        <v>15</v>
      </c>
      <c r="L481" s="101">
        <f t="shared" ref="L481:L499" si="84">+K481/$K$517</f>
        <v>3.9145071635481092E-4</v>
      </c>
      <c r="M481" s="79">
        <f t="shared" si="81"/>
        <v>1.304835721182703E-4</v>
      </c>
      <c r="N481" s="83">
        <v>120.49656812547299</v>
      </c>
      <c r="O481" s="6"/>
    </row>
    <row r="482" spans="1:15" ht="16.95" customHeight="1" x14ac:dyDescent="0.3">
      <c r="A482" s="67" t="s">
        <v>38</v>
      </c>
      <c r="B482" s="44" t="s">
        <v>533</v>
      </c>
      <c r="C482" s="102">
        <v>404</v>
      </c>
      <c r="D482" s="102">
        <v>1914</v>
      </c>
      <c r="E482" s="99">
        <v>0</v>
      </c>
      <c r="F482" s="99">
        <v>0</v>
      </c>
      <c r="G482" s="99">
        <f t="shared" si="77"/>
        <v>0</v>
      </c>
      <c r="H482" s="101">
        <f t="shared" si="82"/>
        <v>0</v>
      </c>
      <c r="I482" s="102">
        <v>0</v>
      </c>
      <c r="J482" s="101">
        <f t="shared" si="83"/>
        <v>0</v>
      </c>
      <c r="K482" s="99">
        <v>15</v>
      </c>
      <c r="L482" s="101">
        <f t="shared" si="84"/>
        <v>3.9145071635481092E-4</v>
      </c>
      <c r="M482" s="79">
        <f t="shared" si="81"/>
        <v>1.304835721182703E-4</v>
      </c>
      <c r="N482" s="83">
        <v>120.49656812547299</v>
      </c>
      <c r="O482" s="6"/>
    </row>
    <row r="483" spans="1:15" ht="16.95" customHeight="1" x14ac:dyDescent="0.3">
      <c r="A483" s="67" t="s">
        <v>38</v>
      </c>
      <c r="B483" s="44" t="s">
        <v>534</v>
      </c>
      <c r="C483" s="102">
        <v>550</v>
      </c>
      <c r="D483" s="102">
        <v>1918</v>
      </c>
      <c r="E483" s="99">
        <v>0</v>
      </c>
      <c r="F483" s="99">
        <v>0</v>
      </c>
      <c r="G483" s="99">
        <f t="shared" si="77"/>
        <v>0</v>
      </c>
      <c r="H483" s="101">
        <f t="shared" si="82"/>
        <v>0</v>
      </c>
      <c r="I483" s="102">
        <v>0</v>
      </c>
      <c r="J483" s="101">
        <f t="shared" si="83"/>
        <v>0</v>
      </c>
      <c r="K483" s="99">
        <v>163</v>
      </c>
      <c r="L483" s="101">
        <f t="shared" si="84"/>
        <v>4.2537644510556123E-3</v>
      </c>
      <c r="M483" s="79">
        <f t="shared" si="81"/>
        <v>1.417921483685204E-3</v>
      </c>
      <c r="N483" s="83">
        <v>1309.3960402968066</v>
      </c>
      <c r="O483" s="6"/>
    </row>
    <row r="484" spans="1:15" ht="16.95" customHeight="1" x14ac:dyDescent="0.3">
      <c r="A484" s="67" t="s">
        <v>38</v>
      </c>
      <c r="B484" s="44" t="s">
        <v>535</v>
      </c>
      <c r="C484" s="102"/>
      <c r="D484" s="102">
        <v>3689</v>
      </c>
      <c r="E484" s="99">
        <v>0</v>
      </c>
      <c r="F484" s="99">
        <v>0</v>
      </c>
      <c r="G484" s="99">
        <f t="shared" si="77"/>
        <v>0</v>
      </c>
      <c r="H484" s="101">
        <f t="shared" si="82"/>
        <v>0</v>
      </c>
      <c r="I484" s="102">
        <v>0</v>
      </c>
      <c r="J484" s="101">
        <f t="shared" si="83"/>
        <v>0</v>
      </c>
      <c r="K484" s="99">
        <v>5</v>
      </c>
      <c r="L484" s="101">
        <f t="shared" si="84"/>
        <v>1.304835721182703E-4</v>
      </c>
      <c r="M484" s="79">
        <f t="shared" si="81"/>
        <v>4.3494524039423435E-5</v>
      </c>
      <c r="N484" s="83">
        <v>40.165522708491004</v>
      </c>
      <c r="O484" s="6"/>
    </row>
    <row r="485" spans="1:15" ht="16.95" customHeight="1" x14ac:dyDescent="0.3">
      <c r="A485" s="67" t="s">
        <v>38</v>
      </c>
      <c r="B485" s="44" t="s">
        <v>536</v>
      </c>
      <c r="C485" s="102">
        <v>434</v>
      </c>
      <c r="D485" s="102">
        <v>2443</v>
      </c>
      <c r="E485" s="99">
        <v>0</v>
      </c>
      <c r="F485" s="99">
        <v>0</v>
      </c>
      <c r="G485" s="99">
        <f t="shared" si="77"/>
        <v>0</v>
      </c>
      <c r="H485" s="101">
        <f t="shared" si="82"/>
        <v>0</v>
      </c>
      <c r="I485" s="102">
        <v>0</v>
      </c>
      <c r="J485" s="101">
        <f t="shared" si="83"/>
        <v>0</v>
      </c>
      <c r="K485" s="99">
        <v>10</v>
      </c>
      <c r="L485" s="101">
        <f t="shared" si="84"/>
        <v>2.609671442365406E-4</v>
      </c>
      <c r="M485" s="79">
        <f t="shared" si="81"/>
        <v>8.698904807884687E-5</v>
      </c>
      <c r="N485" s="83">
        <v>80.331045416982008</v>
      </c>
      <c r="O485" s="6"/>
    </row>
    <row r="486" spans="1:15" ht="16.95" customHeight="1" x14ac:dyDescent="0.3">
      <c r="A486" s="67" t="s">
        <v>38</v>
      </c>
      <c r="B486" s="44" t="s">
        <v>537</v>
      </c>
      <c r="C486" s="102">
        <v>429</v>
      </c>
      <c r="D486" s="102">
        <v>2444</v>
      </c>
      <c r="E486" s="99">
        <v>0</v>
      </c>
      <c r="F486" s="99">
        <v>0</v>
      </c>
      <c r="G486" s="99">
        <f t="shared" si="77"/>
        <v>0</v>
      </c>
      <c r="H486" s="101">
        <f t="shared" si="82"/>
        <v>0</v>
      </c>
      <c r="I486" s="102">
        <v>0</v>
      </c>
      <c r="J486" s="101">
        <f t="shared" si="83"/>
        <v>0</v>
      </c>
      <c r="K486" s="99">
        <v>12</v>
      </c>
      <c r="L486" s="101">
        <f t="shared" si="84"/>
        <v>3.1316057308384876E-4</v>
      </c>
      <c r="M486" s="79">
        <f t="shared" si="81"/>
        <v>1.0438685769461626E-4</v>
      </c>
      <c r="N486" s="83">
        <v>96.397254500378409</v>
      </c>
      <c r="O486" s="6"/>
    </row>
    <row r="487" spans="1:15" ht="16.95" customHeight="1" x14ac:dyDescent="0.3">
      <c r="A487" s="67" t="s">
        <v>38</v>
      </c>
      <c r="B487" s="44" t="s">
        <v>538</v>
      </c>
      <c r="C487" s="102">
        <v>134</v>
      </c>
      <c r="D487" s="102">
        <v>2445</v>
      </c>
      <c r="E487" s="99">
        <v>0</v>
      </c>
      <c r="F487" s="99">
        <v>0</v>
      </c>
      <c r="G487" s="99">
        <f t="shared" si="77"/>
        <v>0</v>
      </c>
      <c r="H487" s="101">
        <f t="shared" si="82"/>
        <v>0</v>
      </c>
      <c r="I487" s="102">
        <v>0</v>
      </c>
      <c r="J487" s="101">
        <f t="shared" si="83"/>
        <v>0</v>
      </c>
      <c r="K487" s="99">
        <v>0</v>
      </c>
      <c r="L487" s="101">
        <f t="shared" si="84"/>
        <v>0</v>
      </c>
      <c r="M487" s="79">
        <f t="shared" si="81"/>
        <v>0</v>
      </c>
      <c r="N487" s="83">
        <v>0</v>
      </c>
      <c r="O487" s="6"/>
    </row>
    <row r="488" spans="1:15" ht="16.95" customHeight="1" x14ac:dyDescent="0.3">
      <c r="A488" s="67" t="s">
        <v>38</v>
      </c>
      <c r="B488" s="44" t="s">
        <v>539</v>
      </c>
      <c r="C488" s="102">
        <v>148</v>
      </c>
      <c r="D488" s="102">
        <v>2446</v>
      </c>
      <c r="E488" s="99">
        <v>0</v>
      </c>
      <c r="F488" s="99">
        <v>0</v>
      </c>
      <c r="G488" s="99">
        <f t="shared" si="77"/>
        <v>0</v>
      </c>
      <c r="H488" s="101">
        <f t="shared" si="82"/>
        <v>0</v>
      </c>
      <c r="I488" s="102">
        <v>0</v>
      </c>
      <c r="J488" s="101">
        <f t="shared" si="83"/>
        <v>0</v>
      </c>
      <c r="K488" s="99">
        <v>0</v>
      </c>
      <c r="L488" s="101">
        <f t="shared" si="84"/>
        <v>0</v>
      </c>
      <c r="M488" s="79">
        <f t="shared" si="81"/>
        <v>0</v>
      </c>
      <c r="N488" s="83">
        <v>0</v>
      </c>
      <c r="O488" s="6"/>
    </row>
    <row r="489" spans="1:15" ht="16.95" customHeight="1" x14ac:dyDescent="0.3">
      <c r="A489" s="67" t="s">
        <v>38</v>
      </c>
      <c r="B489" s="44" t="s">
        <v>540</v>
      </c>
      <c r="C489" s="102">
        <v>329</v>
      </c>
      <c r="D489" s="102">
        <v>2447</v>
      </c>
      <c r="E489" s="99">
        <v>9</v>
      </c>
      <c r="F489" s="99">
        <v>0</v>
      </c>
      <c r="G489" s="99">
        <f t="shared" si="77"/>
        <v>9</v>
      </c>
      <c r="H489" s="101">
        <f t="shared" si="82"/>
        <v>1.5937666017354348E-3</v>
      </c>
      <c r="I489" s="102">
        <v>132</v>
      </c>
      <c r="J489" s="101">
        <f t="shared" si="83"/>
        <v>3.1814895155459148E-2</v>
      </c>
      <c r="K489" s="99">
        <v>283</v>
      </c>
      <c r="L489" s="101">
        <f t="shared" si="84"/>
        <v>7.3853701818940992E-3</v>
      </c>
      <c r="M489" s="79">
        <f t="shared" si="81"/>
        <v>1.3598010646362894E-2</v>
      </c>
      <c r="N489" s="83">
        <v>12557.240651989699</v>
      </c>
      <c r="O489" s="6"/>
    </row>
    <row r="490" spans="1:15" ht="16.95" customHeight="1" x14ac:dyDescent="0.3">
      <c r="A490" s="67" t="s">
        <v>38</v>
      </c>
      <c r="B490" s="44" t="s">
        <v>541</v>
      </c>
      <c r="C490" s="102">
        <v>358</v>
      </c>
      <c r="D490" s="102">
        <v>2449</v>
      </c>
      <c r="E490" s="99">
        <v>16</v>
      </c>
      <c r="F490" s="99">
        <v>0</v>
      </c>
      <c r="G490" s="99">
        <f t="shared" si="77"/>
        <v>16</v>
      </c>
      <c r="H490" s="101">
        <f t="shared" si="82"/>
        <v>2.8333628475296618E-3</v>
      </c>
      <c r="I490" s="102">
        <v>121</v>
      </c>
      <c r="J490" s="101">
        <f t="shared" si="83"/>
        <v>2.9163653892504218E-2</v>
      </c>
      <c r="K490" s="99">
        <v>280</v>
      </c>
      <c r="L490" s="101">
        <f t="shared" si="84"/>
        <v>7.3070800386231373E-3</v>
      </c>
      <c r="M490" s="79">
        <f t="shared" si="81"/>
        <v>1.3101365592885673E-2</v>
      </c>
      <c r="N490" s="83">
        <v>12098.608016869513</v>
      </c>
      <c r="O490" s="6"/>
    </row>
    <row r="491" spans="1:15" ht="16.95" customHeight="1" x14ac:dyDescent="0.3">
      <c r="A491" s="67" t="s">
        <v>38</v>
      </c>
      <c r="B491" s="44" t="s">
        <v>542</v>
      </c>
      <c r="C491" s="102">
        <v>264</v>
      </c>
      <c r="D491" s="102">
        <v>2451</v>
      </c>
      <c r="E491" s="99">
        <v>0</v>
      </c>
      <c r="F491" s="99">
        <v>0</v>
      </c>
      <c r="G491" s="99">
        <f t="shared" si="77"/>
        <v>0</v>
      </c>
      <c r="H491" s="101">
        <f t="shared" si="82"/>
        <v>0</v>
      </c>
      <c r="I491" s="102">
        <v>0</v>
      </c>
      <c r="J491" s="101">
        <f t="shared" si="83"/>
        <v>0</v>
      </c>
      <c r="K491" s="99">
        <v>0</v>
      </c>
      <c r="L491" s="101">
        <f t="shared" si="84"/>
        <v>0</v>
      </c>
      <c r="M491" s="79">
        <f t="shared" si="81"/>
        <v>0</v>
      </c>
      <c r="N491" s="83">
        <v>0</v>
      </c>
      <c r="O491" s="6"/>
    </row>
    <row r="492" spans="1:15" ht="16.95" customHeight="1" x14ac:dyDescent="0.3">
      <c r="A492" s="67" t="s">
        <v>38</v>
      </c>
      <c r="B492" s="44" t="s">
        <v>543</v>
      </c>
      <c r="C492" s="102">
        <v>330</v>
      </c>
      <c r="D492" s="102">
        <v>2452</v>
      </c>
      <c r="E492" s="99">
        <v>0</v>
      </c>
      <c r="F492" s="99">
        <v>0</v>
      </c>
      <c r="G492" s="99">
        <f t="shared" si="77"/>
        <v>0</v>
      </c>
      <c r="H492" s="101">
        <f t="shared" si="82"/>
        <v>0</v>
      </c>
      <c r="I492" s="102">
        <v>0</v>
      </c>
      <c r="J492" s="101">
        <f t="shared" si="83"/>
        <v>0</v>
      </c>
      <c r="K492" s="99">
        <v>9</v>
      </c>
      <c r="L492" s="101">
        <f t="shared" si="84"/>
        <v>2.3487042981288657E-4</v>
      </c>
      <c r="M492" s="79">
        <f t="shared" si="81"/>
        <v>7.829014327096219E-5</v>
      </c>
      <c r="N492" s="83">
        <v>72.297940875283814</v>
      </c>
      <c r="O492" s="6"/>
    </row>
    <row r="493" spans="1:15" ht="16.95" customHeight="1" x14ac:dyDescent="0.3">
      <c r="A493" s="67" t="s">
        <v>38</v>
      </c>
      <c r="B493" s="44" t="s">
        <v>544</v>
      </c>
      <c r="C493" s="102">
        <v>326</v>
      </c>
      <c r="D493" s="102">
        <v>2453</v>
      </c>
      <c r="E493" s="99">
        <v>0</v>
      </c>
      <c r="F493" s="99">
        <v>0</v>
      </c>
      <c r="G493" s="99">
        <f t="shared" si="77"/>
        <v>0</v>
      </c>
      <c r="H493" s="101">
        <f t="shared" si="82"/>
        <v>0</v>
      </c>
      <c r="I493" s="102">
        <v>0</v>
      </c>
      <c r="J493" s="101">
        <f t="shared" si="83"/>
        <v>0</v>
      </c>
      <c r="K493" s="99">
        <v>0</v>
      </c>
      <c r="L493" s="101">
        <f t="shared" si="84"/>
        <v>0</v>
      </c>
      <c r="M493" s="79">
        <f t="shared" si="81"/>
        <v>0</v>
      </c>
      <c r="N493" s="83">
        <v>0</v>
      </c>
      <c r="O493" s="6"/>
    </row>
    <row r="494" spans="1:15" ht="16.95" customHeight="1" x14ac:dyDescent="0.3">
      <c r="A494" s="67" t="s">
        <v>38</v>
      </c>
      <c r="B494" s="44" t="s">
        <v>545</v>
      </c>
      <c r="C494" s="102">
        <v>100</v>
      </c>
      <c r="D494" s="102">
        <v>2455</v>
      </c>
      <c r="E494" s="99">
        <v>5</v>
      </c>
      <c r="F494" s="99">
        <v>0</v>
      </c>
      <c r="G494" s="99">
        <f t="shared" si="77"/>
        <v>5</v>
      </c>
      <c r="H494" s="101">
        <f t="shared" si="82"/>
        <v>8.854258898530193E-4</v>
      </c>
      <c r="I494" s="102">
        <v>62</v>
      </c>
      <c r="J494" s="101">
        <f t="shared" si="83"/>
        <v>1.4943359845745963E-2</v>
      </c>
      <c r="K494" s="99">
        <v>183</v>
      </c>
      <c r="L494" s="101">
        <f t="shared" si="84"/>
        <v>4.7756987395286936E-3</v>
      </c>
      <c r="M494" s="79">
        <f t="shared" si="81"/>
        <v>6.8681614917092257E-3</v>
      </c>
      <c r="N494" s="83">
        <v>6342.4833919503944</v>
      </c>
      <c r="O494" s="6"/>
    </row>
    <row r="495" spans="1:15" ht="16.95" customHeight="1" x14ac:dyDescent="0.3">
      <c r="A495" s="67" t="s">
        <v>38</v>
      </c>
      <c r="B495" s="44" t="s">
        <v>546</v>
      </c>
      <c r="C495" s="102">
        <v>98</v>
      </c>
      <c r="D495" s="102">
        <v>2456</v>
      </c>
      <c r="E495" s="99">
        <v>0</v>
      </c>
      <c r="F495" s="99">
        <v>0</v>
      </c>
      <c r="G495" s="99">
        <f t="shared" si="77"/>
        <v>0</v>
      </c>
      <c r="H495" s="101">
        <f t="shared" si="82"/>
        <v>0</v>
      </c>
      <c r="I495" s="102">
        <v>21</v>
      </c>
      <c r="J495" s="101">
        <f t="shared" si="83"/>
        <v>5.0614605929139552E-3</v>
      </c>
      <c r="K495" s="99">
        <v>146</v>
      </c>
      <c r="L495" s="101">
        <f t="shared" si="84"/>
        <v>3.8101203058534929E-3</v>
      </c>
      <c r="M495" s="79">
        <f t="shared" si="81"/>
        <v>2.9571936329224825E-3</v>
      </c>
      <c r="N495" s="83">
        <v>2730.8547602197759</v>
      </c>
      <c r="O495" s="6"/>
    </row>
    <row r="496" spans="1:15" ht="16.95" customHeight="1" x14ac:dyDescent="0.3">
      <c r="A496" s="67" t="s">
        <v>38</v>
      </c>
      <c r="B496" s="44" t="s">
        <v>547</v>
      </c>
      <c r="C496" s="102">
        <v>314</v>
      </c>
      <c r="D496" s="102">
        <v>2457</v>
      </c>
      <c r="E496" s="99">
        <v>0</v>
      </c>
      <c r="F496" s="99">
        <v>0</v>
      </c>
      <c r="G496" s="99">
        <f t="shared" si="77"/>
        <v>0</v>
      </c>
      <c r="H496" s="101">
        <f t="shared" si="82"/>
        <v>0</v>
      </c>
      <c r="I496" s="102">
        <v>0</v>
      </c>
      <c r="J496" s="101">
        <f t="shared" si="83"/>
        <v>0</v>
      </c>
      <c r="K496" s="99">
        <v>0</v>
      </c>
      <c r="L496" s="101">
        <f t="shared" si="84"/>
        <v>0</v>
      </c>
      <c r="M496" s="79">
        <f t="shared" si="81"/>
        <v>0</v>
      </c>
      <c r="N496" s="83">
        <v>0</v>
      </c>
      <c r="O496" s="6"/>
    </row>
    <row r="497" spans="1:15" ht="16.95" customHeight="1" x14ac:dyDescent="0.3">
      <c r="A497" s="67" t="s">
        <v>38</v>
      </c>
      <c r="B497" s="44" t="s">
        <v>548</v>
      </c>
      <c r="C497" s="102">
        <v>359</v>
      </c>
      <c r="D497" s="102">
        <v>2458</v>
      </c>
      <c r="E497" s="99">
        <v>0</v>
      </c>
      <c r="F497" s="99">
        <v>0</v>
      </c>
      <c r="G497" s="99">
        <f t="shared" si="77"/>
        <v>0</v>
      </c>
      <c r="H497" s="101">
        <f t="shared" si="82"/>
        <v>0</v>
      </c>
      <c r="I497" s="102">
        <v>0</v>
      </c>
      <c r="J497" s="101">
        <f t="shared" si="83"/>
        <v>0</v>
      </c>
      <c r="K497" s="99">
        <v>0</v>
      </c>
      <c r="L497" s="101">
        <f t="shared" si="84"/>
        <v>0</v>
      </c>
      <c r="M497" s="79">
        <f t="shared" si="81"/>
        <v>0</v>
      </c>
      <c r="N497" s="83">
        <v>0</v>
      </c>
      <c r="O497" s="6"/>
    </row>
    <row r="498" spans="1:15" ht="16.95" customHeight="1" x14ac:dyDescent="0.3">
      <c r="A498" s="67" t="s">
        <v>38</v>
      </c>
      <c r="B498" s="44" t="s">
        <v>549</v>
      </c>
      <c r="C498" s="102">
        <v>313</v>
      </c>
      <c r="D498" s="102">
        <v>2459</v>
      </c>
      <c r="E498" s="99">
        <v>0</v>
      </c>
      <c r="F498" s="99">
        <v>0</v>
      </c>
      <c r="G498" s="99">
        <f t="shared" si="77"/>
        <v>0</v>
      </c>
      <c r="H498" s="101">
        <f t="shared" si="82"/>
        <v>0</v>
      </c>
      <c r="I498" s="102">
        <v>0</v>
      </c>
      <c r="J498" s="101">
        <f t="shared" si="83"/>
        <v>0</v>
      </c>
      <c r="K498" s="99">
        <v>0</v>
      </c>
      <c r="L498" s="101">
        <f t="shared" si="84"/>
        <v>0</v>
      </c>
      <c r="M498" s="79">
        <f t="shared" si="81"/>
        <v>0</v>
      </c>
      <c r="N498" s="83">
        <v>0</v>
      </c>
      <c r="O498" s="6"/>
    </row>
    <row r="499" spans="1:15" ht="16.95" customHeight="1" x14ac:dyDescent="0.3">
      <c r="A499" s="72"/>
      <c r="B499" s="84" t="s">
        <v>550</v>
      </c>
      <c r="C499" s="74"/>
      <c r="D499" s="74"/>
      <c r="E499" s="75">
        <f t="shared" ref="E499:G499" si="85">SUM(E449:E498)</f>
        <v>354</v>
      </c>
      <c r="F499" s="75">
        <f t="shared" si="85"/>
        <v>17</v>
      </c>
      <c r="G499" s="76">
        <f t="shared" si="85"/>
        <v>371</v>
      </c>
      <c r="H499" s="77">
        <f t="shared" si="82"/>
        <v>6.5698601027094031E-2</v>
      </c>
      <c r="I499" s="78">
        <f>SUM(I449:I498)</f>
        <v>532</v>
      </c>
      <c r="J499" s="77">
        <f t="shared" si="83"/>
        <v>0.12822366835382021</v>
      </c>
      <c r="K499" s="78">
        <f>SUM(K449:K498)</f>
        <v>3390</v>
      </c>
      <c r="L499" s="77">
        <f t="shared" si="84"/>
        <v>8.8467861896187272E-2</v>
      </c>
      <c r="M499" s="79">
        <f t="shared" si="81"/>
        <v>9.4130043759033832E-2</v>
      </c>
      <c r="N499" s="85">
        <f>SUM(N449:N498)</f>
        <v>86925.480704831367</v>
      </c>
      <c r="O499" s="18"/>
    </row>
    <row r="500" spans="1:15" ht="16.95" customHeight="1" x14ac:dyDescent="0.3">
      <c r="A500" s="67"/>
      <c r="B500" s="44"/>
      <c r="C500" s="44"/>
      <c r="D500" s="102"/>
      <c r="E500" s="99"/>
      <c r="F500" s="99"/>
      <c r="G500" s="100"/>
      <c r="H500" s="101"/>
      <c r="I500" s="102"/>
      <c r="J500" s="101"/>
      <c r="K500" s="78"/>
      <c r="L500" s="101"/>
      <c r="M500" s="103"/>
      <c r="N500" s="112"/>
      <c r="O500" s="6"/>
    </row>
    <row r="501" spans="1:15" ht="16.95" customHeight="1" x14ac:dyDescent="0.3">
      <c r="A501" s="67"/>
      <c r="B501" s="104" t="s">
        <v>551</v>
      </c>
      <c r="C501" s="105"/>
      <c r="D501" s="105"/>
      <c r="E501" s="75"/>
      <c r="F501" s="75"/>
      <c r="G501" s="100"/>
      <c r="H501" s="101"/>
      <c r="I501" s="102"/>
      <c r="J501" s="101"/>
      <c r="K501" s="102"/>
      <c r="L501" s="101"/>
      <c r="M501" s="103"/>
      <c r="N501" s="113"/>
      <c r="O501" s="6"/>
    </row>
    <row r="502" spans="1:15" ht="16.95" customHeight="1" x14ac:dyDescent="0.3">
      <c r="A502" s="67"/>
      <c r="B502" s="44" t="s">
        <v>552</v>
      </c>
      <c r="C502" s="114">
        <v>460</v>
      </c>
      <c r="D502" s="114">
        <v>2427</v>
      </c>
      <c r="E502" s="99">
        <v>0</v>
      </c>
      <c r="F502" s="99">
        <v>0</v>
      </c>
      <c r="G502" s="100">
        <f t="shared" ref="G502:G511" si="86">E502+F502</f>
        <v>0</v>
      </c>
      <c r="H502" s="101">
        <f t="shared" ref="H502:H511" si="87">+G502/$G$513</f>
        <v>0</v>
      </c>
      <c r="I502" s="99">
        <v>0</v>
      </c>
      <c r="J502" s="101">
        <f t="shared" ref="J502:J511" si="88">+I502/$I$513</f>
        <v>0</v>
      </c>
      <c r="K502" s="115">
        <v>0</v>
      </c>
      <c r="L502" s="116">
        <f t="shared" ref="L502:L511" si="89">+K502/$K$513</f>
        <v>0</v>
      </c>
      <c r="M502" s="117">
        <f t="shared" ref="M502:M512" si="90">+(H502+J502+L502)/3</f>
        <v>0</v>
      </c>
      <c r="N502" s="83">
        <v>0</v>
      </c>
      <c r="O502" s="6"/>
    </row>
    <row r="503" spans="1:15" ht="16.95" customHeight="1" x14ac:dyDescent="0.3">
      <c r="A503" s="67"/>
      <c r="B503" s="44" t="s">
        <v>553</v>
      </c>
      <c r="C503" s="114">
        <v>104</v>
      </c>
      <c r="D503" s="114">
        <v>2439</v>
      </c>
      <c r="E503" s="99">
        <v>0</v>
      </c>
      <c r="F503" s="99">
        <v>0</v>
      </c>
      <c r="G503" s="100">
        <f t="shared" si="86"/>
        <v>0</v>
      </c>
      <c r="H503" s="101">
        <f t="shared" si="87"/>
        <v>0</v>
      </c>
      <c r="I503" s="99">
        <v>0</v>
      </c>
      <c r="J503" s="101">
        <f t="shared" si="88"/>
        <v>0</v>
      </c>
      <c r="K503" s="115">
        <v>169</v>
      </c>
      <c r="L503" s="116">
        <f t="shared" si="89"/>
        <v>4.3464842343500848E-3</v>
      </c>
      <c r="M503" s="117">
        <f t="shared" si="90"/>
        <v>1.4488280781166948E-3</v>
      </c>
      <c r="N503" s="83">
        <v>1337.9370934039744</v>
      </c>
      <c r="O503" s="6"/>
    </row>
    <row r="504" spans="1:15" ht="16.95" customHeight="1" x14ac:dyDescent="0.3">
      <c r="A504" s="67"/>
      <c r="B504" s="44" t="s">
        <v>554</v>
      </c>
      <c r="C504" s="114">
        <v>285</v>
      </c>
      <c r="D504" s="114">
        <v>2144</v>
      </c>
      <c r="E504" s="99">
        <v>0</v>
      </c>
      <c r="F504" s="99">
        <v>0</v>
      </c>
      <c r="G504" s="100">
        <f t="shared" si="86"/>
        <v>0</v>
      </c>
      <c r="H504" s="101">
        <f t="shared" si="87"/>
        <v>0</v>
      </c>
      <c r="I504" s="99">
        <v>0</v>
      </c>
      <c r="J504" s="101">
        <f t="shared" si="88"/>
        <v>0</v>
      </c>
      <c r="K504" s="115">
        <v>7</v>
      </c>
      <c r="L504" s="116">
        <f t="shared" si="89"/>
        <v>1.8003189136361298E-4</v>
      </c>
      <c r="M504" s="117">
        <f t="shared" si="90"/>
        <v>6.0010630454537659E-5</v>
      </c>
      <c r="N504" s="83">
        <v>55.417512744543316</v>
      </c>
      <c r="O504" s="6"/>
    </row>
    <row r="505" spans="1:15" ht="16.95" customHeight="1" x14ac:dyDescent="0.3">
      <c r="A505" s="67"/>
      <c r="B505" s="44" t="s">
        <v>555</v>
      </c>
      <c r="C505" s="114">
        <v>163</v>
      </c>
      <c r="D505" s="114">
        <v>2145</v>
      </c>
      <c r="E505" s="99">
        <v>0</v>
      </c>
      <c r="F505" s="99">
        <v>0</v>
      </c>
      <c r="G505" s="100">
        <f t="shared" si="86"/>
        <v>0</v>
      </c>
      <c r="H505" s="101">
        <f t="shared" si="87"/>
        <v>0</v>
      </c>
      <c r="I505" s="99">
        <v>0</v>
      </c>
      <c r="J505" s="101">
        <f t="shared" si="88"/>
        <v>0</v>
      </c>
      <c r="K505" s="115">
        <v>1</v>
      </c>
      <c r="L505" s="116">
        <f t="shared" si="89"/>
        <v>2.5718841623373285E-5</v>
      </c>
      <c r="M505" s="117">
        <f t="shared" si="90"/>
        <v>8.5729472077910944E-6</v>
      </c>
      <c r="N505" s="83">
        <v>7.9167875349347598</v>
      </c>
      <c r="O505" s="6"/>
    </row>
    <row r="506" spans="1:15" ht="32.25" customHeight="1" x14ac:dyDescent="0.3">
      <c r="A506" s="67"/>
      <c r="B506" s="44" t="s">
        <v>556</v>
      </c>
      <c r="C506" s="118" t="s">
        <v>557</v>
      </c>
      <c r="D506" s="114">
        <v>8</v>
      </c>
      <c r="E506" s="99">
        <v>50</v>
      </c>
      <c r="F506" s="99">
        <v>575</v>
      </c>
      <c r="G506" s="100">
        <f t="shared" si="86"/>
        <v>625</v>
      </c>
      <c r="H506" s="101">
        <f t="shared" si="87"/>
        <v>9.9633349274669214E-2</v>
      </c>
      <c r="I506" s="99">
        <v>225</v>
      </c>
      <c r="J506" s="101">
        <f t="shared" si="88"/>
        <v>5.1416819012797078E-2</v>
      </c>
      <c r="K506" s="115">
        <v>218</v>
      </c>
      <c r="L506" s="116">
        <f t="shared" si="89"/>
        <v>5.6067074738953759E-3</v>
      </c>
      <c r="M506" s="117">
        <f t="shared" si="90"/>
        <v>5.2218958587120556E-2</v>
      </c>
      <c r="N506" s="83">
        <v>48222.202984533338</v>
      </c>
      <c r="O506" s="6"/>
    </row>
    <row r="507" spans="1:15" ht="16.95" customHeight="1" x14ac:dyDescent="0.3">
      <c r="A507" s="67"/>
      <c r="B507" s="44" t="s">
        <v>558</v>
      </c>
      <c r="C507" s="118"/>
      <c r="D507" s="114">
        <v>18288</v>
      </c>
      <c r="E507" s="99">
        <v>1</v>
      </c>
      <c r="F507" s="99">
        <v>0</v>
      </c>
      <c r="G507" s="100">
        <f t="shared" si="86"/>
        <v>1</v>
      </c>
      <c r="H507" s="101">
        <f t="shared" si="87"/>
        <v>1.5941335883947074E-4</v>
      </c>
      <c r="I507" s="99">
        <v>2</v>
      </c>
      <c r="J507" s="101">
        <f t="shared" si="88"/>
        <v>4.5703839122486289E-4</v>
      </c>
      <c r="K507" s="115">
        <v>11</v>
      </c>
      <c r="L507" s="116">
        <f t="shared" si="89"/>
        <v>2.829072578571061E-4</v>
      </c>
      <c r="M507" s="117">
        <f t="shared" si="90"/>
        <v>2.9978633597381324E-4</v>
      </c>
      <c r="N507" s="83"/>
      <c r="O507" s="6"/>
    </row>
    <row r="508" spans="1:15" ht="16.95" customHeight="1" x14ac:dyDescent="0.3">
      <c r="A508" s="67"/>
      <c r="B508" s="44" t="s">
        <v>559</v>
      </c>
      <c r="C508" s="118"/>
      <c r="D508" s="114">
        <v>18289</v>
      </c>
      <c r="E508" s="99">
        <v>0</v>
      </c>
      <c r="F508" s="99">
        <v>0</v>
      </c>
      <c r="G508" s="100">
        <f t="shared" si="86"/>
        <v>0</v>
      </c>
      <c r="H508" s="101">
        <f t="shared" si="87"/>
        <v>0</v>
      </c>
      <c r="I508" s="99">
        <v>0</v>
      </c>
      <c r="J508" s="101">
        <f t="shared" si="88"/>
        <v>0</v>
      </c>
      <c r="K508" s="115">
        <v>123</v>
      </c>
      <c r="L508" s="116">
        <f t="shared" si="89"/>
        <v>3.1634175196749137E-3</v>
      </c>
      <c r="M508" s="117">
        <f t="shared" si="90"/>
        <v>1.0544725065583045E-3</v>
      </c>
      <c r="N508" s="83"/>
      <c r="O508" s="6"/>
    </row>
    <row r="509" spans="1:15" ht="16.95" customHeight="1" x14ac:dyDescent="0.3">
      <c r="A509" s="67"/>
      <c r="B509" s="44" t="s">
        <v>560</v>
      </c>
      <c r="C509" s="44"/>
      <c r="D509" s="102">
        <v>18025</v>
      </c>
      <c r="E509" s="99">
        <v>0</v>
      </c>
      <c r="F509" s="99">
        <v>0</v>
      </c>
      <c r="G509" s="99">
        <f t="shared" si="86"/>
        <v>0</v>
      </c>
      <c r="H509" s="101">
        <f t="shared" si="87"/>
        <v>0</v>
      </c>
      <c r="I509" s="99">
        <v>0</v>
      </c>
      <c r="J509" s="101">
        <f t="shared" si="88"/>
        <v>0</v>
      </c>
      <c r="K509" s="99">
        <v>6</v>
      </c>
      <c r="L509" s="116">
        <f t="shared" si="89"/>
        <v>1.543130497402397E-4</v>
      </c>
      <c r="M509" s="79">
        <f t="shared" si="90"/>
        <v>5.143768324674657E-5</v>
      </c>
      <c r="N509" s="83">
        <v>47.500725209608561</v>
      </c>
      <c r="O509" s="6"/>
    </row>
    <row r="510" spans="1:15" ht="16.95" customHeight="1" x14ac:dyDescent="0.3">
      <c r="A510" s="67"/>
      <c r="B510" s="44" t="s">
        <v>561</v>
      </c>
      <c r="C510" s="118"/>
      <c r="D510" s="114">
        <v>2000</v>
      </c>
      <c r="E510" s="99">
        <v>0</v>
      </c>
      <c r="F510" s="99">
        <v>0</v>
      </c>
      <c r="G510" s="100">
        <f t="shared" si="86"/>
        <v>0</v>
      </c>
      <c r="H510" s="101">
        <f t="shared" si="87"/>
        <v>0</v>
      </c>
      <c r="I510" s="99">
        <v>0</v>
      </c>
      <c r="J510" s="101">
        <f t="shared" si="88"/>
        <v>0</v>
      </c>
      <c r="K510" s="115">
        <v>0</v>
      </c>
      <c r="L510" s="116">
        <f t="shared" si="89"/>
        <v>0</v>
      </c>
      <c r="M510" s="117">
        <f t="shared" si="90"/>
        <v>0</v>
      </c>
      <c r="N510" s="83">
        <v>0</v>
      </c>
      <c r="O510" s="6"/>
    </row>
    <row r="511" spans="1:15" ht="16.95" customHeight="1" x14ac:dyDescent="0.3">
      <c r="A511" s="67"/>
      <c r="B511" s="44" t="s">
        <v>562</v>
      </c>
      <c r="C511" s="114">
        <v>459</v>
      </c>
      <c r="D511" s="114">
        <v>2001</v>
      </c>
      <c r="E511" s="99">
        <v>0</v>
      </c>
      <c r="F511" s="99">
        <v>0</v>
      </c>
      <c r="G511" s="100">
        <f t="shared" si="86"/>
        <v>0</v>
      </c>
      <c r="H511" s="101">
        <f t="shared" si="87"/>
        <v>0</v>
      </c>
      <c r="I511" s="99">
        <v>0</v>
      </c>
      <c r="J511" s="101">
        <f t="shared" si="88"/>
        <v>0</v>
      </c>
      <c r="K511" s="115">
        <v>28</v>
      </c>
      <c r="L511" s="116">
        <f t="shared" si="89"/>
        <v>7.2012756545445191E-4</v>
      </c>
      <c r="M511" s="117">
        <f t="shared" si="90"/>
        <v>2.4004252181815064E-4</v>
      </c>
      <c r="N511" s="83">
        <v>221.67005097817326</v>
      </c>
      <c r="O511" s="6"/>
    </row>
    <row r="512" spans="1:15" ht="16.95" customHeight="1" x14ac:dyDescent="0.3">
      <c r="A512" s="72"/>
      <c r="B512" s="81" t="s">
        <v>563</v>
      </c>
      <c r="C512" s="86"/>
      <c r="D512" s="86"/>
      <c r="E512" s="87">
        <f t="shared" ref="E512:G512" si="91">SUM(E502:E511)</f>
        <v>51</v>
      </c>
      <c r="F512" s="87">
        <f t="shared" si="91"/>
        <v>575</v>
      </c>
      <c r="G512" s="76">
        <f t="shared" si="91"/>
        <v>626</v>
      </c>
      <c r="H512" s="77">
        <f>+G512/G$513</f>
        <v>9.9792762633508683E-2</v>
      </c>
      <c r="I512" s="78">
        <f>SUM(I502:I511)</f>
        <v>227</v>
      </c>
      <c r="J512" s="77">
        <f>+I512/I$513</f>
        <v>5.1873857404021936E-2</v>
      </c>
      <c r="K512" s="78">
        <f>SUM(K502:K511)</f>
        <v>563</v>
      </c>
      <c r="L512" s="77">
        <f>+K512/K$513</f>
        <v>1.4479707833959158E-2</v>
      </c>
      <c r="M512" s="79">
        <f t="shared" si="90"/>
        <v>5.5382109290496591E-2</v>
      </c>
      <c r="N512" s="83">
        <f>SUM(N502:N511)</f>
        <v>49892.645154404578</v>
      </c>
      <c r="O512" s="6"/>
    </row>
    <row r="513" spans="1:15" ht="16.95" customHeight="1" x14ac:dyDescent="0.3">
      <c r="A513" s="74"/>
      <c r="B513" s="84" t="s">
        <v>564</v>
      </c>
      <c r="C513" s="74"/>
      <c r="D513" s="74"/>
      <c r="E513" s="88">
        <f t="shared" ref="E513:F513" si="92">SUM(E512+E499+E446+E399+E418+E395+E378+E238+E180+E85+E65+E27)</f>
        <v>5095</v>
      </c>
      <c r="F513" s="88">
        <f t="shared" si="92"/>
        <v>1178</v>
      </c>
      <c r="G513" s="88">
        <f>G512+G499+G446+G418+G399+G395+G378+G238+G180+G85+G65+G27</f>
        <v>6273</v>
      </c>
      <c r="H513" s="76"/>
      <c r="I513" s="88">
        <f>I512+I499+I446+I418+I399+I395+I378+I238+I180+I85+I65+I27</f>
        <v>4376</v>
      </c>
      <c r="J513" s="76"/>
      <c r="K513" s="88">
        <f>K512+K499+K446+K418+K399+K395+K378+K238+K180+K85+K65+K27</f>
        <v>38882</v>
      </c>
      <c r="L513" s="76"/>
      <c r="M513" s="79"/>
      <c r="N513" s="88">
        <f>N512+N499+N446+N418+N399+N395+N378+N238+N180+N85+N65+N27</f>
        <v>971965.24395440449</v>
      </c>
      <c r="O513" s="6"/>
    </row>
    <row r="514" spans="1:15" ht="16.95" customHeight="1" x14ac:dyDescent="0.3">
      <c r="A514" s="67"/>
      <c r="B514" s="44"/>
      <c r="C514" s="74"/>
      <c r="D514" s="74"/>
      <c r="E514" s="99"/>
      <c r="F514" s="99"/>
      <c r="G514" s="100"/>
      <c r="H514" s="101"/>
      <c r="I514" s="102"/>
      <c r="J514" s="101"/>
      <c r="K514" s="102"/>
      <c r="L514" s="101"/>
      <c r="M514" s="103"/>
      <c r="N514" s="67"/>
      <c r="O514" s="6"/>
    </row>
    <row r="515" spans="1:15" ht="16.95" customHeight="1" x14ac:dyDescent="0.3">
      <c r="A515" s="67"/>
      <c r="B515" s="119" t="s">
        <v>565</v>
      </c>
      <c r="C515" s="120"/>
      <c r="D515" s="120"/>
      <c r="E515" s="121">
        <v>0</v>
      </c>
      <c r="F515" s="121">
        <v>0</v>
      </c>
      <c r="G515" s="122"/>
      <c r="H515" s="123"/>
      <c r="I515" s="121">
        <v>0</v>
      </c>
      <c r="J515" s="121"/>
      <c r="K515" s="121">
        <v>0</v>
      </c>
      <c r="L515" s="123"/>
      <c r="M515" s="92"/>
      <c r="N515" s="67"/>
      <c r="O515" s="6"/>
    </row>
    <row r="516" spans="1:15" ht="16.95" customHeight="1" x14ac:dyDescent="0.3">
      <c r="A516" s="67"/>
      <c r="B516" s="108"/>
      <c r="C516" s="74"/>
      <c r="D516" s="74"/>
      <c r="E516" s="99"/>
      <c r="F516" s="99"/>
      <c r="G516" s="100"/>
      <c r="H516" s="101"/>
      <c r="I516" s="102"/>
      <c r="J516" s="101"/>
      <c r="K516" s="102"/>
      <c r="L516" s="101"/>
      <c r="M516" s="103"/>
      <c r="N516" s="67"/>
      <c r="O516" s="6"/>
    </row>
    <row r="517" spans="1:15" ht="16.95" customHeight="1" x14ac:dyDescent="0.3">
      <c r="A517" s="74"/>
      <c r="B517" s="81" t="s">
        <v>566</v>
      </c>
      <c r="C517" s="74"/>
      <c r="D517" s="74"/>
      <c r="E517" s="88">
        <f>E513-E512</f>
        <v>5044</v>
      </c>
      <c r="F517" s="75">
        <f>F499+F446+F418+F395+F378+F238+F180+F85+F65+F27</f>
        <v>603</v>
      </c>
      <c r="G517" s="76">
        <f>G499+G446+G418+G395+G378+G238+G180+G85+G65+G27</f>
        <v>5647</v>
      </c>
      <c r="H517" s="77">
        <f>H499+H446+H418+H395+H378+H238+H180+H85+H65+H27</f>
        <v>0.99999999999999978</v>
      </c>
      <c r="I517" s="78">
        <f>I499+I446+I418+I395+I378+I399+I238+I180+I85+I65+I27</f>
        <v>4149</v>
      </c>
      <c r="J517" s="77">
        <f>J499+J446+J418+J395+J399+J378+J238+J180+J85+J65+J27</f>
        <v>1</v>
      </c>
      <c r="K517" s="78">
        <f>K499+K446+K418+K395+K378+K399+K238+K180+K85+K65+K27</f>
        <v>38319</v>
      </c>
      <c r="L517" s="77">
        <f>L499+L446+L418+L395+L378+L238+L180+L85+L65+L27</f>
        <v>0.9995302591403743</v>
      </c>
      <c r="M517" s="79">
        <f>M27+M65+M85+M180+M238+M378+M395+M399+M418+M446+M499</f>
        <v>1</v>
      </c>
      <c r="N517" s="89">
        <f>N27+N65+N85+N180+N238+N378+N395+N399+N418+N446+N499</f>
        <v>922072.59880000027</v>
      </c>
      <c r="O517" s="6"/>
    </row>
    <row r="518" spans="1:15" ht="16.95" customHeight="1" x14ac:dyDescent="0.3">
      <c r="A518" s="124"/>
      <c r="B518" s="119" t="s">
        <v>565</v>
      </c>
      <c r="C518" s="120"/>
      <c r="D518" s="120"/>
      <c r="E518" s="90">
        <f>E513-E512</f>
        <v>5044</v>
      </c>
      <c r="F518" s="90">
        <f>F513-F512</f>
        <v>603</v>
      </c>
      <c r="G518" s="90">
        <f>G513-G512</f>
        <v>5647</v>
      </c>
      <c r="H518" s="91">
        <f>(G513-G517)/G513</f>
        <v>9.9792762633508683E-2</v>
      </c>
      <c r="I518" s="90">
        <f>I513-I512</f>
        <v>4149</v>
      </c>
      <c r="J518" s="91">
        <f>(I513-I517)/I513</f>
        <v>5.1873857404021936E-2</v>
      </c>
      <c r="K518" s="90">
        <f>K513-K512</f>
        <v>38319</v>
      </c>
      <c r="L518" s="91">
        <f>(K513-K517)/K513</f>
        <v>1.4479707833959158E-2</v>
      </c>
      <c r="M518" s="92"/>
      <c r="N518" s="90">
        <f>N513-N512</f>
        <v>922072.59879999992</v>
      </c>
      <c r="O518" s="20"/>
    </row>
    <row r="519" spans="1:15" ht="16.95" customHeight="1" x14ac:dyDescent="0.3">
      <c r="A519" s="6"/>
      <c r="B519" s="19"/>
      <c r="C519" s="10"/>
      <c r="D519" s="10"/>
      <c r="E519" s="12"/>
      <c r="F519" s="12"/>
      <c r="G519" s="13"/>
      <c r="H519" s="14"/>
      <c r="I519" s="6"/>
      <c r="J519" s="21"/>
      <c r="K519" s="6"/>
      <c r="L519" s="6"/>
      <c r="M519" s="16"/>
      <c r="N519" s="6"/>
      <c r="O519" s="6"/>
    </row>
    <row r="520" spans="1:15" ht="15.75" customHeight="1" x14ac:dyDescent="0.3">
      <c r="A520" s="6"/>
      <c r="B520" s="19"/>
      <c r="C520" s="10"/>
      <c r="D520" s="10"/>
      <c r="E520" s="12"/>
      <c r="F520" s="12"/>
      <c r="G520" s="13"/>
      <c r="H520" s="14"/>
      <c r="I520" s="15"/>
      <c r="J520" s="14"/>
      <c r="K520" s="15"/>
      <c r="L520" s="14"/>
      <c r="M520" s="16"/>
      <c r="N520" s="6"/>
      <c r="O520" s="6"/>
    </row>
    <row r="521" spans="1:15" ht="15.75" customHeight="1" x14ac:dyDescent="0.3">
      <c r="A521" s="41" t="s">
        <v>599</v>
      </c>
    </row>
  </sheetData>
  <mergeCells count="3">
    <mergeCell ref="G1:H1"/>
    <mergeCell ref="I1:J1"/>
    <mergeCell ref="K1:L1"/>
  </mergeCells>
  <conditionalFormatting sqref="E515:F515">
    <cfRule type="cellIs" dxfId="46" priority="1" operator="notEqual">
      <formula>0</formula>
    </cfRule>
  </conditionalFormatting>
  <conditionalFormatting sqref="E515:F515">
    <cfRule type="cellIs" dxfId="45" priority="2" operator="equal">
      <formula>0</formula>
    </cfRule>
  </conditionalFormatting>
  <conditionalFormatting sqref="I515">
    <cfRule type="cellIs" dxfId="44" priority="3" operator="notEqual">
      <formula>0</formula>
    </cfRule>
  </conditionalFormatting>
  <conditionalFormatting sqref="I515">
    <cfRule type="cellIs" dxfId="43" priority="4" operator="equal">
      <formula>0</formula>
    </cfRule>
  </conditionalFormatting>
  <conditionalFormatting sqref="K515">
    <cfRule type="cellIs" dxfId="42" priority="5" operator="notEqual">
      <formula>0</formula>
    </cfRule>
  </conditionalFormatting>
  <conditionalFormatting sqref="K515">
    <cfRule type="cellIs" dxfId="41" priority="6" operator="equal">
      <formula>0</formula>
    </cfRule>
  </conditionalFormatting>
  <pageMargins left="0.37" right="0.75" top="0.41" bottom="0.39" header="0" footer="0"/>
  <pageSetup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"/>
  <sheetViews>
    <sheetView workbookViewId="0">
      <selection activeCell="B498" sqref="B498"/>
    </sheetView>
  </sheetViews>
  <sheetFormatPr defaultColWidth="12.6640625" defaultRowHeight="15" customHeight="1" x14ac:dyDescent="0.3"/>
  <cols>
    <col min="1" max="1" width="10" style="2" customWidth="1"/>
    <col min="2" max="4" width="12.44140625" style="2" customWidth="1"/>
    <col min="5" max="7" width="8.6640625" style="2" customWidth="1"/>
    <col min="8" max="8" width="40" style="2" customWidth="1"/>
    <col min="9" max="9" width="46.33203125" style="2" customWidth="1"/>
    <col min="10" max="10" width="13.88671875" style="2" customWidth="1"/>
    <col min="11" max="11" width="18.33203125" style="2" customWidth="1"/>
    <col min="12" max="12" width="14.44140625" style="2" customWidth="1"/>
    <col min="13" max="13" width="24" style="2" customWidth="1"/>
    <col min="14" max="14" width="14.44140625" style="2" customWidth="1"/>
    <col min="15" max="16384" width="12.6640625" style="2"/>
  </cols>
  <sheetData>
    <row r="1" spans="1:14" ht="17.399999999999999" x14ac:dyDescent="0.3">
      <c r="A1" s="22" t="s">
        <v>567</v>
      </c>
      <c r="B1" s="6"/>
      <c r="C1" s="6"/>
      <c r="D1" s="6"/>
      <c r="E1" s="6"/>
      <c r="F1" s="6"/>
      <c r="G1" s="6"/>
      <c r="H1" s="6"/>
      <c r="I1" s="6"/>
      <c r="J1" s="23"/>
      <c r="K1" s="21"/>
      <c r="L1" s="6"/>
      <c r="M1" s="6"/>
      <c r="N1" s="6"/>
    </row>
    <row r="2" spans="1:14" ht="12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23"/>
      <c r="K2" s="24"/>
      <c r="L2" s="25" t="s">
        <v>568</v>
      </c>
      <c r="M2" s="26">
        <v>539232</v>
      </c>
      <c r="N2" s="6"/>
    </row>
    <row r="3" spans="1:14" ht="13.8" x14ac:dyDescent="0.3">
      <c r="A3" s="186" t="s">
        <v>17</v>
      </c>
      <c r="B3" s="187"/>
      <c r="C3" s="187"/>
      <c r="D3" s="187"/>
      <c r="E3" s="6"/>
      <c r="F3" s="6"/>
      <c r="G3" s="6"/>
      <c r="H3" s="6"/>
      <c r="I3" s="6"/>
      <c r="J3" s="23"/>
      <c r="K3" s="21"/>
      <c r="L3" s="6"/>
      <c r="M3" s="6"/>
      <c r="N3" s="6"/>
    </row>
    <row r="4" spans="1:14" ht="26.4" x14ac:dyDescent="0.3">
      <c r="A4" s="127" t="s">
        <v>56</v>
      </c>
      <c r="B4" s="127" t="s">
        <v>569</v>
      </c>
      <c r="C4" s="128" t="s">
        <v>570</v>
      </c>
      <c r="D4" s="129" t="s">
        <v>564</v>
      </c>
      <c r="E4" s="6"/>
      <c r="F4" s="6"/>
      <c r="G4" s="6"/>
      <c r="H4" s="135" t="s">
        <v>56</v>
      </c>
      <c r="I4" s="136" t="s">
        <v>57</v>
      </c>
      <c r="J4" s="135" t="s">
        <v>571</v>
      </c>
      <c r="K4" s="137" t="s">
        <v>572</v>
      </c>
      <c r="L4" s="135" t="s">
        <v>63</v>
      </c>
      <c r="M4" s="135" t="s">
        <v>67</v>
      </c>
      <c r="N4" s="6"/>
    </row>
    <row r="5" spans="1:14" ht="13.8" x14ac:dyDescent="0.3">
      <c r="A5" s="67" t="s">
        <v>29</v>
      </c>
      <c r="B5" s="130">
        <f t="shared" ref="B5:B15" si="0">C5/$C$16</f>
        <v>0</v>
      </c>
      <c r="C5" s="131">
        <f>SUMIFS(K:K,$H:$H,"Multnomah County District Attorney",$I:$I,"All Records Actions Total")</f>
        <v>0</v>
      </c>
      <c r="D5" s="132">
        <f>SUMIFS(M:M,$H:$H,"Multnomah County District Attorney",$I:$I,"All Records Actions Total")</f>
        <v>0</v>
      </c>
      <c r="E5" s="6"/>
      <c r="F5" s="6"/>
      <c r="G5" s="6"/>
      <c r="H5" s="104" t="s">
        <v>573</v>
      </c>
      <c r="I5" s="44"/>
      <c r="J5" s="43"/>
      <c r="K5" s="138"/>
      <c r="L5" s="44"/>
      <c r="M5" s="44"/>
      <c r="N5" s="6"/>
    </row>
    <row r="6" spans="1:14" ht="14.4" x14ac:dyDescent="0.3">
      <c r="A6" s="67" t="s">
        <v>30</v>
      </c>
      <c r="B6" s="130">
        <f t="shared" si="0"/>
        <v>0</v>
      </c>
      <c r="C6" s="131">
        <f>SUMIFS(K:K,$H:$H,"Department of County Assets",$I:$I,"All Records Actions Total")</f>
        <v>0</v>
      </c>
      <c r="D6" s="132">
        <f>SUMIFS(M:M,$H:$H,"Department of County Assets",$I:$I,"All Records Actions Total")</f>
        <v>0</v>
      </c>
      <c r="E6" s="6"/>
      <c r="F6" s="6"/>
      <c r="G6" s="6"/>
      <c r="H6" s="149" t="s">
        <v>535</v>
      </c>
      <c r="I6" s="150" t="s">
        <v>574</v>
      </c>
      <c r="J6" s="151"/>
      <c r="K6" s="152">
        <f>SUM(K7:K10)</f>
        <v>8407</v>
      </c>
      <c r="L6" s="153">
        <f t="shared" ref="L6:L9" si="1">K6/$K$34</f>
        <v>7.3032585372633851E-2</v>
      </c>
      <c r="M6" s="154">
        <f t="shared" ref="M6:M9" si="2">L6*$M$2</f>
        <v>39381.507075656096</v>
      </c>
      <c r="N6" s="6"/>
    </row>
    <row r="7" spans="1:14" ht="14.4" x14ac:dyDescent="0.3">
      <c r="A7" s="67" t="s">
        <v>31</v>
      </c>
      <c r="B7" s="130">
        <f t="shared" si="0"/>
        <v>0</v>
      </c>
      <c r="C7" s="131">
        <f>SUMIFS(K:K,$H:$H,"Department of Human Services",$I:$I,"All Records Actions Total")</f>
        <v>0</v>
      </c>
      <c r="D7" s="132">
        <f>SUMIFS(M:M,$H:$H,"Department of Human Services",$I:$I,"All Records Actions Total")</f>
        <v>0</v>
      </c>
      <c r="E7" s="6"/>
      <c r="F7" s="6"/>
      <c r="G7" s="6"/>
      <c r="H7" s="44" t="s">
        <v>535</v>
      </c>
      <c r="I7" s="44" t="s">
        <v>528</v>
      </c>
      <c r="J7" s="139">
        <v>2450</v>
      </c>
      <c r="K7" s="140">
        <v>4548</v>
      </c>
      <c r="L7" s="141">
        <f t="shared" si="1"/>
        <v>3.9509004195877093E-2</v>
      </c>
      <c r="M7" s="142">
        <f t="shared" si="2"/>
        <v>21304.519350551196</v>
      </c>
      <c r="N7" s="6"/>
    </row>
    <row r="8" spans="1:14" ht="14.4" x14ac:dyDescent="0.3">
      <c r="A8" s="67" t="s">
        <v>32</v>
      </c>
      <c r="B8" s="130">
        <f t="shared" si="0"/>
        <v>0.88281080329762929</v>
      </c>
      <c r="C8" s="131">
        <f>SUMIFS(K:K,$H:$H,"Department of Community Justice",$I:$I,"All Records Actions Total")</f>
        <v>101623</v>
      </c>
      <c r="D8" s="132">
        <f>SUMIFS(M:M,$H:$H,"Department of Community Justice",$I:$I,"All Records Actions Total")</f>
        <v>476039.83508378721</v>
      </c>
      <c r="E8" s="6"/>
      <c r="F8" s="6"/>
      <c r="G8" s="6"/>
      <c r="H8" s="44" t="s">
        <v>535</v>
      </c>
      <c r="I8" s="44" t="s">
        <v>575</v>
      </c>
      <c r="J8" s="139">
        <v>185299</v>
      </c>
      <c r="K8" s="140">
        <v>2624</v>
      </c>
      <c r="L8" s="141">
        <f t="shared" si="1"/>
        <v>2.2794992746258024E-2</v>
      </c>
      <c r="M8" s="142">
        <f t="shared" si="2"/>
        <v>12291.789528550207</v>
      </c>
      <c r="N8" s="6"/>
    </row>
    <row r="9" spans="1:14" ht="14.4" x14ac:dyDescent="0.3">
      <c r="A9" s="67" t="s">
        <v>33</v>
      </c>
      <c r="B9" s="130">
        <f t="shared" si="0"/>
        <v>3.7927949058750965E-2</v>
      </c>
      <c r="C9" s="131">
        <f>SUMIFS(K:K,$H:$H,"Department of County Management",$I:$I,"All Records Actions Total")</f>
        <v>4366</v>
      </c>
      <c r="D9" s="132">
        <f>SUMIFS(M:M,$H:$H,"Department of County Management",$I:$I,"All Records Actions Total")</f>
        <v>20451.963826848401</v>
      </c>
      <c r="E9" s="6"/>
      <c r="F9" s="6"/>
      <c r="G9" s="6"/>
      <c r="H9" s="44" t="s">
        <v>535</v>
      </c>
      <c r="I9" s="44" t="s">
        <v>576</v>
      </c>
      <c r="J9" s="139">
        <v>18881</v>
      </c>
      <c r="K9" s="140">
        <v>1235</v>
      </c>
      <c r="L9" s="141">
        <f t="shared" si="1"/>
        <v>1.0728588430498728E-2</v>
      </c>
      <c r="M9" s="142">
        <f t="shared" si="2"/>
        <v>5785.1981965546902</v>
      </c>
      <c r="N9" s="6"/>
    </row>
    <row r="10" spans="1:14" ht="14.4" x14ac:dyDescent="0.3">
      <c r="A10" s="67" t="s">
        <v>34</v>
      </c>
      <c r="B10" s="130">
        <f t="shared" si="0"/>
        <v>0</v>
      </c>
      <c r="C10" s="131">
        <f>SUMIFS(K:K,$H:$H,"Department of County Services",$I:$I,"All Records Actions Total")</f>
        <v>0</v>
      </c>
      <c r="D10" s="132">
        <f>SUMIFS(M:M,$H:$H,"Department of County Services",$I:$I,"All Records Actions Total")</f>
        <v>0</v>
      </c>
      <c r="E10" s="6"/>
      <c r="F10" s="6"/>
      <c r="G10" s="6"/>
      <c r="H10" s="44"/>
      <c r="I10" s="44"/>
      <c r="J10" s="139"/>
      <c r="K10" s="140"/>
      <c r="L10" s="141"/>
      <c r="M10" s="142"/>
      <c r="N10" s="6"/>
    </row>
    <row r="11" spans="1:14" ht="13.8" x14ac:dyDescent="0.3">
      <c r="A11" s="67" t="s">
        <v>35</v>
      </c>
      <c r="B11" s="130">
        <f t="shared" si="0"/>
        <v>6.2199751548478455E-3</v>
      </c>
      <c r="C11" s="131">
        <f>SUMIFS(K:K,$H:$H,"Health Department",$I:$I,"All Records Actions Total")</f>
        <v>716</v>
      </c>
      <c r="D11" s="132">
        <f>SUMIFS(M:M,$H:$H,"Health Department",$I:$I,"All Records Actions Total")</f>
        <v>3354.0096426989135</v>
      </c>
      <c r="E11" s="6"/>
      <c r="F11" s="6"/>
      <c r="G11" s="6"/>
      <c r="H11" s="104" t="s">
        <v>577</v>
      </c>
      <c r="I11" s="44"/>
      <c r="J11" s="43"/>
      <c r="K11" s="138"/>
      <c r="L11" s="141"/>
      <c r="M11" s="142"/>
      <c r="N11" s="6"/>
    </row>
    <row r="12" spans="1:14" ht="14.4" x14ac:dyDescent="0.3">
      <c r="A12" s="67" t="s">
        <v>36</v>
      </c>
      <c r="B12" s="130">
        <f t="shared" si="0"/>
        <v>0</v>
      </c>
      <c r="C12" s="131">
        <f>SUMIFS(K:K,$H:$H,"Joint Office of Homeless Services",$I:$I,"All Records Actions Total")</f>
        <v>0</v>
      </c>
      <c r="D12" s="132">
        <f>SUMIFS(M:M,$H:$H,"Joint Office of Homeless Services",$I:$I,"All Records Actions Total")</f>
        <v>0</v>
      </c>
      <c r="E12" s="6"/>
      <c r="F12" s="6"/>
      <c r="G12" s="6"/>
      <c r="H12" s="149" t="s">
        <v>300</v>
      </c>
      <c r="I12" s="150" t="s">
        <v>574</v>
      </c>
      <c r="J12" s="151"/>
      <c r="K12" s="152">
        <f>SUM(K13:K15)</f>
        <v>716</v>
      </c>
      <c r="L12" s="153">
        <f t="shared" ref="L12:L15" si="3">K12/$K$34</f>
        <v>6.2199751548478455E-3</v>
      </c>
      <c r="M12" s="154">
        <f t="shared" ref="M12:M15" si="4">L12*$M$2</f>
        <v>3354.0096426989135</v>
      </c>
      <c r="N12" s="6"/>
    </row>
    <row r="13" spans="1:14" ht="14.4" x14ac:dyDescent="0.3">
      <c r="A13" s="67" t="s">
        <v>37</v>
      </c>
      <c r="B13" s="130">
        <f t="shared" si="0"/>
        <v>8.6871161380556493E-6</v>
      </c>
      <c r="C13" s="131">
        <f>SUMIFS(K:K,$H:$H,"Library",$I:$I,"All Records Actions Total")</f>
        <v>1</v>
      </c>
      <c r="D13" s="132">
        <f>SUMIFS(M:M,$H:$H,"Library",$I:$I,"All Records Actions Total")</f>
        <v>4.684371009356024</v>
      </c>
      <c r="E13" s="6"/>
      <c r="F13" s="6"/>
      <c r="G13" s="6"/>
      <c r="H13" s="143" t="s">
        <v>300</v>
      </c>
      <c r="I13" s="143" t="s">
        <v>578</v>
      </c>
      <c r="J13" s="139">
        <v>2014</v>
      </c>
      <c r="K13" s="144">
        <v>3</v>
      </c>
      <c r="L13" s="141">
        <f t="shared" si="3"/>
        <v>2.606134841416695E-5</v>
      </c>
      <c r="M13" s="142">
        <f t="shared" si="4"/>
        <v>14.053113028068072</v>
      </c>
      <c r="N13" s="6"/>
    </row>
    <row r="14" spans="1:14" ht="14.4" x14ac:dyDescent="0.3">
      <c r="A14" s="67" t="s">
        <v>38</v>
      </c>
      <c r="B14" s="130">
        <f t="shared" si="0"/>
        <v>7.3032585372633851E-2</v>
      </c>
      <c r="C14" s="131">
        <f>SUMIFS(K:K,$H:$H,"Multnomah County Sheriff's Office",$I:$I,"All Records Actions Total")</f>
        <v>8407</v>
      </c>
      <c r="D14" s="132">
        <f>SUMIFS(M:M,$H:$H,"Multnomah County Sheriff's Office",$I:$I,"All Records Actions Total")</f>
        <v>39381.507075656096</v>
      </c>
      <c r="E14" s="6"/>
      <c r="F14" s="6"/>
      <c r="G14" s="6"/>
      <c r="H14" s="143" t="s">
        <v>300</v>
      </c>
      <c r="I14" s="143" t="s">
        <v>350</v>
      </c>
      <c r="J14" s="139">
        <v>2196</v>
      </c>
      <c r="K14" s="144">
        <v>710</v>
      </c>
      <c r="L14" s="141">
        <f t="shared" si="3"/>
        <v>6.1678524580195109E-3</v>
      </c>
      <c r="M14" s="142">
        <f t="shared" si="4"/>
        <v>3325.9034166427768</v>
      </c>
      <c r="N14" s="6"/>
    </row>
    <row r="15" spans="1:14" ht="14.4" x14ac:dyDescent="0.3">
      <c r="A15" s="67" t="s">
        <v>39</v>
      </c>
      <c r="B15" s="130">
        <f t="shared" si="0"/>
        <v>0</v>
      </c>
      <c r="C15" s="131">
        <f>SUMIFS(K:K,$H:$H,"Non-Departmental",$I:$I,"All Records Actions Total")</f>
        <v>0</v>
      </c>
      <c r="D15" s="132">
        <f>SUMIFS(M:M,$H:$H,"Non-Departmental",$I:$I,"All Records Actions Total")</f>
        <v>0</v>
      </c>
      <c r="E15" s="6"/>
      <c r="F15" s="6"/>
      <c r="G15" s="6"/>
      <c r="H15" s="143" t="s">
        <v>300</v>
      </c>
      <c r="I15" s="143" t="s">
        <v>579</v>
      </c>
      <c r="J15" s="139">
        <v>19261</v>
      </c>
      <c r="K15" s="144">
        <v>3</v>
      </c>
      <c r="L15" s="141">
        <f t="shared" si="3"/>
        <v>2.606134841416695E-5</v>
      </c>
      <c r="M15" s="142">
        <f t="shared" si="4"/>
        <v>14.053113028068072</v>
      </c>
      <c r="N15" s="6"/>
    </row>
    <row r="16" spans="1:14" ht="14.4" x14ac:dyDescent="0.3">
      <c r="A16" s="72" t="s">
        <v>564</v>
      </c>
      <c r="B16" s="133">
        <f t="shared" ref="B16:D16" si="5">SUM(B5:B15)</f>
        <v>1</v>
      </c>
      <c r="C16" s="134">
        <f t="shared" si="5"/>
        <v>115113</v>
      </c>
      <c r="D16" s="113">
        <f t="shared" si="5"/>
        <v>539232</v>
      </c>
      <c r="E16" s="6"/>
      <c r="F16" s="6"/>
      <c r="G16" s="6"/>
      <c r="H16" s="143"/>
      <c r="I16" s="143"/>
      <c r="J16" s="139"/>
      <c r="K16" s="144"/>
      <c r="L16" s="141"/>
      <c r="M16" s="142"/>
      <c r="N16" s="6"/>
    </row>
    <row r="17" spans="1:14" ht="13.8" x14ac:dyDescent="0.3">
      <c r="A17" s="8" t="s">
        <v>582</v>
      </c>
      <c r="E17" s="6"/>
      <c r="F17" s="6"/>
      <c r="G17" s="6"/>
      <c r="H17" s="104" t="s">
        <v>580</v>
      </c>
      <c r="I17" s="44"/>
      <c r="J17" s="43"/>
      <c r="K17" s="138"/>
      <c r="L17" s="141"/>
      <c r="M17" s="142"/>
      <c r="N17" s="6"/>
    </row>
    <row r="18" spans="1:14" ht="14.4" x14ac:dyDescent="0.3">
      <c r="E18" s="6"/>
      <c r="F18" s="6"/>
      <c r="G18" s="6"/>
      <c r="H18" s="149" t="s">
        <v>151</v>
      </c>
      <c r="I18" s="150" t="s">
        <v>574</v>
      </c>
      <c r="J18" s="151"/>
      <c r="K18" s="152">
        <f>SUM(K19:K20)</f>
        <v>101623</v>
      </c>
      <c r="L18" s="153">
        <f t="shared" ref="L18:L20" si="6">K18/$K$34</f>
        <v>0.88281080329762929</v>
      </c>
      <c r="M18" s="154">
        <f t="shared" ref="M18:M20" si="7">L18*$M$2</f>
        <v>476039.83508378721</v>
      </c>
      <c r="N18" s="6"/>
    </row>
    <row r="19" spans="1:14" ht="14.4" x14ac:dyDescent="0.3">
      <c r="A19" s="6"/>
      <c r="B19" s="6"/>
      <c r="C19" s="6"/>
      <c r="D19" s="6"/>
      <c r="E19" s="6"/>
      <c r="F19" s="6"/>
      <c r="G19" s="6"/>
      <c r="H19" s="143" t="s">
        <v>151</v>
      </c>
      <c r="I19" s="143" t="s">
        <v>581</v>
      </c>
      <c r="J19" s="139">
        <v>2297</v>
      </c>
      <c r="K19" s="144">
        <v>2472</v>
      </c>
      <c r="L19" s="141">
        <f t="shared" si="6"/>
        <v>2.1474551093273567E-2</v>
      </c>
      <c r="M19" s="142">
        <f t="shared" si="7"/>
        <v>11579.765135128093</v>
      </c>
      <c r="N19" s="6"/>
    </row>
    <row r="20" spans="1:14" ht="14.4" x14ac:dyDescent="0.3">
      <c r="B20" s="6"/>
      <c r="C20" s="6"/>
      <c r="D20" s="6"/>
      <c r="E20" s="6"/>
      <c r="F20" s="6"/>
      <c r="G20" s="6"/>
      <c r="H20" s="143" t="s">
        <v>151</v>
      </c>
      <c r="I20" s="143" t="s">
        <v>583</v>
      </c>
      <c r="J20" s="139">
        <v>9646</v>
      </c>
      <c r="K20" s="144">
        <v>99151</v>
      </c>
      <c r="L20" s="141">
        <f t="shared" si="6"/>
        <v>0.86133625220435572</v>
      </c>
      <c r="M20" s="142">
        <f t="shared" si="7"/>
        <v>464460.06994865916</v>
      </c>
      <c r="N20" s="6"/>
    </row>
    <row r="21" spans="1:14" ht="15.75" customHeight="1" x14ac:dyDescent="0.3">
      <c r="A21" s="8"/>
      <c r="B21" s="6"/>
      <c r="C21" s="6"/>
      <c r="D21" s="6"/>
      <c r="E21" s="6"/>
      <c r="F21" s="6"/>
      <c r="G21" s="6"/>
      <c r="H21" s="143"/>
      <c r="I21" s="143"/>
      <c r="J21" s="139"/>
      <c r="K21" s="144"/>
      <c r="L21" s="141"/>
      <c r="M21" s="142"/>
      <c r="N21" s="6"/>
    </row>
    <row r="22" spans="1:14" ht="15.75" customHeight="1" x14ac:dyDescent="0.3">
      <c r="A22" s="6"/>
      <c r="B22" s="6"/>
      <c r="C22" s="6"/>
      <c r="D22" s="6"/>
      <c r="E22" s="6"/>
      <c r="F22" s="6"/>
      <c r="G22" s="6"/>
      <c r="H22" s="104" t="s">
        <v>584</v>
      </c>
      <c r="I22" s="44"/>
      <c r="J22" s="43"/>
      <c r="K22" s="138"/>
      <c r="L22" s="141"/>
      <c r="M22" s="142"/>
      <c r="N22" s="6"/>
    </row>
    <row r="23" spans="1:14" ht="15.75" customHeight="1" x14ac:dyDescent="0.3">
      <c r="A23" s="6"/>
      <c r="B23" s="6"/>
      <c r="C23" s="6"/>
      <c r="D23" s="6"/>
      <c r="E23" s="6"/>
      <c r="F23" s="6"/>
      <c r="G23" s="6"/>
      <c r="H23" s="149" t="s">
        <v>94</v>
      </c>
      <c r="I23" s="150" t="s">
        <v>574</v>
      </c>
      <c r="J23" s="151"/>
      <c r="K23" s="152">
        <f>SUM(K24:K28)</f>
        <v>4366</v>
      </c>
      <c r="L23" s="153">
        <f t="shared" ref="L23:L28" si="8">K23/$K$34</f>
        <v>3.7927949058750965E-2</v>
      </c>
      <c r="M23" s="154">
        <f t="shared" ref="M23:M28" si="9">L23*$M$2</f>
        <v>20451.963826848401</v>
      </c>
      <c r="N23" s="6"/>
    </row>
    <row r="24" spans="1:14" ht="15.75" customHeight="1" x14ac:dyDescent="0.3">
      <c r="A24" s="6"/>
      <c r="B24" s="6"/>
      <c r="C24" s="6"/>
      <c r="D24" s="6"/>
      <c r="E24" s="6"/>
      <c r="F24" s="6"/>
      <c r="G24" s="6"/>
      <c r="H24" s="143" t="s">
        <v>94</v>
      </c>
      <c r="I24" s="143" t="s">
        <v>585</v>
      </c>
      <c r="J24" s="139">
        <v>14931</v>
      </c>
      <c r="K24" s="144">
        <v>525</v>
      </c>
      <c r="L24" s="141">
        <f t="shared" si="8"/>
        <v>4.5607359724792159E-3</v>
      </c>
      <c r="M24" s="142">
        <f t="shared" si="9"/>
        <v>2459.2947799119124</v>
      </c>
      <c r="N24" s="6"/>
    </row>
    <row r="25" spans="1:14" ht="15.75" customHeight="1" x14ac:dyDescent="0.3">
      <c r="A25" s="6"/>
      <c r="B25" s="6"/>
      <c r="C25" s="6"/>
      <c r="D25" s="6"/>
      <c r="E25" s="6"/>
      <c r="F25" s="6"/>
      <c r="G25" s="6"/>
      <c r="H25" s="143" t="s">
        <v>94</v>
      </c>
      <c r="I25" s="143" t="s">
        <v>125</v>
      </c>
      <c r="J25" s="139">
        <v>9641</v>
      </c>
      <c r="K25" s="144">
        <v>2846</v>
      </c>
      <c r="L25" s="141">
        <f t="shared" si="8"/>
        <v>2.472353252890638E-2</v>
      </c>
      <c r="M25" s="142">
        <f t="shared" si="9"/>
        <v>13331.719892627245</v>
      </c>
      <c r="N25" s="6"/>
    </row>
    <row r="26" spans="1:14" ht="15.75" customHeight="1" x14ac:dyDescent="0.3">
      <c r="A26" s="6"/>
      <c r="B26" s="6"/>
      <c r="C26" s="6"/>
      <c r="D26" s="6"/>
      <c r="E26" s="6"/>
      <c r="F26" s="6"/>
      <c r="G26" s="6"/>
      <c r="H26" s="143" t="s">
        <v>94</v>
      </c>
      <c r="I26" s="143" t="s">
        <v>124</v>
      </c>
      <c r="J26" s="139">
        <v>9435</v>
      </c>
      <c r="K26" s="144">
        <v>976</v>
      </c>
      <c r="L26" s="141">
        <f t="shared" si="8"/>
        <v>8.4786253507423137E-3</v>
      </c>
      <c r="M26" s="142">
        <f t="shared" si="9"/>
        <v>4571.9461051314793</v>
      </c>
      <c r="N26" s="6"/>
    </row>
    <row r="27" spans="1:14" ht="15.75" customHeight="1" x14ac:dyDescent="0.3">
      <c r="A27" s="6"/>
      <c r="B27" s="6"/>
      <c r="C27" s="6"/>
      <c r="D27" s="6"/>
      <c r="E27" s="6"/>
      <c r="F27" s="6"/>
      <c r="G27" s="6"/>
      <c r="H27" s="143" t="s">
        <v>94</v>
      </c>
      <c r="I27" s="143" t="s">
        <v>118</v>
      </c>
      <c r="J27" s="139">
        <v>2177</v>
      </c>
      <c r="K27" s="144">
        <v>17</v>
      </c>
      <c r="L27" s="141">
        <f t="shared" si="8"/>
        <v>1.4768097434694606E-4</v>
      </c>
      <c r="M27" s="142">
        <f t="shared" si="9"/>
        <v>79.634307159052412</v>
      </c>
      <c r="N27" s="6"/>
    </row>
    <row r="28" spans="1:14" ht="15.75" customHeight="1" x14ac:dyDescent="0.3">
      <c r="A28" s="6"/>
      <c r="B28" s="6"/>
      <c r="C28" s="6"/>
      <c r="D28" s="6"/>
      <c r="E28" s="6"/>
      <c r="F28" s="6"/>
      <c r="G28" s="6"/>
      <c r="H28" s="143" t="s">
        <v>94</v>
      </c>
      <c r="I28" s="143" t="s">
        <v>117</v>
      </c>
      <c r="J28" s="139">
        <v>2176</v>
      </c>
      <c r="K28" s="144">
        <v>2</v>
      </c>
      <c r="L28" s="141">
        <f t="shared" si="8"/>
        <v>1.7374232276111299E-5</v>
      </c>
      <c r="M28" s="142">
        <f t="shared" si="9"/>
        <v>9.368742018712048</v>
      </c>
      <c r="N28" s="6"/>
    </row>
    <row r="29" spans="1:14" ht="15.75" customHeight="1" x14ac:dyDescent="0.3">
      <c r="A29" s="6"/>
      <c r="B29" s="6"/>
      <c r="C29" s="6"/>
      <c r="D29" s="6"/>
      <c r="E29" s="6"/>
      <c r="F29" s="6"/>
      <c r="G29" s="6"/>
      <c r="H29" s="143"/>
      <c r="I29" s="143"/>
      <c r="J29" s="139"/>
      <c r="K29" s="144"/>
      <c r="L29" s="141"/>
      <c r="M29" s="142"/>
      <c r="N29" s="6"/>
    </row>
    <row r="30" spans="1:14" ht="15.75" customHeight="1" x14ac:dyDescent="0.3">
      <c r="A30" s="6"/>
      <c r="B30" s="6"/>
      <c r="C30" s="6"/>
      <c r="D30" s="6"/>
      <c r="E30" s="6"/>
      <c r="F30" s="6"/>
      <c r="G30" s="6"/>
      <c r="H30" s="145" t="s">
        <v>586</v>
      </c>
      <c r="I30" s="44"/>
      <c r="J30" s="139"/>
      <c r="K30" s="144"/>
      <c r="L30" s="141"/>
      <c r="M30" s="142"/>
      <c r="N30" s="6"/>
    </row>
    <row r="31" spans="1:14" ht="15.75" customHeight="1" x14ac:dyDescent="0.3">
      <c r="A31" s="6"/>
      <c r="B31" s="6"/>
      <c r="C31" s="6"/>
      <c r="D31" s="6"/>
      <c r="E31" s="6"/>
      <c r="F31" s="6"/>
      <c r="G31" s="6"/>
      <c r="H31" s="149" t="s">
        <v>586</v>
      </c>
      <c r="I31" s="150" t="s">
        <v>574</v>
      </c>
      <c r="J31" s="151"/>
      <c r="K31" s="152">
        <f>K32</f>
        <v>1</v>
      </c>
      <c r="L31" s="153">
        <f t="shared" ref="L31:L32" si="10">K31/$K$34</f>
        <v>8.6871161380556493E-6</v>
      </c>
      <c r="M31" s="154">
        <f t="shared" ref="M31:M32" si="11">L31*$M$2</f>
        <v>4.684371009356024</v>
      </c>
      <c r="N31" s="6"/>
    </row>
    <row r="32" spans="1:14" ht="15.75" customHeight="1" x14ac:dyDescent="0.3">
      <c r="A32" s="6"/>
      <c r="B32" s="6"/>
      <c r="C32" s="6"/>
      <c r="D32" s="6"/>
      <c r="E32" s="6"/>
      <c r="F32" s="6"/>
      <c r="G32" s="6"/>
      <c r="H32" s="143" t="s">
        <v>586</v>
      </c>
      <c r="I32" s="143" t="s">
        <v>586</v>
      </c>
      <c r="J32" s="139">
        <v>3704</v>
      </c>
      <c r="K32" s="144">
        <v>1</v>
      </c>
      <c r="L32" s="141">
        <f t="shared" si="10"/>
        <v>8.6871161380556493E-6</v>
      </c>
      <c r="M32" s="142">
        <f t="shared" si="11"/>
        <v>4.684371009356024</v>
      </c>
      <c r="N32" s="6"/>
    </row>
    <row r="33" spans="1:14" ht="15.75" customHeight="1" x14ac:dyDescent="0.3">
      <c r="A33" s="6"/>
      <c r="B33" s="6"/>
      <c r="C33" s="6"/>
      <c r="D33" s="6"/>
      <c r="E33" s="6"/>
      <c r="F33" s="6"/>
      <c r="G33" s="6"/>
      <c r="H33" s="143"/>
      <c r="I33" s="143"/>
      <c r="J33" s="139"/>
      <c r="K33" s="144"/>
      <c r="L33" s="141"/>
      <c r="M33" s="142"/>
      <c r="N33" s="6"/>
    </row>
    <row r="34" spans="1:14" ht="15" customHeight="1" x14ac:dyDescent="0.3">
      <c r="A34" s="6"/>
      <c r="B34" s="6"/>
      <c r="C34" s="6"/>
      <c r="D34" s="6"/>
      <c r="E34" s="6"/>
      <c r="F34" s="6"/>
      <c r="G34" s="6"/>
      <c r="H34" s="146"/>
      <c r="I34" s="44"/>
      <c r="J34" s="73" t="s">
        <v>587</v>
      </c>
      <c r="K34" s="147">
        <f>K6+K12+K18+K23+K31</f>
        <v>115113</v>
      </c>
      <c r="L34" s="104"/>
      <c r="M34" s="148">
        <f>M6+M12+M18+M23+M31</f>
        <v>539232</v>
      </c>
      <c r="N34" s="6"/>
    </row>
    <row r="35" spans="1:14" ht="12.75" customHeight="1" x14ac:dyDescent="0.3">
      <c r="A35" s="6"/>
      <c r="B35" s="6"/>
      <c r="C35" s="6"/>
      <c r="D35" s="6"/>
      <c r="E35" s="6"/>
      <c r="F35" s="6"/>
      <c r="G35" s="6"/>
      <c r="H35" s="8" t="s">
        <v>582</v>
      </c>
      <c r="I35" s="8"/>
      <c r="J35" s="7"/>
      <c r="K35" s="27"/>
      <c r="L35" s="8"/>
      <c r="M35" s="8"/>
      <c r="N35" s="6"/>
    </row>
    <row r="36" spans="1:14" ht="12.75" customHeight="1" x14ac:dyDescent="0.3">
      <c r="A36" s="6"/>
      <c r="B36" s="6"/>
      <c r="C36" s="6"/>
      <c r="D36" s="6"/>
      <c r="E36" s="6"/>
      <c r="F36" s="6"/>
      <c r="G36" s="6"/>
      <c r="H36" s="8"/>
      <c r="I36" s="8"/>
      <c r="J36" s="7"/>
      <c r="K36" s="27"/>
      <c r="L36" s="8"/>
      <c r="M36" s="8"/>
      <c r="N36" s="6"/>
    </row>
    <row r="37" spans="1:14" ht="12.75" customHeight="1" x14ac:dyDescent="0.3">
      <c r="A37" s="2" t="s">
        <v>599</v>
      </c>
      <c r="B37" s="6"/>
      <c r="C37" s="6"/>
      <c r="D37" s="6"/>
      <c r="E37" s="6"/>
      <c r="F37" s="6"/>
      <c r="G37" s="6"/>
      <c r="H37" s="8"/>
      <c r="I37" s="8"/>
      <c r="J37" s="7"/>
      <c r="K37" s="27"/>
      <c r="L37" s="8"/>
      <c r="M37" s="8"/>
      <c r="N37" s="6"/>
    </row>
    <row r="38" spans="1:14" ht="12.75" customHeight="1" x14ac:dyDescent="0.3">
      <c r="A38" s="6"/>
      <c r="B38" s="6"/>
      <c r="C38" s="6"/>
      <c r="D38" s="6"/>
      <c r="E38" s="6"/>
      <c r="F38" s="6"/>
      <c r="G38" s="6"/>
      <c r="H38" s="17"/>
      <c r="I38" s="8"/>
      <c r="J38" s="7"/>
      <c r="K38" s="27"/>
      <c r="L38" s="8"/>
      <c r="M38" s="8"/>
      <c r="N38" s="6"/>
    </row>
    <row r="39" spans="1:14" ht="12.75" customHeight="1" x14ac:dyDescent="0.3">
      <c r="A39" s="6"/>
      <c r="B39" s="6"/>
      <c r="C39" s="6"/>
      <c r="D39" s="6"/>
      <c r="E39" s="6"/>
      <c r="F39" s="6"/>
      <c r="G39" s="6"/>
      <c r="H39" s="8"/>
      <c r="I39" s="8"/>
      <c r="J39" s="7"/>
      <c r="K39" s="27"/>
      <c r="L39" s="8"/>
      <c r="M39" s="8"/>
      <c r="N39" s="6"/>
    </row>
    <row r="40" spans="1:14" ht="12.75" customHeight="1" x14ac:dyDescent="0.3">
      <c r="A40" s="6"/>
      <c r="B40" s="6"/>
      <c r="C40" s="6"/>
      <c r="D40" s="6"/>
      <c r="E40" s="6"/>
      <c r="F40" s="6"/>
      <c r="G40" s="6"/>
      <c r="H40" s="8"/>
      <c r="I40" s="8"/>
      <c r="J40" s="7"/>
      <c r="K40" s="27"/>
      <c r="L40" s="8"/>
      <c r="M40" s="8"/>
      <c r="N40" s="6"/>
    </row>
    <row r="41" spans="1:14" ht="12.75" customHeight="1" x14ac:dyDescent="0.3">
      <c r="A41" s="6"/>
      <c r="B41" s="6"/>
      <c r="C41" s="6"/>
      <c r="D41" s="6"/>
      <c r="E41" s="6"/>
      <c r="F41" s="6"/>
      <c r="G41" s="6"/>
      <c r="H41" s="8"/>
      <c r="I41" s="8"/>
      <c r="J41" s="7"/>
      <c r="K41" s="27"/>
      <c r="L41" s="8"/>
      <c r="M41" s="8"/>
      <c r="N41" s="6"/>
    </row>
    <row r="42" spans="1:14" ht="12.75" customHeight="1" x14ac:dyDescent="0.3">
      <c r="A42" s="6"/>
      <c r="B42" s="6"/>
      <c r="C42" s="6"/>
      <c r="D42" s="6"/>
      <c r="E42" s="6"/>
      <c r="F42" s="6"/>
      <c r="G42" s="6"/>
      <c r="H42" s="28"/>
      <c r="I42" s="8"/>
      <c r="J42" s="7"/>
      <c r="K42" s="27"/>
      <c r="L42" s="8"/>
      <c r="M42" s="8"/>
      <c r="N42" s="6"/>
    </row>
    <row r="43" spans="1:14" ht="12.75" customHeight="1" x14ac:dyDescent="0.3">
      <c r="A43" s="6"/>
      <c r="B43" s="6"/>
      <c r="C43" s="6"/>
      <c r="D43" s="6"/>
      <c r="E43" s="6"/>
      <c r="F43" s="6"/>
      <c r="G43" s="6"/>
      <c r="H43" s="8"/>
      <c r="I43" s="8"/>
      <c r="J43" s="7"/>
      <c r="K43" s="27"/>
      <c r="L43" s="8"/>
      <c r="M43" s="8"/>
      <c r="N43" s="6"/>
    </row>
    <row r="44" spans="1:14" ht="12.75" customHeight="1" x14ac:dyDescent="0.3">
      <c r="A44" s="6"/>
      <c r="B44" s="6"/>
      <c r="C44" s="6"/>
      <c r="D44" s="6"/>
      <c r="E44" s="6"/>
      <c r="F44" s="6"/>
      <c r="G44" s="6"/>
      <c r="H44" s="8"/>
      <c r="I44" s="8"/>
      <c r="J44" s="7"/>
      <c r="K44" s="27"/>
      <c r="L44" s="8"/>
      <c r="M44" s="8"/>
      <c r="N44" s="6"/>
    </row>
    <row r="45" spans="1:14" ht="12.75" customHeight="1" x14ac:dyDescent="0.3">
      <c r="A45" s="6"/>
      <c r="B45" s="6"/>
      <c r="C45" s="6"/>
      <c r="D45" s="6"/>
      <c r="E45" s="6"/>
      <c r="F45" s="6"/>
      <c r="G45" s="6"/>
      <c r="H45" s="8"/>
      <c r="I45" s="8"/>
      <c r="J45" s="7"/>
      <c r="K45" s="27"/>
      <c r="L45" s="8"/>
      <c r="M45" s="8"/>
      <c r="N45" s="6"/>
    </row>
    <row r="46" spans="1:14" ht="12.75" customHeight="1" x14ac:dyDescent="0.3">
      <c r="A46" s="6"/>
      <c r="B46" s="6"/>
      <c r="C46" s="6"/>
      <c r="D46" s="6"/>
      <c r="E46" s="6"/>
      <c r="F46" s="6"/>
      <c r="G46" s="6"/>
      <c r="H46" s="8"/>
      <c r="I46" s="8"/>
      <c r="J46" s="7"/>
      <c r="K46" s="27"/>
      <c r="L46" s="8"/>
      <c r="M46" s="8"/>
      <c r="N46" s="6"/>
    </row>
  </sheetData>
  <mergeCells count="1">
    <mergeCell ref="A3:D3"/>
  </mergeCells>
  <pageMargins left="0.7" right="0.7" top="0.75" bottom="0.75" header="0" footer="0"/>
  <pageSetup orientation="portrait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F22"/>
  <sheetViews>
    <sheetView workbookViewId="0">
      <selection activeCell="B498" sqref="B498"/>
    </sheetView>
  </sheetViews>
  <sheetFormatPr defaultColWidth="12.6640625" defaultRowHeight="15" customHeight="1" x14ac:dyDescent="0.3"/>
  <cols>
    <col min="1" max="1" width="20" style="2" customWidth="1"/>
    <col min="2" max="2" width="15.44140625" style="2" customWidth="1"/>
    <col min="3" max="3" width="17.33203125" style="2" customWidth="1"/>
    <col min="4" max="4" width="13.6640625" style="2" customWidth="1"/>
    <col min="5" max="6" width="14.44140625" style="2" customWidth="1"/>
    <col min="7" max="16384" width="12.6640625" style="2"/>
  </cols>
  <sheetData>
    <row r="1" spans="1:6" ht="18" x14ac:dyDescent="0.35">
      <c r="A1" s="161" t="s">
        <v>600</v>
      </c>
      <c r="B1" s="29"/>
      <c r="C1" s="29"/>
      <c r="D1" s="29"/>
      <c r="E1" s="29"/>
      <c r="F1" s="29"/>
    </row>
    <row r="2" spans="1:6" ht="28.8" x14ac:dyDescent="0.3">
      <c r="A2" s="160" t="s">
        <v>595</v>
      </c>
      <c r="B2" s="158" t="s">
        <v>588</v>
      </c>
      <c r="C2" s="158" t="s">
        <v>589</v>
      </c>
      <c r="D2" s="159" t="s">
        <v>590</v>
      </c>
      <c r="E2" s="29"/>
      <c r="F2" s="29"/>
    </row>
    <row r="3" spans="1:6" ht="15" customHeight="1" x14ac:dyDescent="0.3">
      <c r="A3" s="143" t="s">
        <v>29</v>
      </c>
      <c r="B3" s="155">
        <v>35</v>
      </c>
      <c r="C3" s="156">
        <v>25097.150000000005</v>
      </c>
      <c r="D3" s="156">
        <v>25787.321625</v>
      </c>
      <c r="E3" s="29"/>
      <c r="F3" s="29"/>
    </row>
    <row r="4" spans="1:6" ht="15" customHeight="1" x14ac:dyDescent="0.3">
      <c r="A4" s="155" t="s">
        <v>30</v>
      </c>
      <c r="B4" s="155">
        <v>5</v>
      </c>
      <c r="C4" s="156">
        <v>1836.0333333333315</v>
      </c>
      <c r="D4" s="156">
        <v>1886.5242499999983</v>
      </c>
      <c r="E4" s="29"/>
      <c r="F4" s="29"/>
    </row>
    <row r="5" spans="1:6" ht="15" customHeight="1" x14ac:dyDescent="0.3">
      <c r="A5" s="155" t="s">
        <v>31</v>
      </c>
      <c r="B5" s="155">
        <v>80</v>
      </c>
      <c r="C5" s="156">
        <v>36338.432125603751</v>
      </c>
      <c r="D5" s="156">
        <v>37337.739009057885</v>
      </c>
      <c r="E5" s="29"/>
      <c r="F5" s="29"/>
    </row>
    <row r="6" spans="1:6" ht="15" customHeight="1" x14ac:dyDescent="0.3">
      <c r="A6" s="155" t="s">
        <v>32</v>
      </c>
      <c r="B6" s="155">
        <v>65</v>
      </c>
      <c r="C6" s="156">
        <v>28168.920000000016</v>
      </c>
      <c r="D6" s="156">
        <v>28943.565300000006</v>
      </c>
      <c r="E6" s="29"/>
      <c r="F6" s="29"/>
    </row>
    <row r="7" spans="1:6" ht="15" customHeight="1" x14ac:dyDescent="0.3">
      <c r="A7" s="155" t="s">
        <v>33</v>
      </c>
      <c r="B7" s="155">
        <v>16</v>
      </c>
      <c r="C7" s="156">
        <v>3412.066666666663</v>
      </c>
      <c r="D7" s="156">
        <v>3505.8984999999966</v>
      </c>
      <c r="E7" s="29"/>
      <c r="F7" s="29"/>
    </row>
    <row r="8" spans="1:6" ht="15" customHeight="1" x14ac:dyDescent="0.3">
      <c r="A8" s="155" t="s">
        <v>34</v>
      </c>
      <c r="B8" s="155">
        <v>11</v>
      </c>
      <c r="C8" s="156">
        <v>17939.649999999994</v>
      </c>
      <c r="D8" s="156">
        <v>19178.955374999998</v>
      </c>
      <c r="E8" s="29"/>
      <c r="F8" s="29"/>
    </row>
    <row r="9" spans="1:6" ht="15" customHeight="1" x14ac:dyDescent="0.3">
      <c r="A9" s="143" t="s">
        <v>35</v>
      </c>
      <c r="B9" s="155">
        <v>183</v>
      </c>
      <c r="C9" s="156">
        <v>108975.60758454069</v>
      </c>
      <c r="D9" s="156">
        <v>111972.43679311572</v>
      </c>
      <c r="E9" s="29"/>
      <c r="F9" s="29"/>
    </row>
    <row r="10" spans="1:6" ht="15" customHeight="1" x14ac:dyDescent="0.3">
      <c r="A10" s="155" t="s">
        <v>37</v>
      </c>
      <c r="B10" s="155">
        <v>46</v>
      </c>
      <c r="C10" s="156">
        <v>35476.139999999992</v>
      </c>
      <c r="D10" s="156">
        <v>36451.733850000004</v>
      </c>
      <c r="E10" s="29"/>
      <c r="F10" s="29"/>
    </row>
    <row r="11" spans="1:6" ht="15" customHeight="1" x14ac:dyDescent="0.3">
      <c r="A11" s="155" t="s">
        <v>36</v>
      </c>
      <c r="B11" s="155">
        <v>1</v>
      </c>
      <c r="C11" s="156">
        <v>786.5</v>
      </c>
      <c r="D11" s="156">
        <v>808.12875000000008</v>
      </c>
      <c r="E11" s="29"/>
      <c r="F11" s="29"/>
    </row>
    <row r="12" spans="1:6" ht="15" customHeight="1" x14ac:dyDescent="0.3">
      <c r="A12" s="155" t="s">
        <v>38</v>
      </c>
      <c r="B12" s="155">
        <v>32</v>
      </c>
      <c r="C12" s="156">
        <v>17108.303333333304</v>
      </c>
      <c r="D12" s="156">
        <v>17578.781674999973</v>
      </c>
      <c r="E12" s="29"/>
      <c r="F12" s="29"/>
    </row>
    <row r="13" spans="1:6" ht="15" customHeight="1" x14ac:dyDescent="0.3">
      <c r="A13" s="155" t="s">
        <v>39</v>
      </c>
      <c r="B13" s="155">
        <v>24</v>
      </c>
      <c r="C13" s="156">
        <v>18218.459999999988</v>
      </c>
      <c r="D13" s="156">
        <v>18719.467649999999</v>
      </c>
      <c r="E13" s="29"/>
      <c r="F13" s="29"/>
    </row>
    <row r="14" spans="1:6" ht="15" customHeight="1" x14ac:dyDescent="0.3">
      <c r="A14" s="162" t="s">
        <v>591</v>
      </c>
      <c r="B14" s="162">
        <f t="shared" ref="B14:D14" si="0">SUM(B3:B13)</f>
        <v>498</v>
      </c>
      <c r="C14" s="163">
        <f t="shared" si="0"/>
        <v>293357.26304347772</v>
      </c>
      <c r="D14" s="163">
        <f t="shared" si="0"/>
        <v>302170.55277717358</v>
      </c>
      <c r="E14" s="29"/>
      <c r="F14" s="29"/>
    </row>
    <row r="15" spans="1:6" ht="15" customHeight="1" x14ac:dyDescent="0.3">
      <c r="A15" s="143"/>
      <c r="B15" s="143"/>
      <c r="C15" s="143"/>
      <c r="D15" s="143"/>
      <c r="E15" s="29"/>
      <c r="F15" s="29"/>
    </row>
    <row r="16" spans="1:6" ht="15" customHeight="1" x14ac:dyDescent="0.3">
      <c r="A16" s="155" t="s">
        <v>570</v>
      </c>
      <c r="B16" s="157">
        <v>4</v>
      </c>
      <c r="C16" s="156">
        <v>8160</v>
      </c>
      <c r="D16" s="156">
        <v>12000</v>
      </c>
      <c r="E16" s="29"/>
      <c r="F16" s="29"/>
    </row>
    <row r="17" spans="1:6" ht="15" customHeight="1" x14ac:dyDescent="0.3">
      <c r="A17" s="143"/>
      <c r="B17" s="143"/>
      <c r="C17" s="143"/>
      <c r="D17" s="143"/>
      <c r="E17" s="29"/>
      <c r="F17" s="29"/>
    </row>
    <row r="18" spans="1:6" ht="15" customHeight="1" x14ac:dyDescent="0.3">
      <c r="A18" s="164" t="s">
        <v>592</v>
      </c>
      <c r="B18" s="165">
        <f t="shared" ref="B18:D18" si="1">B14+B16</f>
        <v>502</v>
      </c>
      <c r="C18" s="163">
        <f t="shared" si="1"/>
        <v>301517.26304347772</v>
      </c>
      <c r="D18" s="163">
        <f t="shared" si="1"/>
        <v>314170.55277717358</v>
      </c>
      <c r="E18" s="29"/>
      <c r="F18" s="29"/>
    </row>
    <row r="19" spans="1:6" ht="14.4" x14ac:dyDescent="0.3">
      <c r="A19" s="29"/>
      <c r="B19" s="29"/>
      <c r="C19" s="29"/>
      <c r="D19" s="29"/>
      <c r="E19" s="29"/>
      <c r="F19" s="29"/>
    </row>
    <row r="20" spans="1:6" ht="14.4" x14ac:dyDescent="0.3">
      <c r="A20" s="29"/>
      <c r="B20" s="29"/>
      <c r="C20" s="29"/>
      <c r="D20" s="29"/>
      <c r="E20" s="29"/>
      <c r="F20" s="29"/>
    </row>
    <row r="21" spans="1:6" ht="15.75" customHeight="1" x14ac:dyDescent="0.3">
      <c r="A21" s="29" t="s">
        <v>599</v>
      </c>
      <c r="B21" s="29"/>
      <c r="C21" s="29"/>
      <c r="D21" s="29"/>
      <c r="E21" s="29"/>
      <c r="F21" s="29"/>
    </row>
    <row r="22" spans="1:6" ht="15.75" customHeight="1" x14ac:dyDescent="0.3">
      <c r="A22" s="29"/>
      <c r="B22" s="29"/>
      <c r="C22" s="29"/>
      <c r="D22" s="29"/>
      <c r="E22" s="29"/>
      <c r="F22" s="29"/>
    </row>
  </sheetData>
  <pageMargins left="0.7" right="0.7" top="0.75" bottom="0.75" header="0" footer="0"/>
  <pageSetup orientation="portrait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0C0B1-7B85-48F8-B3A6-470994F3D0C6}">
  <dimension ref="A2:F26"/>
  <sheetViews>
    <sheetView workbookViewId="0">
      <selection activeCell="A27" sqref="A27"/>
    </sheetView>
  </sheetViews>
  <sheetFormatPr defaultRowHeight="15" x14ac:dyDescent="0.25"/>
  <cols>
    <col min="1" max="1" width="8.88671875" style="170"/>
    <col min="2" max="2" width="15.6640625" style="170" customWidth="1"/>
    <col min="3" max="3" width="16.21875" style="170" customWidth="1"/>
    <col min="4" max="4" width="6.44140625" style="170" customWidth="1"/>
    <col min="5" max="5" width="15.21875" style="170" customWidth="1"/>
    <col min="6" max="6" width="16.21875" style="170" customWidth="1"/>
    <col min="7" max="16384" width="8.88671875" style="170"/>
  </cols>
  <sheetData>
    <row r="2" spans="1:6" ht="15.6" x14ac:dyDescent="0.3">
      <c r="A2" s="176" t="s">
        <v>609</v>
      </c>
    </row>
    <row r="4" spans="1:6" ht="15.6" x14ac:dyDescent="0.3">
      <c r="A4" s="169" t="s">
        <v>608</v>
      </c>
      <c r="E4" s="169" t="s">
        <v>607</v>
      </c>
    </row>
    <row r="6" spans="1:6" ht="15.6" x14ac:dyDescent="0.3">
      <c r="A6" s="169" t="s">
        <v>56</v>
      </c>
      <c r="B6" s="171" t="s">
        <v>606</v>
      </c>
      <c r="C6" s="176" t="s">
        <v>605</v>
      </c>
      <c r="E6" s="171" t="s">
        <v>606</v>
      </c>
      <c r="F6" s="176" t="s">
        <v>605</v>
      </c>
    </row>
    <row r="7" spans="1:6" x14ac:dyDescent="0.25">
      <c r="A7" s="170" t="s">
        <v>30</v>
      </c>
      <c r="B7" s="170">
        <v>380</v>
      </c>
      <c r="C7" s="172">
        <v>6.6299999999999998E-2</v>
      </c>
    </row>
    <row r="8" spans="1:6" x14ac:dyDescent="0.25">
      <c r="A8" s="170" t="s">
        <v>31</v>
      </c>
      <c r="B8" s="170">
        <v>995</v>
      </c>
      <c r="C8" s="172">
        <v>0.17355999999999999</v>
      </c>
      <c r="E8" s="170">
        <v>995</v>
      </c>
      <c r="F8" s="172">
        <v>0.186</v>
      </c>
    </row>
    <row r="9" spans="1:6" x14ac:dyDescent="0.25">
      <c r="A9" s="170" t="s">
        <v>32</v>
      </c>
      <c r="B9" s="170">
        <v>459</v>
      </c>
      <c r="C9" s="172">
        <v>8.0149999999999999E-2</v>
      </c>
      <c r="E9" s="170">
        <v>459</v>
      </c>
      <c r="F9" s="172">
        <v>8.5999999999999993E-2</v>
      </c>
    </row>
    <row r="10" spans="1:6" x14ac:dyDescent="0.25">
      <c r="A10" s="170" t="s">
        <v>33</v>
      </c>
      <c r="B10" s="170">
        <v>295</v>
      </c>
      <c r="C10" s="172">
        <v>5.1470000000000002E-2</v>
      </c>
      <c r="E10" s="170">
        <v>295</v>
      </c>
      <c r="F10" s="172">
        <v>5.5E-2</v>
      </c>
    </row>
    <row r="11" spans="1:6" x14ac:dyDescent="0.25">
      <c r="A11" s="170" t="s">
        <v>34</v>
      </c>
      <c r="B11" s="170">
        <v>228</v>
      </c>
      <c r="C11" s="172">
        <v>3.9780000000000003E-2</v>
      </c>
      <c r="E11" s="170">
        <v>228</v>
      </c>
      <c r="F11" s="172">
        <v>4.2999999999999997E-2</v>
      </c>
    </row>
    <row r="12" spans="1:6" x14ac:dyDescent="0.25">
      <c r="A12" s="170" t="s">
        <v>601</v>
      </c>
      <c r="B12" s="173">
        <v>1595</v>
      </c>
      <c r="C12" s="172">
        <v>0.27833000000000002</v>
      </c>
      <c r="E12" s="173">
        <v>1595</v>
      </c>
      <c r="F12" s="172">
        <v>0.29799999999999999</v>
      </c>
    </row>
    <row r="13" spans="1:6" x14ac:dyDescent="0.25">
      <c r="A13" s="170" t="s">
        <v>586</v>
      </c>
      <c r="B13" s="170">
        <v>547</v>
      </c>
      <c r="C13" s="172">
        <v>9.5479999999999995E-2</v>
      </c>
      <c r="E13" s="170">
        <v>547</v>
      </c>
      <c r="F13" s="172">
        <v>0.10199999999999999</v>
      </c>
    </row>
    <row r="14" spans="1:6" x14ac:dyDescent="0.25">
      <c r="A14" s="170" t="s">
        <v>602</v>
      </c>
      <c r="C14" s="172">
        <v>0</v>
      </c>
      <c r="F14" s="172">
        <v>0</v>
      </c>
    </row>
    <row r="15" spans="1:6" x14ac:dyDescent="0.25">
      <c r="A15" s="170" t="s">
        <v>603</v>
      </c>
      <c r="B15" s="170">
        <v>214</v>
      </c>
      <c r="C15" s="172">
        <v>3.7420000000000002E-2</v>
      </c>
      <c r="E15" s="170">
        <v>214</v>
      </c>
      <c r="F15" s="172">
        <v>0.04</v>
      </c>
    </row>
    <row r="16" spans="1:6" x14ac:dyDescent="0.25">
      <c r="A16" s="170" t="s">
        <v>38</v>
      </c>
      <c r="B16" s="170">
        <v>787</v>
      </c>
      <c r="C16" s="172">
        <v>0.13739999999999999</v>
      </c>
      <c r="E16" s="170">
        <v>787</v>
      </c>
      <c r="F16" s="172">
        <v>0.14699999999999999</v>
      </c>
    </row>
    <row r="17" spans="1:6" x14ac:dyDescent="0.25">
      <c r="A17" s="170" t="s">
        <v>39</v>
      </c>
      <c r="B17" s="170">
        <v>129</v>
      </c>
      <c r="C17" s="172">
        <v>2.247E-2</v>
      </c>
      <c r="E17" s="170">
        <v>129</v>
      </c>
      <c r="F17" s="172">
        <v>2.4E-2</v>
      </c>
    </row>
    <row r="18" spans="1:6" x14ac:dyDescent="0.25">
      <c r="A18" s="170" t="s">
        <v>36</v>
      </c>
      <c r="B18" s="170">
        <v>101</v>
      </c>
      <c r="C18" s="172">
        <v>1.762E-2</v>
      </c>
      <c r="E18" s="170">
        <v>101</v>
      </c>
      <c r="F18" s="172">
        <v>1.9E-2</v>
      </c>
    </row>
    <row r="19" spans="1:6" ht="15.6" x14ac:dyDescent="0.3">
      <c r="A19" s="174" t="s">
        <v>564</v>
      </c>
      <c r="B19" s="175">
        <v>5731</v>
      </c>
      <c r="C19" s="176"/>
      <c r="D19" s="176"/>
      <c r="E19" s="175">
        <v>5351</v>
      </c>
    </row>
    <row r="20" spans="1:6" ht="15.6" x14ac:dyDescent="0.3">
      <c r="A20" s="178"/>
      <c r="B20" s="179"/>
      <c r="C20" s="176"/>
      <c r="D20" s="176"/>
      <c r="E20" s="179"/>
    </row>
    <row r="21" spans="1:6" x14ac:dyDescent="0.25">
      <c r="A21" s="177" t="s">
        <v>604</v>
      </c>
    </row>
    <row r="24" spans="1:6" x14ac:dyDescent="0.25">
      <c r="A24" s="170" t="s">
        <v>599</v>
      </c>
    </row>
    <row r="26" spans="1:6" x14ac:dyDescent="0.25">
      <c r="A26" s="170" t="s">
        <v>610</v>
      </c>
    </row>
  </sheetData>
  <hyperlinks>
    <hyperlink ref="A21" r:id="rId1" xr:uid="{8CAE5913-F964-4E8D-A144-585ECB5C070C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Dept Summary</vt:lpstr>
      <vt:lpstr>FY2025 Records Center Details</vt:lpstr>
      <vt:lpstr>FY2025 Electronic Records</vt:lpstr>
      <vt:lpstr>Shredding</vt:lpstr>
      <vt:lpstr>Countywide FTE</vt:lpstr>
    </vt:vector>
  </TitlesOfParts>
  <Company>Multnomah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Brower</dc:creator>
  <cp:lastModifiedBy>Chris Brower</cp:lastModifiedBy>
  <dcterms:created xsi:type="dcterms:W3CDTF">2023-11-27T19:42:14Z</dcterms:created>
  <dcterms:modified xsi:type="dcterms:W3CDTF">2023-12-01T00:44:30Z</dcterms:modified>
</cp:coreProperties>
</file>