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\\nas3\DCM\DCA Director\Budget\FY 2026\Rate Setting\FY26 Published ISR\"/>
    </mc:Choice>
  </mc:AlternateContent>
  <xr:revisionPtr revIDLastSave="0" documentId="13_ncr:1_{B376DDA4-BCC2-46CA-8EAF-ACD627ACC694}" xr6:coauthVersionLast="36" xr6:coauthVersionMax="36" xr10:uidLastSave="{00000000-0000-0000-0000-000000000000}"/>
  <bookViews>
    <workbookView xWindow="0" yWindow="0" windowWidth="23040" windowHeight="10008" xr2:uid="{69750815-E0D0-4017-9501-04AF5ED281BB}"/>
  </bookViews>
  <sheets>
    <sheet name="Overview" sheetId="1" r:id="rId1"/>
    <sheet name="Dept Summary" sheetId="2" r:id="rId2"/>
    <sheet name="FY2026 Records Center Details" sheetId="3" r:id="rId3"/>
    <sheet name="FY2026 Electronic Records" sheetId="4" r:id="rId4"/>
    <sheet name="FY26 Shredding" sheetId="5" r:id="rId5"/>
    <sheet name="County-wide FTE" sheetId="6" r:id="rId6"/>
  </sheets>
  <definedNames>
    <definedName name="DATA1">#REF!</definedName>
    <definedName name="DATA2">#REF!</definedName>
    <definedName name="DATA3">#REF!</definedName>
    <definedName name="DATA4">#REF!</definedName>
    <definedName name="DATA5">#REF!</definedName>
    <definedName name="DATA6">#REF!</definedName>
    <definedName name="TEST1">#REF!</definedName>
    <definedName name="TEST2">#REF!</definedName>
    <definedName name="TESTKEYS" localSheetId="5">#REF!</definedName>
    <definedName name="TESTVKEY" localSheetId="5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16" i="3" l="1"/>
  <c r="O57" i="2"/>
  <c r="K67" i="2"/>
  <c r="K66" i="2"/>
  <c r="K65" i="2"/>
  <c r="K64" i="2"/>
  <c r="K63" i="2"/>
  <c r="K62" i="2"/>
  <c r="K61" i="2"/>
  <c r="K60" i="2"/>
  <c r="K59" i="2"/>
  <c r="K58" i="2"/>
  <c r="K57" i="2"/>
  <c r="K56" i="2"/>
  <c r="J57" i="2"/>
  <c r="J56" i="2"/>
  <c r="J58" i="2"/>
  <c r="J59" i="2"/>
  <c r="J60" i="2"/>
  <c r="J61" i="2"/>
  <c r="J62" i="2"/>
  <c r="J63" i="2"/>
  <c r="J64" i="2"/>
  <c r="J65" i="2"/>
  <c r="J66" i="2"/>
  <c r="J67" i="2"/>
  <c r="E19" i="6" l="1"/>
  <c r="F16" i="6" s="1"/>
  <c r="F18" i="6"/>
  <c r="B7" i="6"/>
  <c r="D14" i="5"/>
  <c r="D19" i="5" s="1"/>
  <c r="C14" i="5"/>
  <c r="C19" i="5" s="1"/>
  <c r="B14" i="5"/>
  <c r="B19" i="5" s="1"/>
  <c r="K36" i="4"/>
  <c r="C10" i="4" s="1"/>
  <c r="K32" i="4"/>
  <c r="K23" i="4"/>
  <c r="K18" i="4"/>
  <c r="C8" i="4" s="1"/>
  <c r="D15" i="4"/>
  <c r="C15" i="4"/>
  <c r="K12" i="4"/>
  <c r="D12" i="4"/>
  <c r="C12" i="4"/>
  <c r="C11" i="4"/>
  <c r="D7" i="4"/>
  <c r="C7" i="4"/>
  <c r="K6" i="4"/>
  <c r="C14" i="4" s="1"/>
  <c r="D6" i="4"/>
  <c r="C6" i="4"/>
  <c r="D5" i="4"/>
  <c r="C5" i="4"/>
  <c r="K515" i="3"/>
  <c r="I515" i="3"/>
  <c r="F515" i="3"/>
  <c r="E515" i="3"/>
  <c r="G514" i="3"/>
  <c r="G513" i="3"/>
  <c r="G512" i="3"/>
  <c r="G511" i="3"/>
  <c r="G510" i="3"/>
  <c r="G509" i="3"/>
  <c r="G508" i="3"/>
  <c r="G507" i="3"/>
  <c r="G506" i="3"/>
  <c r="G505" i="3"/>
  <c r="K499" i="3"/>
  <c r="I499" i="3"/>
  <c r="F499" i="3"/>
  <c r="E499" i="3"/>
  <c r="G498" i="3"/>
  <c r="G497" i="3"/>
  <c r="G496" i="3"/>
  <c r="G495" i="3"/>
  <c r="G494" i="3"/>
  <c r="G493" i="3"/>
  <c r="G492" i="3"/>
  <c r="G491" i="3"/>
  <c r="G490" i="3"/>
  <c r="G489" i="3"/>
  <c r="G488" i="3"/>
  <c r="G487" i="3"/>
  <c r="G486" i="3"/>
  <c r="G485" i="3"/>
  <c r="G484" i="3"/>
  <c r="G483" i="3"/>
  <c r="G482" i="3"/>
  <c r="G481" i="3"/>
  <c r="G480" i="3"/>
  <c r="G479" i="3"/>
  <c r="G478" i="3"/>
  <c r="G477" i="3"/>
  <c r="G476" i="3"/>
  <c r="G475" i="3"/>
  <c r="G474" i="3"/>
  <c r="G473" i="3"/>
  <c r="G472" i="3"/>
  <c r="G471" i="3"/>
  <c r="G470" i="3"/>
  <c r="G469" i="3"/>
  <c r="G468" i="3"/>
  <c r="G467" i="3"/>
  <c r="G466" i="3"/>
  <c r="G465" i="3"/>
  <c r="G464" i="3"/>
  <c r="G463" i="3"/>
  <c r="G462" i="3"/>
  <c r="G461" i="3"/>
  <c r="G460" i="3"/>
  <c r="G459" i="3"/>
  <c r="G458" i="3"/>
  <c r="G457" i="3"/>
  <c r="G456" i="3"/>
  <c r="G455" i="3"/>
  <c r="G454" i="3"/>
  <c r="G453" i="3"/>
  <c r="G452" i="3"/>
  <c r="G451" i="3"/>
  <c r="G450" i="3"/>
  <c r="G449" i="3"/>
  <c r="K446" i="3"/>
  <c r="I446" i="3"/>
  <c r="F446" i="3"/>
  <c r="E446" i="3"/>
  <c r="G445" i="3"/>
  <c r="G444" i="3"/>
  <c r="G443" i="3"/>
  <c r="G442" i="3"/>
  <c r="G441" i="3"/>
  <c r="G440" i="3"/>
  <c r="G439" i="3"/>
  <c r="G438" i="3"/>
  <c r="G437" i="3"/>
  <c r="G436" i="3"/>
  <c r="G435" i="3"/>
  <c r="G434" i="3"/>
  <c r="G433" i="3"/>
  <c r="G432" i="3"/>
  <c r="G431" i="3"/>
  <c r="G430" i="3"/>
  <c r="G429" i="3"/>
  <c r="G428" i="3"/>
  <c r="G427" i="3"/>
  <c r="G426" i="3"/>
  <c r="G425" i="3"/>
  <c r="G424" i="3"/>
  <c r="G423" i="3"/>
  <c r="G422" i="3"/>
  <c r="G421" i="3"/>
  <c r="K418" i="3"/>
  <c r="I418" i="3"/>
  <c r="F418" i="3"/>
  <c r="E418" i="3"/>
  <c r="G417" i="3"/>
  <c r="G416" i="3"/>
  <c r="G415" i="3"/>
  <c r="G414" i="3"/>
  <c r="G413" i="3"/>
  <c r="G412" i="3"/>
  <c r="G411" i="3"/>
  <c r="G410" i="3"/>
  <c r="G409" i="3"/>
  <c r="G408" i="3"/>
  <c r="G407" i="3"/>
  <c r="G406" i="3"/>
  <c r="G405" i="3"/>
  <c r="G404" i="3"/>
  <c r="G403" i="3"/>
  <c r="G402" i="3"/>
  <c r="K399" i="3"/>
  <c r="I399" i="3"/>
  <c r="F399" i="3"/>
  <c r="E399" i="3"/>
  <c r="G398" i="3"/>
  <c r="K395" i="3"/>
  <c r="I395" i="3"/>
  <c r="F395" i="3"/>
  <c r="E395" i="3"/>
  <c r="G394" i="3"/>
  <c r="G393" i="3"/>
  <c r="G392" i="3"/>
  <c r="G391" i="3"/>
  <c r="G390" i="3"/>
  <c r="G389" i="3"/>
  <c r="G388" i="3"/>
  <c r="G387" i="3"/>
  <c r="G386" i="3"/>
  <c r="G385" i="3"/>
  <c r="G384" i="3"/>
  <c r="G383" i="3"/>
  <c r="G382" i="3"/>
  <c r="G381" i="3"/>
  <c r="K378" i="3"/>
  <c r="I378" i="3"/>
  <c r="F378" i="3"/>
  <c r="E378" i="3"/>
  <c r="G377" i="3"/>
  <c r="G376" i="3"/>
  <c r="G375" i="3"/>
  <c r="G374" i="3"/>
  <c r="G373" i="3"/>
  <c r="G372" i="3"/>
  <c r="G371" i="3"/>
  <c r="G370" i="3"/>
  <c r="G369" i="3"/>
  <c r="G368" i="3"/>
  <c r="G367" i="3"/>
  <c r="G366" i="3"/>
  <c r="G365" i="3"/>
  <c r="G364" i="3"/>
  <c r="G363" i="3"/>
  <c r="G362" i="3"/>
  <c r="G361" i="3"/>
  <c r="G360" i="3"/>
  <c r="G359" i="3"/>
  <c r="G358" i="3"/>
  <c r="G357" i="3"/>
  <c r="G356" i="3"/>
  <c r="G355" i="3"/>
  <c r="G354" i="3"/>
  <c r="G353" i="3"/>
  <c r="G352" i="3"/>
  <c r="G351" i="3"/>
  <c r="G350" i="3"/>
  <c r="G349" i="3"/>
  <c r="G348" i="3"/>
  <c r="G347" i="3"/>
  <c r="G346" i="3"/>
  <c r="G345" i="3"/>
  <c r="G344" i="3"/>
  <c r="G343" i="3"/>
  <c r="G342" i="3"/>
  <c r="G341" i="3"/>
  <c r="G340" i="3"/>
  <c r="G339" i="3"/>
  <c r="G338" i="3"/>
  <c r="G337" i="3"/>
  <c r="G336" i="3"/>
  <c r="G335" i="3"/>
  <c r="G334" i="3"/>
  <c r="G333" i="3"/>
  <c r="G332" i="3"/>
  <c r="G331" i="3"/>
  <c r="G330" i="3"/>
  <c r="G329" i="3"/>
  <c r="G328" i="3"/>
  <c r="G327" i="3"/>
  <c r="G326" i="3"/>
  <c r="G325" i="3"/>
  <c r="G324" i="3"/>
  <c r="G323" i="3"/>
  <c r="G322" i="3"/>
  <c r="G321" i="3"/>
  <c r="G320" i="3"/>
  <c r="G319" i="3"/>
  <c r="G318" i="3"/>
  <c r="G317" i="3"/>
  <c r="G316" i="3"/>
  <c r="G315" i="3"/>
  <c r="G314" i="3"/>
  <c r="G313" i="3"/>
  <c r="G312" i="3"/>
  <c r="G311" i="3"/>
  <c r="G310" i="3"/>
  <c r="G309" i="3"/>
  <c r="G308" i="3"/>
  <c r="G307" i="3"/>
  <c r="G306" i="3"/>
  <c r="G305" i="3"/>
  <c r="G304" i="3"/>
  <c r="G303" i="3"/>
  <c r="G302" i="3"/>
  <c r="G301" i="3"/>
  <c r="G300" i="3"/>
  <c r="G299" i="3"/>
  <c r="G298" i="3"/>
  <c r="G297" i="3"/>
  <c r="G296" i="3"/>
  <c r="G295" i="3"/>
  <c r="G294" i="3"/>
  <c r="G293" i="3"/>
  <c r="G292" i="3"/>
  <c r="G291" i="3"/>
  <c r="G290" i="3"/>
  <c r="G289" i="3"/>
  <c r="G288" i="3"/>
  <c r="G287" i="3"/>
  <c r="G286" i="3"/>
  <c r="G285" i="3"/>
  <c r="G284" i="3"/>
  <c r="G283" i="3"/>
  <c r="G282" i="3"/>
  <c r="G281" i="3"/>
  <c r="G280" i="3"/>
  <c r="G279" i="3"/>
  <c r="G278" i="3"/>
  <c r="G277" i="3"/>
  <c r="G276" i="3"/>
  <c r="G275" i="3"/>
  <c r="G274" i="3"/>
  <c r="G273" i="3"/>
  <c r="G272" i="3"/>
  <c r="G271" i="3"/>
  <c r="G270" i="3"/>
  <c r="G269" i="3"/>
  <c r="G268" i="3"/>
  <c r="G267" i="3"/>
  <c r="G266" i="3"/>
  <c r="G265" i="3"/>
  <c r="G264" i="3"/>
  <c r="G263" i="3"/>
  <c r="G262" i="3"/>
  <c r="G261" i="3"/>
  <c r="G260" i="3"/>
  <c r="G259" i="3"/>
  <c r="G258" i="3"/>
  <c r="G257" i="3"/>
  <c r="G256" i="3"/>
  <c r="G255" i="3"/>
  <c r="G254" i="3"/>
  <c r="G253" i="3"/>
  <c r="G252" i="3"/>
  <c r="G251" i="3"/>
  <c r="G250" i="3"/>
  <c r="G249" i="3"/>
  <c r="G248" i="3"/>
  <c r="G247" i="3"/>
  <c r="G246" i="3"/>
  <c r="G245" i="3"/>
  <c r="G244" i="3"/>
  <c r="G243" i="3"/>
  <c r="G242" i="3"/>
  <c r="G241" i="3"/>
  <c r="K238" i="3"/>
  <c r="I238" i="3"/>
  <c r="F238" i="3"/>
  <c r="E238" i="3"/>
  <c r="G237" i="3"/>
  <c r="G236" i="3"/>
  <c r="G235" i="3"/>
  <c r="G234" i="3"/>
  <c r="G233" i="3"/>
  <c r="G232" i="3"/>
  <c r="G231" i="3"/>
  <c r="G230" i="3"/>
  <c r="G229" i="3"/>
  <c r="G228" i="3"/>
  <c r="G227" i="3"/>
  <c r="G226" i="3"/>
  <c r="G225" i="3"/>
  <c r="G224" i="3"/>
  <c r="G223" i="3"/>
  <c r="G222" i="3"/>
  <c r="G221" i="3"/>
  <c r="G220" i="3"/>
  <c r="G219" i="3"/>
  <c r="G218" i="3"/>
  <c r="G217" i="3"/>
  <c r="G216" i="3"/>
  <c r="G215" i="3"/>
  <c r="G214" i="3"/>
  <c r="G213" i="3"/>
  <c r="G212" i="3"/>
  <c r="G211" i="3"/>
  <c r="G210" i="3"/>
  <c r="G209" i="3"/>
  <c r="G208" i="3"/>
  <c r="G207" i="3"/>
  <c r="G206" i="3"/>
  <c r="G205" i="3"/>
  <c r="G204" i="3"/>
  <c r="G203" i="3"/>
  <c r="G202" i="3"/>
  <c r="G201" i="3"/>
  <c r="G200" i="3"/>
  <c r="G199" i="3"/>
  <c r="G198" i="3"/>
  <c r="G197" i="3"/>
  <c r="G196" i="3"/>
  <c r="G195" i="3"/>
  <c r="G194" i="3"/>
  <c r="G193" i="3"/>
  <c r="G192" i="3"/>
  <c r="G191" i="3"/>
  <c r="G190" i="3"/>
  <c r="G189" i="3"/>
  <c r="G188" i="3"/>
  <c r="G187" i="3"/>
  <c r="G186" i="3"/>
  <c r="G185" i="3"/>
  <c r="G184" i="3"/>
  <c r="G183" i="3"/>
  <c r="K180" i="3"/>
  <c r="I180" i="3"/>
  <c r="F180" i="3"/>
  <c r="E180" i="3"/>
  <c r="G179" i="3"/>
  <c r="G178" i="3"/>
  <c r="G177" i="3"/>
  <c r="G176" i="3"/>
  <c r="G175" i="3"/>
  <c r="G174" i="3"/>
  <c r="G173" i="3"/>
  <c r="G172" i="3"/>
  <c r="G171" i="3"/>
  <c r="G170" i="3"/>
  <c r="G169" i="3"/>
  <c r="G168" i="3"/>
  <c r="G167" i="3"/>
  <c r="G166" i="3"/>
  <c r="G165" i="3"/>
  <c r="G164" i="3"/>
  <c r="G163" i="3"/>
  <c r="G162" i="3"/>
  <c r="G161" i="3"/>
  <c r="G160" i="3"/>
  <c r="G159" i="3"/>
  <c r="G158" i="3"/>
  <c r="G157" i="3"/>
  <c r="G156" i="3"/>
  <c r="G155" i="3"/>
  <c r="G154" i="3"/>
  <c r="G153" i="3"/>
  <c r="G152" i="3"/>
  <c r="G151" i="3"/>
  <c r="G150" i="3"/>
  <c r="G149" i="3"/>
  <c r="G148" i="3"/>
  <c r="G147" i="3"/>
  <c r="G146" i="3"/>
  <c r="G145" i="3"/>
  <c r="G144" i="3"/>
  <c r="G143" i="3"/>
  <c r="G142" i="3"/>
  <c r="G141" i="3"/>
  <c r="G140" i="3"/>
  <c r="G139" i="3"/>
  <c r="G138" i="3"/>
  <c r="G137" i="3"/>
  <c r="G136" i="3"/>
  <c r="G135" i="3"/>
  <c r="G134" i="3"/>
  <c r="G133" i="3"/>
  <c r="G132" i="3"/>
  <c r="G131" i="3"/>
  <c r="G130" i="3"/>
  <c r="G129" i="3"/>
  <c r="G128" i="3"/>
  <c r="G127" i="3"/>
  <c r="G126" i="3"/>
  <c r="G125" i="3"/>
  <c r="G124" i="3"/>
  <c r="G123" i="3"/>
  <c r="G122" i="3"/>
  <c r="G121" i="3"/>
  <c r="G120" i="3"/>
  <c r="G119" i="3"/>
  <c r="G118" i="3"/>
  <c r="G117" i="3"/>
  <c r="G116" i="3"/>
  <c r="G115" i="3"/>
  <c r="G114" i="3"/>
  <c r="G113" i="3"/>
  <c r="G112" i="3"/>
  <c r="G111" i="3"/>
  <c r="G110" i="3"/>
  <c r="G109" i="3"/>
  <c r="G108" i="3"/>
  <c r="G107" i="3"/>
  <c r="G106" i="3"/>
  <c r="G105" i="3"/>
  <c r="G104" i="3"/>
  <c r="G103" i="3"/>
  <c r="G102" i="3"/>
  <c r="G101" i="3"/>
  <c r="G100" i="3"/>
  <c r="G99" i="3"/>
  <c r="G98" i="3"/>
  <c r="G97" i="3"/>
  <c r="G96" i="3"/>
  <c r="G95" i="3"/>
  <c r="G94" i="3"/>
  <c r="G93" i="3"/>
  <c r="G92" i="3"/>
  <c r="G91" i="3"/>
  <c r="G90" i="3"/>
  <c r="G89" i="3"/>
  <c r="G88" i="3"/>
  <c r="K85" i="3"/>
  <c r="I85" i="3"/>
  <c r="F85" i="3"/>
  <c r="E85" i="3"/>
  <c r="G84" i="3"/>
  <c r="G83" i="3"/>
  <c r="G82" i="3"/>
  <c r="G81" i="3"/>
  <c r="G80" i="3"/>
  <c r="G79" i="3"/>
  <c r="G78" i="3"/>
  <c r="G77" i="3"/>
  <c r="G76" i="3"/>
  <c r="G75" i="3"/>
  <c r="G74" i="3"/>
  <c r="G73" i="3"/>
  <c r="G72" i="3"/>
  <c r="G71" i="3"/>
  <c r="G70" i="3"/>
  <c r="G69" i="3"/>
  <c r="G68" i="3"/>
  <c r="K65" i="3"/>
  <c r="I65" i="3"/>
  <c r="F65" i="3"/>
  <c r="E65" i="3"/>
  <c r="G64" i="3"/>
  <c r="G63" i="3"/>
  <c r="G62" i="3"/>
  <c r="G61" i="3"/>
  <c r="G60" i="3"/>
  <c r="G59" i="3"/>
  <c r="G58" i="3"/>
  <c r="G57" i="3"/>
  <c r="G56" i="3"/>
  <c r="G55" i="3"/>
  <c r="G54" i="3"/>
  <c r="G53" i="3"/>
  <c r="G52" i="3"/>
  <c r="G51" i="3"/>
  <c r="G50" i="3"/>
  <c r="G49" i="3"/>
  <c r="G48" i="3"/>
  <c r="G47" i="3"/>
  <c r="G46" i="3"/>
  <c r="G45" i="3"/>
  <c r="G44" i="3"/>
  <c r="G43" i="3"/>
  <c r="G42" i="3"/>
  <c r="G41" i="3"/>
  <c r="G40" i="3"/>
  <c r="G39" i="3"/>
  <c r="G38" i="3"/>
  <c r="G37" i="3"/>
  <c r="G36" i="3"/>
  <c r="G35" i="3"/>
  <c r="G34" i="3"/>
  <c r="G33" i="3"/>
  <c r="G32" i="3"/>
  <c r="G31" i="3"/>
  <c r="G30" i="3"/>
  <c r="K27" i="3"/>
  <c r="I27" i="3"/>
  <c r="F27" i="3"/>
  <c r="E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G9" i="3"/>
  <c r="G8" i="3"/>
  <c r="G7" i="3"/>
  <c r="G6" i="3"/>
  <c r="G5" i="3"/>
  <c r="P33" i="2"/>
  <c r="L33" i="2"/>
  <c r="K33" i="2"/>
  <c r="G33" i="2"/>
  <c r="C33" i="2"/>
  <c r="B33" i="2"/>
  <c r="F32" i="2"/>
  <c r="O32" i="2" s="1"/>
  <c r="F31" i="2"/>
  <c r="O31" i="2" s="1"/>
  <c r="F30" i="2"/>
  <c r="O30" i="2" s="1"/>
  <c r="F29" i="2"/>
  <c r="O29" i="2" s="1"/>
  <c r="F28" i="2"/>
  <c r="O28" i="2" s="1"/>
  <c r="F27" i="2"/>
  <c r="O27" i="2" s="1"/>
  <c r="F26" i="2"/>
  <c r="O26" i="2" s="1"/>
  <c r="F25" i="2"/>
  <c r="O25" i="2" s="1"/>
  <c r="F24" i="2"/>
  <c r="O24" i="2" s="1"/>
  <c r="E23" i="2"/>
  <c r="E33" i="2" s="1"/>
  <c r="D23" i="2"/>
  <c r="F22" i="2"/>
  <c r="O22" i="2" s="1"/>
  <c r="K15" i="2"/>
  <c r="L15" i="2" s="1"/>
  <c r="M15" i="2" s="1"/>
  <c r="J15" i="2"/>
  <c r="J49" i="2" s="1"/>
  <c r="K14" i="2"/>
  <c r="J14" i="2"/>
  <c r="J48" i="2" s="1"/>
  <c r="K13" i="2"/>
  <c r="K47" i="2" s="1"/>
  <c r="J13" i="2"/>
  <c r="J47" i="2" s="1"/>
  <c r="K12" i="2"/>
  <c r="K46" i="2" s="1"/>
  <c r="J12" i="2"/>
  <c r="J46" i="2" s="1"/>
  <c r="K11" i="2"/>
  <c r="L11" i="2" s="1"/>
  <c r="M11" i="2" s="1"/>
  <c r="J11" i="2"/>
  <c r="J45" i="2" s="1"/>
  <c r="K10" i="2"/>
  <c r="L10" i="2" s="1"/>
  <c r="M10" i="2" s="1"/>
  <c r="J10" i="2"/>
  <c r="J44" i="2" s="1"/>
  <c r="K9" i="2"/>
  <c r="L9" i="2" s="1"/>
  <c r="M9" i="2" s="1"/>
  <c r="J9" i="2"/>
  <c r="J43" i="2" s="1"/>
  <c r="K8" i="2"/>
  <c r="L8" i="2" s="1"/>
  <c r="M8" i="2" s="1"/>
  <c r="J8" i="2"/>
  <c r="J42" i="2" s="1"/>
  <c r="K7" i="2"/>
  <c r="K41" i="2" s="1"/>
  <c r="J7" i="2"/>
  <c r="J41" i="2" s="1"/>
  <c r="K6" i="2"/>
  <c r="J6" i="2"/>
  <c r="J40" i="2" s="1"/>
  <c r="K5" i="2"/>
  <c r="K39" i="2" s="1"/>
  <c r="J5" i="2"/>
  <c r="L65" i="3" l="1"/>
  <c r="L399" i="3"/>
  <c r="L418" i="3"/>
  <c r="L27" i="3"/>
  <c r="L85" i="3"/>
  <c r="G399" i="3"/>
  <c r="I501" i="3"/>
  <c r="J399" i="3" s="1"/>
  <c r="F501" i="3"/>
  <c r="E501" i="3"/>
  <c r="K501" i="3"/>
  <c r="L499" i="3" s="1"/>
  <c r="F9" i="6"/>
  <c r="F17" i="6"/>
  <c r="F8" i="6"/>
  <c r="F10" i="6"/>
  <c r="F11" i="6"/>
  <c r="F12" i="6"/>
  <c r="F13" i="6"/>
  <c r="F14" i="6"/>
  <c r="F15" i="6"/>
  <c r="F516" i="3"/>
  <c r="G27" i="3"/>
  <c r="K43" i="2"/>
  <c r="K49" i="2"/>
  <c r="L12" i="2"/>
  <c r="L13" i="2"/>
  <c r="M13" i="2" s="1"/>
  <c r="L14" i="2"/>
  <c r="M14" i="2" s="1"/>
  <c r="K48" i="2"/>
  <c r="G238" i="3"/>
  <c r="F23" i="2"/>
  <c r="O23" i="2" s="1"/>
  <c r="D33" i="2"/>
  <c r="G378" i="3"/>
  <c r="K42" i="2"/>
  <c r="L7" i="2"/>
  <c r="M7" i="2" s="1"/>
  <c r="K16" i="2"/>
  <c r="L5" i="2"/>
  <c r="G85" i="3"/>
  <c r="J39" i="2"/>
  <c r="J50" i="2" s="1"/>
  <c r="J16" i="2"/>
  <c r="K44" i="2"/>
  <c r="L6" i="2"/>
  <c r="M6" i="2" s="1"/>
  <c r="K40" i="2"/>
  <c r="K45" i="2"/>
  <c r="G418" i="3"/>
  <c r="G65" i="3"/>
  <c r="C9" i="4"/>
  <c r="K39" i="4"/>
  <c r="L18" i="4" s="1"/>
  <c r="M18" i="4" s="1"/>
  <c r="D8" i="4" s="1"/>
  <c r="G180" i="3"/>
  <c r="G515" i="3"/>
  <c r="G446" i="3"/>
  <c r="G499" i="3"/>
  <c r="G395" i="3"/>
  <c r="B19" i="6"/>
  <c r="C7" i="6" s="1"/>
  <c r="E40" i="2" s="1"/>
  <c r="C13" i="4"/>
  <c r="E516" i="3"/>
  <c r="K516" i="3"/>
  <c r="L238" i="3" l="1"/>
  <c r="L180" i="3"/>
  <c r="J378" i="3"/>
  <c r="L395" i="3"/>
  <c r="J238" i="3"/>
  <c r="J395" i="3"/>
  <c r="L446" i="3"/>
  <c r="J418" i="3"/>
  <c r="J65" i="3"/>
  <c r="J446" i="3"/>
  <c r="J85" i="3"/>
  <c r="J180" i="3"/>
  <c r="J27" i="3"/>
  <c r="L489" i="3"/>
  <c r="L469" i="3"/>
  <c r="L449" i="3"/>
  <c r="L427" i="3"/>
  <c r="L405" i="3"/>
  <c r="L381" i="3"/>
  <c r="L359" i="3"/>
  <c r="L339" i="3"/>
  <c r="L319" i="3"/>
  <c r="L299" i="3"/>
  <c r="L279" i="3"/>
  <c r="L259" i="3"/>
  <c r="L237" i="3"/>
  <c r="L217" i="3"/>
  <c r="L197" i="3"/>
  <c r="L175" i="3"/>
  <c r="L155" i="3"/>
  <c r="L135" i="3"/>
  <c r="L115" i="3"/>
  <c r="L95" i="3"/>
  <c r="L73" i="3"/>
  <c r="L51" i="3"/>
  <c r="L31" i="3"/>
  <c r="L9" i="3"/>
  <c r="L128" i="3"/>
  <c r="L108" i="3"/>
  <c r="L88" i="3"/>
  <c r="L64" i="3"/>
  <c r="L44" i="3"/>
  <c r="L22" i="3"/>
  <c r="L482" i="3"/>
  <c r="L462" i="3"/>
  <c r="L440" i="3"/>
  <c r="L394" i="3"/>
  <c r="L372" i="3"/>
  <c r="L352" i="3"/>
  <c r="L332" i="3"/>
  <c r="L312" i="3"/>
  <c r="L292" i="3"/>
  <c r="L272" i="3"/>
  <c r="L252" i="3"/>
  <c r="L230" i="3"/>
  <c r="L210" i="3"/>
  <c r="L190" i="3"/>
  <c r="L168" i="3"/>
  <c r="L148" i="3"/>
  <c r="L494" i="3"/>
  <c r="L474" i="3"/>
  <c r="L454" i="3"/>
  <c r="L432" i="3"/>
  <c r="L410" i="3"/>
  <c r="L386" i="3"/>
  <c r="L364" i="3"/>
  <c r="L344" i="3"/>
  <c r="L324" i="3"/>
  <c r="L304" i="3"/>
  <c r="L284" i="3"/>
  <c r="L264" i="3"/>
  <c r="L244" i="3"/>
  <c r="L222" i="3"/>
  <c r="L202" i="3"/>
  <c r="L160" i="3"/>
  <c r="L140" i="3"/>
  <c r="L120" i="3"/>
  <c r="L100" i="3"/>
  <c r="L78" i="3"/>
  <c r="L56" i="3"/>
  <c r="L36" i="3"/>
  <c r="L14" i="3"/>
  <c r="L487" i="3"/>
  <c r="L467" i="3"/>
  <c r="L445" i="3"/>
  <c r="L425" i="3"/>
  <c r="L403" i="3"/>
  <c r="L495" i="3"/>
  <c r="L453" i="3"/>
  <c r="L443" i="3"/>
  <c r="L435" i="3"/>
  <c r="L388" i="3"/>
  <c r="L362" i="3"/>
  <c r="L315" i="3"/>
  <c r="L268" i="3"/>
  <c r="L219" i="3"/>
  <c r="L203" i="3"/>
  <c r="L195" i="3"/>
  <c r="L170" i="3"/>
  <c r="L154" i="3"/>
  <c r="L146" i="3"/>
  <c r="L123" i="3"/>
  <c r="L107" i="3"/>
  <c r="L99" i="3"/>
  <c r="L74" i="3"/>
  <c r="L48" i="3"/>
  <c r="L23" i="3"/>
  <c r="L486" i="3"/>
  <c r="L478" i="3"/>
  <c r="L470" i="3"/>
  <c r="L426" i="3"/>
  <c r="L387" i="3"/>
  <c r="L377" i="3"/>
  <c r="L354" i="3"/>
  <c r="L338" i="3"/>
  <c r="L330" i="3"/>
  <c r="L307" i="3"/>
  <c r="L291" i="3"/>
  <c r="L468" i="3"/>
  <c r="L424" i="3"/>
  <c r="L414" i="3"/>
  <c r="L406" i="3"/>
  <c r="L368" i="3"/>
  <c r="L321" i="3"/>
  <c r="L305" i="3"/>
  <c r="L297" i="3"/>
  <c r="L274" i="3"/>
  <c r="L258" i="3"/>
  <c r="L250" i="3"/>
  <c r="L225" i="3"/>
  <c r="L209" i="3"/>
  <c r="L201" i="3"/>
  <c r="L176" i="3"/>
  <c r="L152" i="3"/>
  <c r="L129" i="3"/>
  <c r="L105" i="3"/>
  <c r="L80" i="3"/>
  <c r="L54" i="3"/>
  <c r="L5" i="3"/>
  <c r="L459" i="3"/>
  <c r="L451" i="3"/>
  <c r="L441" i="3"/>
  <c r="L393" i="3"/>
  <c r="L385" i="3"/>
  <c r="L360" i="3"/>
  <c r="L336" i="3"/>
  <c r="L313" i="3"/>
  <c r="L289" i="3"/>
  <c r="L473" i="3"/>
  <c r="L407" i="3"/>
  <c r="L392" i="3"/>
  <c r="L383" i="3"/>
  <c r="L351" i="3"/>
  <c r="L322" i="3"/>
  <c r="L283" i="3"/>
  <c r="L265" i="3"/>
  <c r="L248" i="3"/>
  <c r="L220" i="3"/>
  <c r="L185" i="3"/>
  <c r="L174" i="3"/>
  <c r="L157" i="3"/>
  <c r="L131" i="3"/>
  <c r="L113" i="3"/>
  <c r="L96" i="3"/>
  <c r="L68" i="3"/>
  <c r="L57" i="3"/>
  <c r="L452" i="3"/>
  <c r="L371" i="3"/>
  <c r="L361" i="3"/>
  <c r="L302" i="3"/>
  <c r="L293" i="3"/>
  <c r="L256" i="3"/>
  <c r="L228" i="3"/>
  <c r="L211" i="3"/>
  <c r="L193" i="3"/>
  <c r="L165" i="3"/>
  <c r="L139" i="3"/>
  <c r="L122" i="3"/>
  <c r="L104" i="3"/>
  <c r="L76" i="3"/>
  <c r="L30" i="3"/>
  <c r="L11" i="3"/>
  <c r="L493" i="3"/>
  <c r="L483" i="3"/>
  <c r="L463" i="3"/>
  <c r="L439" i="3"/>
  <c r="L429" i="3"/>
  <c r="L417" i="3"/>
  <c r="L350" i="3"/>
  <c r="L341" i="3"/>
  <c r="L311" i="3"/>
  <c r="L173" i="3"/>
  <c r="L130" i="3"/>
  <c r="L121" i="3"/>
  <c r="L112" i="3"/>
  <c r="L84" i="3"/>
  <c r="L39" i="3"/>
  <c r="L492" i="3"/>
  <c r="L460" i="3"/>
  <c r="L450" i="3"/>
  <c r="L428" i="3"/>
  <c r="L404" i="3"/>
  <c r="L349" i="3"/>
  <c r="L340" i="3"/>
  <c r="L290" i="3"/>
  <c r="L263" i="3"/>
  <c r="L235" i="3"/>
  <c r="L218" i="3"/>
  <c r="L200" i="3"/>
  <c r="L172" i="3"/>
  <c r="L111" i="3"/>
  <c r="L83" i="3"/>
  <c r="L46" i="3"/>
  <c r="L37" i="3"/>
  <c r="L18" i="3"/>
  <c r="L491" i="3"/>
  <c r="L481" i="3"/>
  <c r="L471" i="3"/>
  <c r="L437" i="3"/>
  <c r="L390" i="3"/>
  <c r="L358" i="3"/>
  <c r="L329" i="3"/>
  <c r="L246" i="3"/>
  <c r="L226" i="3"/>
  <c r="L208" i="3"/>
  <c r="L137" i="3"/>
  <c r="L119" i="3"/>
  <c r="L93" i="3"/>
  <c r="L63" i="3"/>
  <c r="L26" i="3"/>
  <c r="L480" i="3"/>
  <c r="L328" i="3"/>
  <c r="L309" i="3"/>
  <c r="L300" i="3"/>
  <c r="L280" i="3"/>
  <c r="L271" i="3"/>
  <c r="L254" i="3"/>
  <c r="L245" i="3"/>
  <c r="L234" i="3"/>
  <c r="L191" i="3"/>
  <c r="L163" i="3"/>
  <c r="L145" i="3"/>
  <c r="L102" i="3"/>
  <c r="L413" i="3"/>
  <c r="L367" i="3"/>
  <c r="L357" i="3"/>
  <c r="L348" i="3"/>
  <c r="L318" i="3"/>
  <c r="L484" i="3"/>
  <c r="L466" i="3"/>
  <c r="L433" i="3"/>
  <c r="L415" i="3"/>
  <c r="L398" i="3"/>
  <c r="L288" i="3"/>
  <c r="L251" i="3"/>
  <c r="L224" i="3"/>
  <c r="L187" i="3"/>
  <c r="L149" i="3"/>
  <c r="L376" i="3"/>
  <c r="L363" i="3"/>
  <c r="L347" i="3"/>
  <c r="L303" i="3"/>
  <c r="L276" i="3"/>
  <c r="L262" i="3"/>
  <c r="L236" i="3"/>
  <c r="L223" i="3"/>
  <c r="L171" i="3"/>
  <c r="L431" i="3"/>
  <c r="L375" i="3"/>
  <c r="L346" i="3"/>
  <c r="L333" i="3"/>
  <c r="L316" i="3"/>
  <c r="L212" i="3"/>
  <c r="L198" i="3"/>
  <c r="L109" i="3"/>
  <c r="L498" i="3"/>
  <c r="L465" i="3"/>
  <c r="L412" i="3"/>
  <c r="L345" i="3"/>
  <c r="L331" i="3"/>
  <c r="L287" i="3"/>
  <c r="L275" i="3"/>
  <c r="L186" i="3"/>
  <c r="L133" i="3"/>
  <c r="L81" i="3"/>
  <c r="L42" i="3"/>
  <c r="L16" i="3"/>
  <c r="L479" i="3"/>
  <c r="L411" i="3"/>
  <c r="L301" i="3"/>
  <c r="L261" i="3"/>
  <c r="L249" i="3"/>
  <c r="L158" i="3"/>
  <c r="L144" i="3"/>
  <c r="L69" i="3"/>
  <c r="L53" i="3"/>
  <c r="L15" i="3"/>
  <c r="L430" i="3"/>
  <c r="L391" i="3"/>
  <c r="L374" i="3"/>
  <c r="L273" i="3"/>
  <c r="L233" i="3"/>
  <c r="L184" i="3"/>
  <c r="L143" i="3"/>
  <c r="L106" i="3"/>
  <c r="L496" i="3"/>
  <c r="L409" i="3"/>
  <c r="L373" i="3"/>
  <c r="L461" i="3"/>
  <c r="L270" i="3"/>
  <c r="L497" i="3"/>
  <c r="L464" i="3"/>
  <c r="L444" i="3"/>
  <c r="L343" i="3"/>
  <c r="L327" i="3"/>
  <c r="L314" i="3"/>
  <c r="L298" i="3"/>
  <c r="L286" i="3"/>
  <c r="L260" i="3"/>
  <c r="L221" i="3"/>
  <c r="L207" i="3"/>
  <c r="L196" i="3"/>
  <c r="L183" i="3"/>
  <c r="L169" i="3"/>
  <c r="L132" i="3"/>
  <c r="L118" i="3"/>
  <c r="L94" i="3"/>
  <c r="L79" i="3"/>
  <c r="L41" i="3"/>
  <c r="L25" i="3"/>
  <c r="L389" i="3"/>
  <c r="L285" i="3"/>
  <c r="L247" i="3"/>
  <c r="L232" i="3"/>
  <c r="L156" i="3"/>
  <c r="L52" i="3"/>
  <c r="L477" i="3"/>
  <c r="L356" i="3"/>
  <c r="L456" i="3"/>
  <c r="L436" i="3"/>
  <c r="L384" i="3"/>
  <c r="L366" i="3"/>
  <c r="L353" i="3"/>
  <c r="L323" i="3"/>
  <c r="L294" i="3"/>
  <c r="L204" i="3"/>
  <c r="L138" i="3"/>
  <c r="L114" i="3"/>
  <c r="L89" i="3"/>
  <c r="L47" i="3"/>
  <c r="L21" i="3"/>
  <c r="L8" i="3"/>
  <c r="L455" i="3"/>
  <c r="L365" i="3"/>
  <c r="L335" i="3"/>
  <c r="L278" i="3"/>
  <c r="L267" i="3"/>
  <c r="L227" i="3"/>
  <c r="L214" i="3"/>
  <c r="L189" i="3"/>
  <c r="L162" i="3"/>
  <c r="L125" i="3"/>
  <c r="L34" i="3"/>
  <c r="L20" i="3"/>
  <c r="L421" i="3"/>
  <c r="L320" i="3"/>
  <c r="L306" i="3"/>
  <c r="L253" i="3"/>
  <c r="L241" i="3"/>
  <c r="L161" i="3"/>
  <c r="L150" i="3"/>
  <c r="L136" i="3"/>
  <c r="L72" i="3"/>
  <c r="L59" i="3"/>
  <c r="L45" i="3"/>
  <c r="L19" i="3"/>
  <c r="L7" i="3"/>
  <c r="L490" i="3"/>
  <c r="L325" i="3"/>
  <c r="L229" i="3"/>
  <c r="L199" i="3"/>
  <c r="L167" i="3"/>
  <c r="L117" i="3"/>
  <c r="L97" i="3"/>
  <c r="L71" i="3"/>
  <c r="L50" i="3"/>
  <c r="L408" i="3"/>
  <c r="L257" i="3"/>
  <c r="L142" i="3"/>
  <c r="L92" i="3"/>
  <c r="L6" i="3"/>
  <c r="L166" i="3"/>
  <c r="L141" i="3"/>
  <c r="L49" i="3"/>
  <c r="L24" i="3"/>
  <c r="L179" i="3"/>
  <c r="L342" i="3"/>
  <c r="L242" i="3"/>
  <c r="L127" i="3"/>
  <c r="L382" i="3"/>
  <c r="L178" i="3"/>
  <c r="L194" i="3"/>
  <c r="L116" i="3"/>
  <c r="L91" i="3"/>
  <c r="L70" i="3"/>
  <c r="L192" i="3"/>
  <c r="L485" i="3"/>
  <c r="L90" i="3"/>
  <c r="L476" i="3"/>
  <c r="L310" i="3"/>
  <c r="L188" i="3"/>
  <c r="L159" i="3"/>
  <c r="L134" i="3"/>
  <c r="L61" i="3"/>
  <c r="L38" i="3"/>
  <c r="L13" i="3"/>
  <c r="L488" i="3"/>
  <c r="L442" i="3"/>
  <c r="L402" i="3"/>
  <c r="L255" i="3"/>
  <c r="L355" i="3"/>
  <c r="L282" i="3"/>
  <c r="L164" i="3"/>
  <c r="L317" i="3"/>
  <c r="L281" i="3"/>
  <c r="L216" i="3"/>
  <c r="L62" i="3"/>
  <c r="L438" i="3"/>
  <c r="L110" i="3"/>
  <c r="L43" i="3"/>
  <c r="L475" i="3"/>
  <c r="L215" i="3"/>
  <c r="L277" i="3"/>
  <c r="L40" i="3"/>
  <c r="L434" i="3"/>
  <c r="L243" i="3"/>
  <c r="L153" i="3"/>
  <c r="L17" i="3"/>
  <c r="L308" i="3"/>
  <c r="L82" i="3"/>
  <c r="L472" i="3"/>
  <c r="L269" i="3"/>
  <c r="L213" i="3"/>
  <c r="L60" i="3"/>
  <c r="L423" i="3"/>
  <c r="L206" i="3"/>
  <c r="L337" i="3"/>
  <c r="L126" i="3"/>
  <c r="L101" i="3"/>
  <c r="L58" i="3"/>
  <c r="L35" i="3"/>
  <c r="L458" i="3"/>
  <c r="L296" i="3"/>
  <c r="L177" i="3"/>
  <c r="L151" i="3"/>
  <c r="L12" i="3"/>
  <c r="L422" i="3"/>
  <c r="L231" i="3"/>
  <c r="L205" i="3"/>
  <c r="L77" i="3"/>
  <c r="L55" i="3"/>
  <c r="L370" i="3"/>
  <c r="L266" i="3"/>
  <c r="L124" i="3"/>
  <c r="L33" i="3"/>
  <c r="L457" i="3"/>
  <c r="L416" i="3"/>
  <c r="L369" i="3"/>
  <c r="L334" i="3"/>
  <c r="L295" i="3"/>
  <c r="L147" i="3"/>
  <c r="L98" i="3"/>
  <c r="L326" i="3"/>
  <c r="L75" i="3"/>
  <c r="L32" i="3"/>
  <c r="L10" i="3"/>
  <c r="L103" i="3"/>
  <c r="L378" i="3"/>
  <c r="J496" i="3"/>
  <c r="J476" i="3"/>
  <c r="J456" i="3"/>
  <c r="J434" i="3"/>
  <c r="J412" i="3"/>
  <c r="J388" i="3"/>
  <c r="J366" i="3"/>
  <c r="J346" i="3"/>
  <c r="J326" i="3"/>
  <c r="J306" i="3"/>
  <c r="J286" i="3"/>
  <c r="J266" i="3"/>
  <c r="J246" i="3"/>
  <c r="J224" i="3"/>
  <c r="J204" i="3"/>
  <c r="J184" i="3"/>
  <c r="J162" i="3"/>
  <c r="J142" i="3"/>
  <c r="J122" i="3"/>
  <c r="J102" i="3"/>
  <c r="J80" i="3"/>
  <c r="J58" i="3"/>
  <c r="J38" i="3"/>
  <c r="J16" i="3"/>
  <c r="J155" i="3"/>
  <c r="J115" i="3"/>
  <c r="J95" i="3"/>
  <c r="J73" i="3"/>
  <c r="J9" i="3"/>
  <c r="J489" i="3"/>
  <c r="J469" i="3"/>
  <c r="J449" i="3"/>
  <c r="J427" i="3"/>
  <c r="J405" i="3"/>
  <c r="J381" i="3"/>
  <c r="J359" i="3"/>
  <c r="J339" i="3"/>
  <c r="J319" i="3"/>
  <c r="J299" i="3"/>
  <c r="J279" i="3"/>
  <c r="J259" i="3"/>
  <c r="J237" i="3"/>
  <c r="J217" i="3"/>
  <c r="J197" i="3"/>
  <c r="J175" i="3"/>
  <c r="J135" i="3"/>
  <c r="J51" i="3"/>
  <c r="J31" i="3"/>
  <c r="J481" i="3"/>
  <c r="J461" i="3"/>
  <c r="J439" i="3"/>
  <c r="J417" i="3"/>
  <c r="J393" i="3"/>
  <c r="J371" i="3"/>
  <c r="J351" i="3"/>
  <c r="J331" i="3"/>
  <c r="J311" i="3"/>
  <c r="J291" i="3"/>
  <c r="J271" i="3"/>
  <c r="J251" i="3"/>
  <c r="J229" i="3"/>
  <c r="J209" i="3"/>
  <c r="J189" i="3"/>
  <c r="J167" i="3"/>
  <c r="J147" i="3"/>
  <c r="J127" i="3"/>
  <c r="J107" i="3"/>
  <c r="J63" i="3"/>
  <c r="J43" i="3"/>
  <c r="J21" i="3"/>
  <c r="J494" i="3"/>
  <c r="J474" i="3"/>
  <c r="J454" i="3"/>
  <c r="J432" i="3"/>
  <c r="J410" i="3"/>
  <c r="J462" i="3"/>
  <c r="J416" i="3"/>
  <c r="J408" i="3"/>
  <c r="J398" i="3"/>
  <c r="J370" i="3"/>
  <c r="J347" i="3"/>
  <c r="J323" i="3"/>
  <c r="J300" i="3"/>
  <c r="J276" i="3"/>
  <c r="J253" i="3"/>
  <c r="J227" i="3"/>
  <c r="J178" i="3"/>
  <c r="J131" i="3"/>
  <c r="J82" i="3"/>
  <c r="J64" i="3"/>
  <c r="J56" i="3"/>
  <c r="J33" i="3"/>
  <c r="J15" i="3"/>
  <c r="J7" i="3"/>
  <c r="J495" i="3"/>
  <c r="J453" i="3"/>
  <c r="J443" i="3"/>
  <c r="J435" i="3"/>
  <c r="J362" i="3"/>
  <c r="J315" i="3"/>
  <c r="J493" i="3"/>
  <c r="J485" i="3"/>
  <c r="J477" i="3"/>
  <c r="J433" i="3"/>
  <c r="J376" i="3"/>
  <c r="J353" i="3"/>
  <c r="J329" i="3"/>
  <c r="J282" i="3"/>
  <c r="J233" i="3"/>
  <c r="J186" i="3"/>
  <c r="J168" i="3"/>
  <c r="J160" i="3"/>
  <c r="J137" i="3"/>
  <c r="J121" i="3"/>
  <c r="J113" i="3"/>
  <c r="J90" i="3"/>
  <c r="J72" i="3"/>
  <c r="J62" i="3"/>
  <c r="J39" i="3"/>
  <c r="J13" i="3"/>
  <c r="J468" i="3"/>
  <c r="J424" i="3"/>
  <c r="J414" i="3"/>
  <c r="J406" i="3"/>
  <c r="J368" i="3"/>
  <c r="J352" i="3"/>
  <c r="J344" i="3"/>
  <c r="J321" i="3"/>
  <c r="J305" i="3"/>
  <c r="J297" i="3"/>
  <c r="J484" i="3"/>
  <c r="J464" i="3"/>
  <c r="J440" i="3"/>
  <c r="J430" i="3"/>
  <c r="J342" i="3"/>
  <c r="J333" i="3"/>
  <c r="J312" i="3"/>
  <c r="J212" i="3"/>
  <c r="J194" i="3"/>
  <c r="J149" i="3"/>
  <c r="J40" i="3"/>
  <c r="J20" i="3"/>
  <c r="J473" i="3"/>
  <c r="J407" i="3"/>
  <c r="J392" i="3"/>
  <c r="J383" i="3"/>
  <c r="J332" i="3"/>
  <c r="J322" i="3"/>
  <c r="J283" i="3"/>
  <c r="J274" i="3"/>
  <c r="J265" i="3"/>
  <c r="J248" i="3"/>
  <c r="J220" i="3"/>
  <c r="J202" i="3"/>
  <c r="J185" i="3"/>
  <c r="J174" i="3"/>
  <c r="J157" i="3"/>
  <c r="J148" i="3"/>
  <c r="J96" i="3"/>
  <c r="J68" i="3"/>
  <c r="J57" i="3"/>
  <c r="J48" i="3"/>
  <c r="J452" i="3"/>
  <c r="J361" i="3"/>
  <c r="J302" i="3"/>
  <c r="J293" i="3"/>
  <c r="J256" i="3"/>
  <c r="J228" i="3"/>
  <c r="J211" i="3"/>
  <c r="J193" i="3"/>
  <c r="J165" i="3"/>
  <c r="J139" i="3"/>
  <c r="J104" i="3"/>
  <c r="J76" i="3"/>
  <c r="J30" i="3"/>
  <c r="J415" i="3"/>
  <c r="J369" i="3"/>
  <c r="J320" i="3"/>
  <c r="J310" i="3"/>
  <c r="J301" i="3"/>
  <c r="J281" i="3"/>
  <c r="J272" i="3"/>
  <c r="J255" i="3"/>
  <c r="J192" i="3"/>
  <c r="J183" i="3"/>
  <c r="J164" i="3"/>
  <c r="J146" i="3"/>
  <c r="J129" i="3"/>
  <c r="J103" i="3"/>
  <c r="J94" i="3"/>
  <c r="J75" i="3"/>
  <c r="J55" i="3"/>
  <c r="J10" i="3"/>
  <c r="J460" i="3"/>
  <c r="J450" i="3"/>
  <c r="J428" i="3"/>
  <c r="J404" i="3"/>
  <c r="J349" i="3"/>
  <c r="J340" i="3"/>
  <c r="J290" i="3"/>
  <c r="J263" i="3"/>
  <c r="J235" i="3"/>
  <c r="J218" i="3"/>
  <c r="J200" i="3"/>
  <c r="J172" i="3"/>
  <c r="J128" i="3"/>
  <c r="J111" i="3"/>
  <c r="J83" i="3"/>
  <c r="J46" i="3"/>
  <c r="J37" i="3"/>
  <c r="J18" i="3"/>
  <c r="J491" i="3"/>
  <c r="J471" i="3"/>
  <c r="J459" i="3"/>
  <c r="J437" i="3"/>
  <c r="J403" i="3"/>
  <c r="J390" i="3"/>
  <c r="J358" i="3"/>
  <c r="J289" i="3"/>
  <c r="J226" i="3"/>
  <c r="J208" i="3"/>
  <c r="J154" i="3"/>
  <c r="J119" i="3"/>
  <c r="J93" i="3"/>
  <c r="J74" i="3"/>
  <c r="J54" i="3"/>
  <c r="J26" i="3"/>
  <c r="J480" i="3"/>
  <c r="J470" i="3"/>
  <c r="J426" i="3"/>
  <c r="J377" i="3"/>
  <c r="J338" i="3"/>
  <c r="J328" i="3"/>
  <c r="J451" i="3"/>
  <c r="J334" i="3"/>
  <c r="J317" i="3"/>
  <c r="J213" i="3"/>
  <c r="J199" i="3"/>
  <c r="J124" i="3"/>
  <c r="J110" i="3"/>
  <c r="J483" i="3"/>
  <c r="J466" i="3"/>
  <c r="J413" i="3"/>
  <c r="J288" i="3"/>
  <c r="J187" i="3"/>
  <c r="J482" i="3"/>
  <c r="J363" i="3"/>
  <c r="J303" i="3"/>
  <c r="J262" i="3"/>
  <c r="J250" i="3"/>
  <c r="J236" i="3"/>
  <c r="J223" i="3"/>
  <c r="J171" i="3"/>
  <c r="J159" i="3"/>
  <c r="J134" i="3"/>
  <c r="J123" i="3"/>
  <c r="J431" i="3"/>
  <c r="J394" i="3"/>
  <c r="J375" i="3"/>
  <c r="J316" i="3"/>
  <c r="J234" i="3"/>
  <c r="J210" i="3"/>
  <c r="J198" i="3"/>
  <c r="J145" i="3"/>
  <c r="J109" i="3"/>
  <c r="J97" i="3"/>
  <c r="J498" i="3"/>
  <c r="J465" i="3"/>
  <c r="J445" i="3"/>
  <c r="J360" i="3"/>
  <c r="J345" i="3"/>
  <c r="J330" i="3"/>
  <c r="J287" i="3"/>
  <c r="J275" i="3"/>
  <c r="J222" i="3"/>
  <c r="J170" i="3"/>
  <c r="J133" i="3"/>
  <c r="J120" i="3"/>
  <c r="J108" i="3"/>
  <c r="J81" i="3"/>
  <c r="J42" i="3"/>
  <c r="J479" i="3"/>
  <c r="J411" i="3"/>
  <c r="J261" i="3"/>
  <c r="J249" i="3"/>
  <c r="J158" i="3"/>
  <c r="J144" i="3"/>
  <c r="J69" i="3"/>
  <c r="J53" i="3"/>
  <c r="J79" i="3"/>
  <c r="J41" i="3"/>
  <c r="J25" i="3"/>
  <c r="J313" i="3"/>
  <c r="J285" i="3"/>
  <c r="J247" i="3"/>
  <c r="J478" i="3"/>
  <c r="J429" i="3"/>
  <c r="J391" i="3"/>
  <c r="J374" i="3"/>
  <c r="J357" i="3"/>
  <c r="J273" i="3"/>
  <c r="J14" i="3"/>
  <c r="J497" i="3"/>
  <c r="J463" i="3"/>
  <c r="J444" i="3"/>
  <c r="J343" i="3"/>
  <c r="J327" i="3"/>
  <c r="J314" i="3"/>
  <c r="J298" i="3"/>
  <c r="J260" i="3"/>
  <c r="J221" i="3"/>
  <c r="J207" i="3"/>
  <c r="J196" i="3"/>
  <c r="J169" i="3"/>
  <c r="J132" i="3"/>
  <c r="J118" i="3"/>
  <c r="J425" i="3"/>
  <c r="J389" i="3"/>
  <c r="J232" i="3"/>
  <c r="J488" i="3"/>
  <c r="J472" i="3"/>
  <c r="J422" i="3"/>
  <c r="J402" i="3"/>
  <c r="J307" i="3"/>
  <c r="J254" i="3"/>
  <c r="J242" i="3"/>
  <c r="J163" i="3"/>
  <c r="J151" i="3"/>
  <c r="J60" i="3"/>
  <c r="J487" i="3"/>
  <c r="J436" i="3"/>
  <c r="J384" i="3"/>
  <c r="J294" i="3"/>
  <c r="J203" i="3"/>
  <c r="J176" i="3"/>
  <c r="J138" i="3"/>
  <c r="J114" i="3"/>
  <c r="J100" i="3"/>
  <c r="J89" i="3"/>
  <c r="J47" i="3"/>
  <c r="J8" i="3"/>
  <c r="J486" i="3"/>
  <c r="J455" i="3"/>
  <c r="J365" i="3"/>
  <c r="J350" i="3"/>
  <c r="J335" i="3"/>
  <c r="J292" i="3"/>
  <c r="J278" i="3"/>
  <c r="J267" i="3"/>
  <c r="J214" i="3"/>
  <c r="J201" i="3"/>
  <c r="J125" i="3"/>
  <c r="J112" i="3"/>
  <c r="J88" i="3"/>
  <c r="J34" i="3"/>
  <c r="J258" i="3"/>
  <c r="J32" i="3"/>
  <c r="J490" i="3"/>
  <c r="J325" i="3"/>
  <c r="J225" i="3"/>
  <c r="J195" i="3"/>
  <c r="J117" i="3"/>
  <c r="J71" i="3"/>
  <c r="J50" i="3"/>
  <c r="J364" i="3"/>
  <c r="J257" i="3"/>
  <c r="J92" i="3"/>
  <c r="J6" i="3"/>
  <c r="J348" i="3"/>
  <c r="J277" i="3"/>
  <c r="J270" i="3"/>
  <c r="J179" i="3"/>
  <c r="J17" i="3"/>
  <c r="J341" i="3"/>
  <c r="J308" i="3"/>
  <c r="J356" i="3"/>
  <c r="J324" i="3"/>
  <c r="J166" i="3"/>
  <c r="J141" i="3"/>
  <c r="J49" i="3"/>
  <c r="J24" i="3"/>
  <c r="J442" i="3"/>
  <c r="J318" i="3"/>
  <c r="J252" i="3"/>
  <c r="J140" i="3"/>
  <c r="J44" i="3"/>
  <c r="J355" i="3"/>
  <c r="J191" i="3"/>
  <c r="J136" i="3"/>
  <c r="J354" i="3"/>
  <c r="J245" i="3"/>
  <c r="J190" i="3"/>
  <c r="J438" i="3"/>
  <c r="J387" i="3"/>
  <c r="J244" i="3"/>
  <c r="J19" i="3"/>
  <c r="J475" i="3"/>
  <c r="J309" i="3"/>
  <c r="J188" i="3"/>
  <c r="J84" i="3"/>
  <c r="J386" i="3"/>
  <c r="J130" i="3"/>
  <c r="J243" i="3"/>
  <c r="J105" i="3"/>
  <c r="J59" i="3"/>
  <c r="J241" i="3"/>
  <c r="J284" i="3"/>
  <c r="J219" i="3"/>
  <c r="J116" i="3"/>
  <c r="J91" i="3"/>
  <c r="J70" i="3"/>
  <c r="J45" i="3"/>
  <c r="J5" i="3"/>
  <c r="J23" i="3"/>
  <c r="J441" i="3"/>
  <c r="J161" i="3"/>
  <c r="J22" i="3"/>
  <c r="J280" i="3"/>
  <c r="J216" i="3"/>
  <c r="J215" i="3"/>
  <c r="J156" i="3"/>
  <c r="J106" i="3"/>
  <c r="J153" i="3"/>
  <c r="J152" i="3"/>
  <c r="J61" i="3"/>
  <c r="J385" i="3"/>
  <c r="J423" i="3"/>
  <c r="J382" i="3"/>
  <c r="J304" i="3"/>
  <c r="J269" i="3"/>
  <c r="J206" i="3"/>
  <c r="J78" i="3"/>
  <c r="J373" i="3"/>
  <c r="J337" i="3"/>
  <c r="J126" i="3"/>
  <c r="J101" i="3"/>
  <c r="J35" i="3"/>
  <c r="J458" i="3"/>
  <c r="J372" i="3"/>
  <c r="J336" i="3"/>
  <c r="J296" i="3"/>
  <c r="J268" i="3"/>
  <c r="J177" i="3"/>
  <c r="J150" i="3"/>
  <c r="J99" i="3"/>
  <c r="J12" i="3"/>
  <c r="J421" i="3"/>
  <c r="J231" i="3"/>
  <c r="J205" i="3"/>
  <c r="J77" i="3"/>
  <c r="J52" i="3"/>
  <c r="J11" i="3"/>
  <c r="J264" i="3"/>
  <c r="J230" i="3"/>
  <c r="J173" i="3"/>
  <c r="J492" i="3"/>
  <c r="J457" i="3"/>
  <c r="J409" i="3"/>
  <c r="J367" i="3"/>
  <c r="J295" i="3"/>
  <c r="J143" i="3"/>
  <c r="J98" i="3"/>
  <c r="J36" i="3"/>
  <c r="J467" i="3"/>
  <c r="J499" i="3"/>
  <c r="G501" i="3"/>
  <c r="H499" i="3" s="1"/>
  <c r="L32" i="4"/>
  <c r="M32" i="4" s="1"/>
  <c r="D13" i="4" s="1"/>
  <c r="J515" i="3"/>
  <c r="F33" i="2"/>
  <c r="K50" i="2"/>
  <c r="E43" i="2"/>
  <c r="L28" i="4"/>
  <c r="M28" i="4" s="1"/>
  <c r="L7" i="4"/>
  <c r="M7" i="4" s="1"/>
  <c r="L27" i="4"/>
  <c r="M27" i="4" s="1"/>
  <c r="L25" i="4"/>
  <c r="M25" i="4" s="1"/>
  <c r="L37" i="4"/>
  <c r="M37" i="4" s="1"/>
  <c r="L13" i="4"/>
  <c r="M13" i="4" s="1"/>
  <c r="L33" i="4"/>
  <c r="M33" i="4" s="1"/>
  <c r="L19" i="4"/>
  <c r="M19" i="4" s="1"/>
  <c r="L8" i="4"/>
  <c r="M8" i="4" s="1"/>
  <c r="L24" i="4"/>
  <c r="M24" i="4" s="1"/>
  <c r="L36" i="4"/>
  <c r="M36" i="4" s="1"/>
  <c r="D10" i="4" s="1"/>
  <c r="L6" i="4"/>
  <c r="L20" i="4"/>
  <c r="M20" i="4" s="1"/>
  <c r="L26" i="4"/>
  <c r="M26" i="4" s="1"/>
  <c r="L14" i="4"/>
  <c r="M14" i="4" s="1"/>
  <c r="L12" i="4"/>
  <c r="M12" i="4" s="1"/>
  <c r="D11" i="4" s="1"/>
  <c r="L15" i="4"/>
  <c r="M15" i="4" s="1"/>
  <c r="L9" i="4"/>
  <c r="M9" i="4" s="1"/>
  <c r="L508" i="3"/>
  <c r="L511" i="3"/>
  <c r="L510" i="3"/>
  <c r="L505" i="3"/>
  <c r="L509" i="3"/>
  <c r="L507" i="3"/>
  <c r="L513" i="3"/>
  <c r="L506" i="3"/>
  <c r="L515" i="3"/>
  <c r="L514" i="3"/>
  <c r="L512" i="3"/>
  <c r="L16" i="2"/>
  <c r="M16" i="2" s="1"/>
  <c r="M5" i="2"/>
  <c r="O33" i="2"/>
  <c r="C13" i="6"/>
  <c r="D47" i="2" s="1"/>
  <c r="C11" i="6"/>
  <c r="C15" i="6"/>
  <c r="C8" i="6"/>
  <c r="C14" i="6"/>
  <c r="C17" i="6"/>
  <c r="D49" i="2" s="1"/>
  <c r="C9" i="6"/>
  <c r="C12" i="6"/>
  <c r="D45" i="2" s="1"/>
  <c r="C10" i="6"/>
  <c r="D43" i="2" s="1"/>
  <c r="C18" i="6"/>
  <c r="D46" i="2" s="1"/>
  <c r="C16" i="6"/>
  <c r="D48" i="2" s="1"/>
  <c r="D40" i="2"/>
  <c r="J513" i="3"/>
  <c r="J506" i="3"/>
  <c r="J514" i="3"/>
  <c r="J507" i="3"/>
  <c r="J510" i="3"/>
  <c r="J511" i="3"/>
  <c r="J505" i="3"/>
  <c r="J509" i="3"/>
  <c r="J508" i="3"/>
  <c r="J512" i="3"/>
  <c r="G516" i="3"/>
  <c r="E49" i="2"/>
  <c r="E45" i="2"/>
  <c r="E46" i="2"/>
  <c r="L23" i="4"/>
  <c r="M23" i="4" s="1"/>
  <c r="D9" i="4" s="1"/>
  <c r="C16" i="4"/>
  <c r="B9" i="4" s="1"/>
  <c r="H418" i="3" l="1"/>
  <c r="H399" i="3"/>
  <c r="H65" i="3"/>
  <c r="H238" i="3"/>
  <c r="H446" i="3"/>
  <c r="M446" i="3" s="1"/>
  <c r="H378" i="3"/>
  <c r="H39" i="3"/>
  <c r="M39" i="3" s="1"/>
  <c r="N39" i="3" s="1"/>
  <c r="H167" i="3"/>
  <c r="M167" i="3" s="1"/>
  <c r="N167" i="3" s="1"/>
  <c r="H461" i="3"/>
  <c r="M461" i="3" s="1"/>
  <c r="N461" i="3" s="1"/>
  <c r="H347" i="3"/>
  <c r="H229" i="3"/>
  <c r="M229" i="3" s="1"/>
  <c r="N229" i="3" s="1"/>
  <c r="H184" i="3"/>
  <c r="M184" i="3" s="1"/>
  <c r="N184" i="3" s="1"/>
  <c r="H192" i="3"/>
  <c r="M192" i="3" s="1"/>
  <c r="N192" i="3" s="1"/>
  <c r="H314" i="3"/>
  <c r="H119" i="3"/>
  <c r="H296" i="3"/>
  <c r="M296" i="3" s="1"/>
  <c r="N296" i="3" s="1"/>
  <c r="H288" i="3"/>
  <c r="M288" i="3" s="1"/>
  <c r="N288" i="3" s="1"/>
  <c r="H174" i="3"/>
  <c r="M174" i="3" s="1"/>
  <c r="N174" i="3" s="1"/>
  <c r="H298" i="3"/>
  <c r="M298" i="3" s="1"/>
  <c r="N298" i="3" s="1"/>
  <c r="H311" i="3"/>
  <c r="M311" i="3" s="1"/>
  <c r="N311" i="3" s="1"/>
  <c r="H25" i="3"/>
  <c r="M25" i="3" s="1"/>
  <c r="N25" i="3" s="1"/>
  <c r="H165" i="3"/>
  <c r="H264" i="3"/>
  <c r="M264" i="3" s="1"/>
  <c r="N264" i="3" s="1"/>
  <c r="H186" i="3"/>
  <c r="M186" i="3" s="1"/>
  <c r="N186" i="3" s="1"/>
  <c r="H88" i="3"/>
  <c r="M88" i="3" s="1"/>
  <c r="N88" i="3" s="1"/>
  <c r="H481" i="3"/>
  <c r="H367" i="3"/>
  <c r="M367" i="3" s="1"/>
  <c r="N367" i="3" s="1"/>
  <c r="H248" i="3"/>
  <c r="M248" i="3" s="1"/>
  <c r="N248" i="3" s="1"/>
  <c r="H151" i="3"/>
  <c r="M151" i="3" s="1"/>
  <c r="N151" i="3" s="1"/>
  <c r="H363" i="3"/>
  <c r="M363" i="3" s="1"/>
  <c r="N363" i="3" s="1"/>
  <c r="H270" i="3"/>
  <c r="M270" i="3" s="1"/>
  <c r="N270" i="3" s="1"/>
  <c r="H212" i="3"/>
  <c r="M212" i="3" s="1"/>
  <c r="N212" i="3" s="1"/>
  <c r="H134" i="3"/>
  <c r="M134" i="3" s="1"/>
  <c r="N134" i="3" s="1"/>
  <c r="H37" i="3"/>
  <c r="M37" i="3" s="1"/>
  <c r="N37" i="3" s="1"/>
  <c r="H429" i="3"/>
  <c r="M429" i="3" s="1"/>
  <c r="N429" i="3" s="1"/>
  <c r="H335" i="3"/>
  <c r="M335" i="3" s="1"/>
  <c r="N335" i="3" s="1"/>
  <c r="H220" i="3"/>
  <c r="M220" i="3" s="1"/>
  <c r="N220" i="3" s="1"/>
  <c r="H226" i="3"/>
  <c r="H100" i="3"/>
  <c r="H233" i="3"/>
  <c r="M233" i="3" s="1"/>
  <c r="N233" i="3" s="1"/>
  <c r="H301" i="3"/>
  <c r="M301" i="3" s="1"/>
  <c r="N301" i="3" s="1"/>
  <c r="H243" i="3"/>
  <c r="H284" i="3"/>
  <c r="M284" i="3" s="1"/>
  <c r="N284" i="3" s="1"/>
  <c r="H206" i="3"/>
  <c r="M206" i="3" s="1"/>
  <c r="N206" i="3" s="1"/>
  <c r="H108" i="3"/>
  <c r="M108" i="3" s="1"/>
  <c r="N108" i="3" s="1"/>
  <c r="H386" i="3"/>
  <c r="H268" i="3"/>
  <c r="H171" i="3"/>
  <c r="M171" i="3" s="1"/>
  <c r="N171" i="3" s="1"/>
  <c r="H92" i="3"/>
  <c r="M92" i="3" s="1"/>
  <c r="N92" i="3" s="1"/>
  <c r="H290" i="3"/>
  <c r="M290" i="3" s="1"/>
  <c r="N290" i="3" s="1"/>
  <c r="H232" i="3"/>
  <c r="M232" i="3" s="1"/>
  <c r="N232" i="3" s="1"/>
  <c r="H154" i="3"/>
  <c r="M154" i="3" s="1"/>
  <c r="N154" i="3" s="1"/>
  <c r="H57" i="3"/>
  <c r="M57" i="3" s="1"/>
  <c r="N57" i="3" s="1"/>
  <c r="H354" i="3"/>
  <c r="H355" i="3"/>
  <c r="H340" i="3"/>
  <c r="M340" i="3" s="1"/>
  <c r="N340" i="3" s="1"/>
  <c r="H211" i="3"/>
  <c r="M211" i="3" s="1"/>
  <c r="N211" i="3" s="1"/>
  <c r="H76" i="3"/>
  <c r="M76" i="3" s="1"/>
  <c r="N76" i="3" s="1"/>
  <c r="H241" i="3"/>
  <c r="M241" i="3" s="1"/>
  <c r="N241" i="3" s="1"/>
  <c r="H382" i="3"/>
  <c r="M382" i="3" s="1"/>
  <c r="N382" i="3" s="1"/>
  <c r="H344" i="3"/>
  <c r="M344" i="3" s="1"/>
  <c r="N344" i="3" s="1"/>
  <c r="H245" i="3"/>
  <c r="M245" i="3" s="1"/>
  <c r="N245" i="3" s="1"/>
  <c r="H148" i="3"/>
  <c r="M148" i="3" s="1"/>
  <c r="N148" i="3" s="1"/>
  <c r="H31" i="3"/>
  <c r="M31" i="3" s="1"/>
  <c r="N31" i="3" s="1"/>
  <c r="H423" i="3"/>
  <c r="M423" i="3" s="1"/>
  <c r="N423" i="3" s="1"/>
  <c r="H308" i="3"/>
  <c r="H210" i="3"/>
  <c r="M210" i="3" s="1"/>
  <c r="N210" i="3" s="1"/>
  <c r="H370" i="3"/>
  <c r="H330" i="3"/>
  <c r="H271" i="3"/>
  <c r="M271" i="3" s="1"/>
  <c r="N271" i="3" s="1"/>
  <c r="H193" i="3"/>
  <c r="H95" i="3"/>
  <c r="M95" i="3" s="1"/>
  <c r="N95" i="3" s="1"/>
  <c r="H488" i="3"/>
  <c r="M488" i="3" s="1"/>
  <c r="N488" i="3" s="1"/>
  <c r="H393" i="3"/>
  <c r="M393" i="3" s="1"/>
  <c r="N393" i="3" s="1"/>
  <c r="H394" i="3"/>
  <c r="H336" i="3"/>
  <c r="M336" i="3" s="1"/>
  <c r="N336" i="3" s="1"/>
  <c r="H414" i="3"/>
  <c r="M414" i="3" s="1"/>
  <c r="N414" i="3" s="1"/>
  <c r="H318" i="3"/>
  <c r="M318" i="3" s="1"/>
  <c r="N318" i="3" s="1"/>
  <c r="H279" i="3"/>
  <c r="M279" i="3" s="1"/>
  <c r="N279" i="3" s="1"/>
  <c r="H358" i="3"/>
  <c r="M358" i="3" s="1"/>
  <c r="N358" i="3" s="1"/>
  <c r="H261" i="3"/>
  <c r="H242" i="3"/>
  <c r="M242" i="3" s="1"/>
  <c r="N242" i="3" s="1"/>
  <c r="H498" i="3"/>
  <c r="M498" i="3" s="1"/>
  <c r="N498" i="3" s="1"/>
  <c r="H105" i="3"/>
  <c r="H304" i="3"/>
  <c r="M304" i="3" s="1"/>
  <c r="N304" i="3" s="1"/>
  <c r="H462" i="3"/>
  <c r="H135" i="3"/>
  <c r="H431" i="3"/>
  <c r="H319" i="3"/>
  <c r="H166" i="3"/>
  <c r="H364" i="3"/>
  <c r="M364" i="3" s="1"/>
  <c r="N364" i="3" s="1"/>
  <c r="H265" i="3"/>
  <c r="M265" i="3" s="1"/>
  <c r="N265" i="3" s="1"/>
  <c r="H168" i="3"/>
  <c r="M168" i="3" s="1"/>
  <c r="N168" i="3" s="1"/>
  <c r="H51" i="3"/>
  <c r="H443" i="3"/>
  <c r="M443" i="3" s="1"/>
  <c r="N443" i="3" s="1"/>
  <c r="H328" i="3"/>
  <c r="M328" i="3" s="1"/>
  <c r="N328" i="3" s="1"/>
  <c r="H230" i="3"/>
  <c r="M230" i="3" s="1"/>
  <c r="N230" i="3" s="1"/>
  <c r="H145" i="3"/>
  <c r="M145" i="3" s="1"/>
  <c r="N145" i="3" s="1"/>
  <c r="H350" i="3"/>
  <c r="M350" i="3" s="1"/>
  <c r="N350" i="3" s="1"/>
  <c r="H291" i="3"/>
  <c r="M291" i="3" s="1"/>
  <c r="N291" i="3" s="1"/>
  <c r="H213" i="3"/>
  <c r="M213" i="3" s="1"/>
  <c r="N213" i="3" s="1"/>
  <c r="H115" i="3"/>
  <c r="M115" i="3" s="1"/>
  <c r="N115" i="3" s="1"/>
  <c r="H19" i="3"/>
  <c r="M19" i="3" s="1"/>
  <c r="N19" i="3" s="1"/>
  <c r="H411" i="3"/>
  <c r="M411" i="3" s="1"/>
  <c r="N411" i="3" s="1"/>
  <c r="H412" i="3"/>
  <c r="M412" i="3" s="1"/>
  <c r="N412" i="3" s="1"/>
  <c r="H356" i="3"/>
  <c r="H433" i="3"/>
  <c r="H338" i="3"/>
  <c r="H299" i="3"/>
  <c r="H5" i="3"/>
  <c r="M5" i="3" s="1"/>
  <c r="N5" i="3" s="1"/>
  <c r="H281" i="3"/>
  <c r="M281" i="3" s="1"/>
  <c r="N281" i="3" s="1"/>
  <c r="H262" i="3"/>
  <c r="M262" i="3" s="1"/>
  <c r="N262" i="3" s="1"/>
  <c r="H383" i="3"/>
  <c r="M383" i="3" s="1"/>
  <c r="N383" i="3" s="1"/>
  <c r="H38" i="3"/>
  <c r="M38" i="3" s="1"/>
  <c r="N38" i="3" s="1"/>
  <c r="H20" i="3"/>
  <c r="H305" i="3"/>
  <c r="M305" i="3" s="1"/>
  <c r="N305" i="3" s="1"/>
  <c r="H207" i="3"/>
  <c r="M207" i="3" s="1"/>
  <c r="N207" i="3" s="1"/>
  <c r="H89" i="3"/>
  <c r="M89" i="3" s="1"/>
  <c r="N89" i="3" s="1"/>
  <c r="H482" i="3"/>
  <c r="M482" i="3" s="1"/>
  <c r="N482" i="3" s="1"/>
  <c r="H368" i="3"/>
  <c r="M368" i="3" s="1"/>
  <c r="N368" i="3" s="1"/>
  <c r="H269" i="3"/>
  <c r="M269" i="3" s="1"/>
  <c r="N269" i="3" s="1"/>
  <c r="H15" i="3"/>
  <c r="H407" i="3"/>
  <c r="M407" i="3" s="1"/>
  <c r="N407" i="3" s="1"/>
  <c r="H331" i="3"/>
  <c r="H252" i="3"/>
  <c r="M252" i="3" s="1"/>
  <c r="N252" i="3" s="1"/>
  <c r="H155" i="3"/>
  <c r="H58" i="3"/>
  <c r="M58" i="3" s="1"/>
  <c r="N58" i="3" s="1"/>
  <c r="H449" i="3"/>
  <c r="H450" i="3"/>
  <c r="H413" i="3"/>
  <c r="H472" i="3"/>
  <c r="M472" i="3" s="1"/>
  <c r="N472" i="3" s="1"/>
  <c r="H415" i="3"/>
  <c r="H339" i="3"/>
  <c r="M339" i="3" s="1"/>
  <c r="N339" i="3" s="1"/>
  <c r="H44" i="3"/>
  <c r="H417" i="3"/>
  <c r="M417" i="3" s="1"/>
  <c r="N417" i="3" s="1"/>
  <c r="H321" i="3"/>
  <c r="M321" i="3" s="1"/>
  <c r="N321" i="3" s="1"/>
  <c r="H302" i="3"/>
  <c r="M302" i="3" s="1"/>
  <c r="N302" i="3" s="1"/>
  <c r="H8" i="3"/>
  <c r="M8" i="3" s="1"/>
  <c r="N8" i="3" s="1"/>
  <c r="H325" i="3"/>
  <c r="M325" i="3" s="1"/>
  <c r="N325" i="3" s="1"/>
  <c r="H227" i="3"/>
  <c r="M227" i="3" s="1"/>
  <c r="N227" i="3" s="1"/>
  <c r="H109" i="3"/>
  <c r="M109" i="3" s="1"/>
  <c r="N109" i="3" s="1"/>
  <c r="H387" i="3"/>
  <c r="M387" i="3" s="1"/>
  <c r="N387" i="3" s="1"/>
  <c r="H289" i="3"/>
  <c r="H172" i="3"/>
  <c r="M172" i="3" s="1"/>
  <c r="N172" i="3" s="1"/>
  <c r="H426" i="3"/>
  <c r="M426" i="3" s="1"/>
  <c r="N426" i="3" s="1"/>
  <c r="H351" i="3"/>
  <c r="H272" i="3"/>
  <c r="H175" i="3"/>
  <c r="H77" i="3"/>
  <c r="H469" i="3"/>
  <c r="H470" i="3"/>
  <c r="M470" i="3" s="1"/>
  <c r="N470" i="3" s="1"/>
  <c r="H432" i="3"/>
  <c r="M432" i="3" s="1"/>
  <c r="N432" i="3" s="1"/>
  <c r="H492" i="3"/>
  <c r="M492" i="3" s="1"/>
  <c r="N492" i="3" s="1"/>
  <c r="H434" i="3"/>
  <c r="M434" i="3" s="1"/>
  <c r="N434" i="3" s="1"/>
  <c r="H359" i="3"/>
  <c r="M359" i="3" s="1"/>
  <c r="N359" i="3" s="1"/>
  <c r="H64" i="3"/>
  <c r="M64" i="3" s="1"/>
  <c r="N64" i="3" s="1"/>
  <c r="H436" i="3"/>
  <c r="M436" i="3" s="1"/>
  <c r="N436" i="3" s="1"/>
  <c r="H341" i="3"/>
  <c r="M341" i="3" s="1"/>
  <c r="N341" i="3" s="1"/>
  <c r="H322" i="3"/>
  <c r="M322" i="3" s="1"/>
  <c r="N322" i="3" s="1"/>
  <c r="H125" i="3"/>
  <c r="M125" i="3" s="1"/>
  <c r="N125" i="3" s="1"/>
  <c r="H440" i="3"/>
  <c r="H345" i="3"/>
  <c r="H246" i="3"/>
  <c r="M246" i="3" s="1"/>
  <c r="N246" i="3" s="1"/>
  <c r="H129" i="3"/>
  <c r="M129" i="3" s="1"/>
  <c r="N129" i="3" s="1"/>
  <c r="H13" i="3"/>
  <c r="H405" i="3"/>
  <c r="H309" i="3"/>
  <c r="H283" i="3"/>
  <c r="M283" i="3" s="1"/>
  <c r="N283" i="3" s="1"/>
  <c r="H465" i="3"/>
  <c r="M465" i="3" s="1"/>
  <c r="N465" i="3" s="1"/>
  <c r="H371" i="3"/>
  <c r="H292" i="3"/>
  <c r="H194" i="3"/>
  <c r="H96" i="3"/>
  <c r="M96" i="3" s="1"/>
  <c r="N96" i="3" s="1"/>
  <c r="H489" i="3"/>
  <c r="H490" i="3"/>
  <c r="H451" i="3"/>
  <c r="H97" i="3"/>
  <c r="M97" i="3" s="1"/>
  <c r="N97" i="3" s="1"/>
  <c r="H453" i="3"/>
  <c r="M453" i="3" s="1"/>
  <c r="N453" i="3" s="1"/>
  <c r="H83" i="3"/>
  <c r="H455" i="3"/>
  <c r="M455" i="3" s="1"/>
  <c r="N455" i="3" s="1"/>
  <c r="H361" i="3"/>
  <c r="H342" i="3"/>
  <c r="M342" i="3" s="1"/>
  <c r="N342" i="3" s="1"/>
  <c r="H190" i="3"/>
  <c r="M190" i="3" s="1"/>
  <c r="N190" i="3" s="1"/>
  <c r="H360" i="3"/>
  <c r="H187" i="3"/>
  <c r="M187" i="3" s="1"/>
  <c r="N187" i="3" s="1"/>
  <c r="H282" i="3"/>
  <c r="H224" i="3"/>
  <c r="H459" i="3"/>
  <c r="M459" i="3" s="1"/>
  <c r="N459" i="3" s="1"/>
  <c r="H365" i="3"/>
  <c r="H266" i="3"/>
  <c r="M266" i="3" s="1"/>
  <c r="N266" i="3" s="1"/>
  <c r="H149" i="3"/>
  <c r="M149" i="3" s="1"/>
  <c r="N149" i="3" s="1"/>
  <c r="H32" i="3"/>
  <c r="M32" i="3" s="1"/>
  <c r="N32" i="3" s="1"/>
  <c r="H424" i="3"/>
  <c r="M424" i="3" s="1"/>
  <c r="N424" i="3" s="1"/>
  <c r="H329" i="3"/>
  <c r="M329" i="3" s="1"/>
  <c r="N329" i="3" s="1"/>
  <c r="H485" i="3"/>
  <c r="H390" i="3"/>
  <c r="H312" i="3"/>
  <c r="M312" i="3" s="1"/>
  <c r="N312" i="3" s="1"/>
  <c r="H214" i="3"/>
  <c r="M214" i="3" s="1"/>
  <c r="N214" i="3" s="1"/>
  <c r="H116" i="3"/>
  <c r="M116" i="3" s="1"/>
  <c r="N116" i="3" s="1"/>
  <c r="H78" i="3"/>
  <c r="M78" i="3" s="1"/>
  <c r="N78" i="3" s="1"/>
  <c r="H21" i="3"/>
  <c r="H471" i="3"/>
  <c r="M471" i="3" s="1"/>
  <c r="N471" i="3" s="1"/>
  <c r="H22" i="3"/>
  <c r="M22" i="3" s="1"/>
  <c r="N22" i="3" s="1"/>
  <c r="H473" i="3"/>
  <c r="H416" i="3"/>
  <c r="M416" i="3" s="1"/>
  <c r="N416" i="3" s="1"/>
  <c r="H102" i="3"/>
  <c r="M102" i="3" s="1"/>
  <c r="N102" i="3" s="1"/>
  <c r="H475" i="3"/>
  <c r="H362" i="3"/>
  <c r="M362" i="3" s="1"/>
  <c r="N362" i="3" s="1"/>
  <c r="H343" i="3"/>
  <c r="M343" i="3" s="1"/>
  <c r="N343" i="3" s="1"/>
  <c r="H479" i="3"/>
  <c r="M479" i="3" s="1"/>
  <c r="N479" i="3" s="1"/>
  <c r="H384" i="3"/>
  <c r="M384" i="3" s="1"/>
  <c r="N384" i="3" s="1"/>
  <c r="H286" i="3"/>
  <c r="M286" i="3" s="1"/>
  <c r="N286" i="3" s="1"/>
  <c r="H169" i="3"/>
  <c r="H52" i="3"/>
  <c r="M52" i="3" s="1"/>
  <c r="N52" i="3" s="1"/>
  <c r="H444" i="3"/>
  <c r="H349" i="3"/>
  <c r="M349" i="3" s="1"/>
  <c r="N349" i="3" s="1"/>
  <c r="H16" i="3"/>
  <c r="H408" i="3"/>
  <c r="M408" i="3" s="1"/>
  <c r="N408" i="3" s="1"/>
  <c r="H332" i="3"/>
  <c r="M332" i="3" s="1"/>
  <c r="N332" i="3" s="1"/>
  <c r="H234" i="3"/>
  <c r="M234" i="3" s="1"/>
  <c r="N234" i="3" s="1"/>
  <c r="H136" i="3"/>
  <c r="M136" i="3" s="1"/>
  <c r="N136" i="3" s="1"/>
  <c r="H137" i="3"/>
  <c r="H79" i="3"/>
  <c r="H491" i="3"/>
  <c r="H80" i="3"/>
  <c r="M80" i="3" s="1"/>
  <c r="N80" i="3" s="1"/>
  <c r="H493" i="3"/>
  <c r="H435" i="3"/>
  <c r="H122" i="3"/>
  <c r="M122" i="3" s="1"/>
  <c r="N122" i="3" s="1"/>
  <c r="H495" i="3"/>
  <c r="H437" i="3"/>
  <c r="H381" i="3"/>
  <c r="M381" i="3" s="1"/>
  <c r="N381" i="3" s="1"/>
  <c r="H9" i="3"/>
  <c r="H10" i="3"/>
  <c r="M10" i="3" s="1"/>
  <c r="N10" i="3" s="1"/>
  <c r="H402" i="3"/>
  <c r="H306" i="3"/>
  <c r="H188" i="3"/>
  <c r="M188" i="3" s="1"/>
  <c r="N188" i="3" s="1"/>
  <c r="H71" i="3"/>
  <c r="M71" i="3" s="1"/>
  <c r="N71" i="3" s="1"/>
  <c r="H463" i="3"/>
  <c r="M463" i="3" s="1"/>
  <c r="N463" i="3" s="1"/>
  <c r="H369" i="3"/>
  <c r="M369" i="3" s="1"/>
  <c r="N369" i="3" s="1"/>
  <c r="H34" i="3"/>
  <c r="M34" i="3" s="1"/>
  <c r="N34" i="3" s="1"/>
  <c r="H35" i="3"/>
  <c r="H427" i="3"/>
  <c r="M427" i="3" s="1"/>
  <c r="N427" i="3" s="1"/>
  <c r="H352" i="3"/>
  <c r="M352" i="3" s="1"/>
  <c r="N352" i="3" s="1"/>
  <c r="H253" i="3"/>
  <c r="H156" i="3"/>
  <c r="M156" i="3" s="1"/>
  <c r="N156" i="3" s="1"/>
  <c r="H157" i="3"/>
  <c r="M157" i="3" s="1"/>
  <c r="N157" i="3" s="1"/>
  <c r="H98" i="3"/>
  <c r="M98" i="3" s="1"/>
  <c r="N98" i="3" s="1"/>
  <c r="H117" i="3"/>
  <c r="H159" i="3"/>
  <c r="H24" i="3"/>
  <c r="H454" i="3"/>
  <c r="H142" i="3"/>
  <c r="M142" i="3" s="1"/>
  <c r="N142" i="3" s="1"/>
  <c r="H6" i="3"/>
  <c r="M6" i="3" s="1"/>
  <c r="N6" i="3" s="1"/>
  <c r="H456" i="3"/>
  <c r="H438" i="3"/>
  <c r="M438" i="3" s="1"/>
  <c r="N438" i="3" s="1"/>
  <c r="H48" i="3"/>
  <c r="M48" i="3" s="1"/>
  <c r="N48" i="3" s="1"/>
  <c r="H421" i="3"/>
  <c r="M421" i="3" s="1"/>
  <c r="N421" i="3" s="1"/>
  <c r="H326" i="3"/>
  <c r="M326" i="3" s="1"/>
  <c r="N326" i="3" s="1"/>
  <c r="H208" i="3"/>
  <c r="M208" i="3" s="1"/>
  <c r="N208" i="3" s="1"/>
  <c r="H90" i="3"/>
  <c r="M90" i="3" s="1"/>
  <c r="N90" i="3" s="1"/>
  <c r="H483" i="3"/>
  <c r="M483" i="3" s="1"/>
  <c r="N483" i="3" s="1"/>
  <c r="H388" i="3"/>
  <c r="M388" i="3" s="1"/>
  <c r="N388" i="3" s="1"/>
  <c r="H54" i="3"/>
  <c r="M54" i="3" s="1"/>
  <c r="N54" i="3" s="1"/>
  <c r="H466" i="3"/>
  <c r="M466" i="3" s="1"/>
  <c r="N466" i="3" s="1"/>
  <c r="H372" i="3"/>
  <c r="M372" i="3" s="1"/>
  <c r="N372" i="3" s="1"/>
  <c r="H273" i="3"/>
  <c r="M273" i="3" s="1"/>
  <c r="N273" i="3" s="1"/>
  <c r="H176" i="3"/>
  <c r="H177" i="3"/>
  <c r="M177" i="3" s="1"/>
  <c r="N177" i="3" s="1"/>
  <c r="H118" i="3"/>
  <c r="H61" i="3"/>
  <c r="H23" i="3"/>
  <c r="M23" i="3" s="1"/>
  <c r="N23" i="3" s="1"/>
  <c r="H43" i="3"/>
  <c r="M43" i="3" s="1"/>
  <c r="N43" i="3" s="1"/>
  <c r="H474" i="3"/>
  <c r="M474" i="3" s="1"/>
  <c r="N474" i="3" s="1"/>
  <c r="H162" i="3"/>
  <c r="H26" i="3"/>
  <c r="H457" i="3"/>
  <c r="M457" i="3" s="1"/>
  <c r="N457" i="3" s="1"/>
  <c r="H486" i="3"/>
  <c r="H99" i="3"/>
  <c r="M99" i="3" s="1"/>
  <c r="N99" i="3" s="1"/>
  <c r="H317" i="3"/>
  <c r="M317" i="3" s="1"/>
  <c r="N317" i="3" s="1"/>
  <c r="H320" i="3"/>
  <c r="M320" i="3" s="1"/>
  <c r="N320" i="3" s="1"/>
  <c r="H62" i="3"/>
  <c r="H404" i="3"/>
  <c r="M404" i="3" s="1"/>
  <c r="N404" i="3" s="1"/>
  <c r="H377" i="3"/>
  <c r="M377" i="3" s="1"/>
  <c r="N377" i="3" s="1"/>
  <c r="H249" i="3"/>
  <c r="H205" i="3"/>
  <c r="M205" i="3" s="1"/>
  <c r="N205" i="3" s="1"/>
  <c r="H55" i="3"/>
  <c r="H476" i="3"/>
  <c r="H196" i="3"/>
  <c r="M196" i="3" s="1"/>
  <c r="N196" i="3" s="1"/>
  <c r="H63" i="3"/>
  <c r="M63" i="3" s="1"/>
  <c r="N63" i="3" s="1"/>
  <c r="H45" i="3"/>
  <c r="H496" i="3"/>
  <c r="H315" i="3"/>
  <c r="M315" i="3" s="1"/>
  <c r="N315" i="3" s="1"/>
  <c r="H164" i="3"/>
  <c r="M164" i="3" s="1"/>
  <c r="N164" i="3" s="1"/>
  <c r="H337" i="3"/>
  <c r="H179" i="3"/>
  <c r="M179" i="3" s="1"/>
  <c r="N179" i="3" s="1"/>
  <c r="H202" i="3"/>
  <c r="M202" i="3" s="1"/>
  <c r="N202" i="3" s="1"/>
  <c r="H278" i="3"/>
  <c r="M278" i="3" s="1"/>
  <c r="N278" i="3" s="1"/>
  <c r="H222" i="3"/>
  <c r="M222" i="3" s="1"/>
  <c r="N222" i="3" s="1"/>
  <c r="H324" i="3"/>
  <c r="M324" i="3" s="1"/>
  <c r="N324" i="3" s="1"/>
  <c r="H374" i="3"/>
  <c r="M374" i="3" s="1"/>
  <c r="N374" i="3" s="1"/>
  <c r="H223" i="3"/>
  <c r="H285" i="3"/>
  <c r="M285" i="3" s="1"/>
  <c r="N285" i="3" s="1"/>
  <c r="H376" i="3"/>
  <c r="M376" i="3" s="1"/>
  <c r="N376" i="3" s="1"/>
  <c r="H49" i="3"/>
  <c r="M49" i="3" s="1"/>
  <c r="N49" i="3" s="1"/>
  <c r="H441" i="3"/>
  <c r="M441" i="3" s="1"/>
  <c r="N441" i="3" s="1"/>
  <c r="H346" i="3"/>
  <c r="H228" i="3"/>
  <c r="M228" i="3" s="1"/>
  <c r="N228" i="3" s="1"/>
  <c r="H110" i="3"/>
  <c r="M110" i="3" s="1"/>
  <c r="N110" i="3" s="1"/>
  <c r="H14" i="3"/>
  <c r="H406" i="3"/>
  <c r="H73" i="3"/>
  <c r="M73" i="3" s="1"/>
  <c r="N73" i="3" s="1"/>
  <c r="H74" i="3"/>
  <c r="M74" i="3" s="1"/>
  <c r="N74" i="3" s="1"/>
  <c r="H391" i="3"/>
  <c r="H293" i="3"/>
  <c r="M293" i="3" s="1"/>
  <c r="N293" i="3" s="1"/>
  <c r="H195" i="3"/>
  <c r="H138" i="3"/>
  <c r="H42" i="3"/>
  <c r="M42" i="3" s="1"/>
  <c r="N42" i="3" s="1"/>
  <c r="H494" i="3"/>
  <c r="M494" i="3" s="1"/>
  <c r="N494" i="3" s="1"/>
  <c r="H477" i="3"/>
  <c r="M477" i="3" s="1"/>
  <c r="N477" i="3" s="1"/>
  <c r="H300" i="3"/>
  <c r="M300" i="3" s="1"/>
  <c r="N300" i="3" s="1"/>
  <c r="H334" i="3"/>
  <c r="H323" i="3"/>
  <c r="M323" i="3" s="1"/>
  <c r="N323" i="3" s="1"/>
  <c r="H375" i="3"/>
  <c r="M375" i="3" s="1"/>
  <c r="N375" i="3" s="1"/>
  <c r="H348" i="3"/>
  <c r="M348" i="3" s="1"/>
  <c r="N348" i="3" s="1"/>
  <c r="H430" i="3"/>
  <c r="M430" i="3" s="1"/>
  <c r="N430" i="3" s="1"/>
  <c r="H106" i="3"/>
  <c r="H68" i="3"/>
  <c r="M68" i="3" s="1"/>
  <c r="N68" i="3" s="1"/>
  <c r="H460" i="3"/>
  <c r="H366" i="3"/>
  <c r="M366" i="3" s="1"/>
  <c r="N366" i="3" s="1"/>
  <c r="H247" i="3"/>
  <c r="M247" i="3" s="1"/>
  <c r="N247" i="3" s="1"/>
  <c r="H130" i="3"/>
  <c r="M130" i="3" s="1"/>
  <c r="N130" i="3" s="1"/>
  <c r="H33" i="3"/>
  <c r="M33" i="3" s="1"/>
  <c r="N33" i="3" s="1"/>
  <c r="H425" i="3"/>
  <c r="M425" i="3" s="1"/>
  <c r="N425" i="3" s="1"/>
  <c r="H112" i="3"/>
  <c r="M112" i="3" s="1"/>
  <c r="N112" i="3" s="1"/>
  <c r="H93" i="3"/>
  <c r="H17" i="3"/>
  <c r="M17" i="3" s="1"/>
  <c r="N17" i="3" s="1"/>
  <c r="H409" i="3"/>
  <c r="M409" i="3" s="1"/>
  <c r="N409" i="3" s="1"/>
  <c r="H313" i="3"/>
  <c r="H215" i="3"/>
  <c r="H216" i="3"/>
  <c r="M216" i="3" s="1"/>
  <c r="N216" i="3" s="1"/>
  <c r="H158" i="3"/>
  <c r="M158" i="3" s="1"/>
  <c r="N158" i="3" s="1"/>
  <c r="H139" i="3"/>
  <c r="M139" i="3" s="1"/>
  <c r="N139" i="3" s="1"/>
  <c r="H81" i="3"/>
  <c r="M81" i="3" s="1"/>
  <c r="N81" i="3" s="1"/>
  <c r="H82" i="3"/>
  <c r="M82" i="3" s="1"/>
  <c r="N82" i="3" s="1"/>
  <c r="H60" i="3"/>
  <c r="M60" i="3" s="1"/>
  <c r="N60" i="3" s="1"/>
  <c r="H201" i="3"/>
  <c r="H84" i="3"/>
  <c r="M84" i="3" s="1"/>
  <c r="N84" i="3" s="1"/>
  <c r="H7" i="3"/>
  <c r="H497" i="3"/>
  <c r="H126" i="3"/>
  <c r="M126" i="3" s="1"/>
  <c r="N126" i="3" s="1"/>
  <c r="H480" i="3"/>
  <c r="M480" i="3" s="1"/>
  <c r="N480" i="3" s="1"/>
  <c r="H385" i="3"/>
  <c r="M385" i="3" s="1"/>
  <c r="N385" i="3" s="1"/>
  <c r="H267" i="3"/>
  <c r="M267" i="3" s="1"/>
  <c r="N267" i="3" s="1"/>
  <c r="H150" i="3"/>
  <c r="M150" i="3" s="1"/>
  <c r="N150" i="3" s="1"/>
  <c r="H53" i="3"/>
  <c r="M53" i="3" s="1"/>
  <c r="N53" i="3" s="1"/>
  <c r="H445" i="3"/>
  <c r="M445" i="3" s="1"/>
  <c r="N445" i="3" s="1"/>
  <c r="H132" i="3"/>
  <c r="M132" i="3" s="1"/>
  <c r="N132" i="3" s="1"/>
  <c r="H113" i="3"/>
  <c r="M113" i="3" s="1"/>
  <c r="N113" i="3" s="1"/>
  <c r="H36" i="3"/>
  <c r="M36" i="3" s="1"/>
  <c r="N36" i="3" s="1"/>
  <c r="H428" i="3"/>
  <c r="M428" i="3" s="1"/>
  <c r="N428" i="3" s="1"/>
  <c r="H333" i="3"/>
  <c r="M333" i="3" s="1"/>
  <c r="N333" i="3" s="1"/>
  <c r="H235" i="3"/>
  <c r="M235" i="3" s="1"/>
  <c r="N235" i="3" s="1"/>
  <c r="H236" i="3"/>
  <c r="M236" i="3" s="1"/>
  <c r="N236" i="3" s="1"/>
  <c r="H178" i="3"/>
  <c r="M178" i="3" s="1"/>
  <c r="N178" i="3" s="1"/>
  <c r="H218" i="3"/>
  <c r="M218" i="3" s="1"/>
  <c r="N218" i="3" s="1"/>
  <c r="H120" i="3"/>
  <c r="H101" i="3"/>
  <c r="H198" i="3"/>
  <c r="M198" i="3" s="1"/>
  <c r="N198" i="3" s="1"/>
  <c r="H221" i="3"/>
  <c r="H103" i="3"/>
  <c r="M103" i="3" s="1"/>
  <c r="N103" i="3" s="1"/>
  <c r="H46" i="3"/>
  <c r="H47" i="3"/>
  <c r="M47" i="3" s="1"/>
  <c r="N47" i="3" s="1"/>
  <c r="H146" i="3"/>
  <c r="M146" i="3" s="1"/>
  <c r="N146" i="3" s="1"/>
  <c r="H107" i="3"/>
  <c r="M107" i="3" s="1"/>
  <c r="N107" i="3" s="1"/>
  <c r="H11" i="3"/>
  <c r="M11" i="3" s="1"/>
  <c r="N11" i="3" s="1"/>
  <c r="H403" i="3"/>
  <c r="M403" i="3" s="1"/>
  <c r="N403" i="3" s="1"/>
  <c r="H287" i="3"/>
  <c r="M287" i="3" s="1"/>
  <c r="N287" i="3" s="1"/>
  <c r="H170" i="3"/>
  <c r="M170" i="3" s="1"/>
  <c r="N170" i="3" s="1"/>
  <c r="H72" i="3"/>
  <c r="M72" i="3" s="1"/>
  <c r="N72" i="3" s="1"/>
  <c r="H464" i="3"/>
  <c r="M464" i="3" s="1"/>
  <c r="N464" i="3" s="1"/>
  <c r="H152" i="3"/>
  <c r="M152" i="3" s="1"/>
  <c r="N152" i="3" s="1"/>
  <c r="H133" i="3"/>
  <c r="H56" i="3"/>
  <c r="M56" i="3" s="1"/>
  <c r="N56" i="3" s="1"/>
  <c r="H353" i="3"/>
  <c r="M353" i="3" s="1"/>
  <c r="N353" i="3" s="1"/>
  <c r="H254" i="3"/>
  <c r="M254" i="3" s="1"/>
  <c r="N254" i="3" s="1"/>
  <c r="H255" i="3"/>
  <c r="H197" i="3"/>
  <c r="M197" i="3" s="1"/>
  <c r="N197" i="3" s="1"/>
  <c r="H257" i="3"/>
  <c r="M257" i="3" s="1"/>
  <c r="N257" i="3" s="1"/>
  <c r="H140" i="3"/>
  <c r="M140" i="3" s="1"/>
  <c r="N140" i="3" s="1"/>
  <c r="H121" i="3"/>
  <c r="M121" i="3" s="1"/>
  <c r="N121" i="3" s="1"/>
  <c r="H59" i="3"/>
  <c r="M59" i="3" s="1"/>
  <c r="N59" i="3" s="1"/>
  <c r="H123" i="3"/>
  <c r="M123" i="3" s="1"/>
  <c r="N123" i="3" s="1"/>
  <c r="H104" i="3"/>
  <c r="M104" i="3" s="1"/>
  <c r="N104" i="3" s="1"/>
  <c r="H204" i="3"/>
  <c r="M204" i="3" s="1"/>
  <c r="N204" i="3" s="1"/>
  <c r="H185" i="3"/>
  <c r="M185" i="3" s="1"/>
  <c r="N185" i="3" s="1"/>
  <c r="H127" i="3"/>
  <c r="H30" i="3"/>
  <c r="M30" i="3" s="1"/>
  <c r="N30" i="3" s="1"/>
  <c r="H422" i="3"/>
  <c r="M422" i="3" s="1"/>
  <c r="N422" i="3" s="1"/>
  <c r="H307" i="3"/>
  <c r="M307" i="3" s="1"/>
  <c r="N307" i="3" s="1"/>
  <c r="H189" i="3"/>
  <c r="M189" i="3" s="1"/>
  <c r="N189" i="3" s="1"/>
  <c r="H91" i="3"/>
  <c r="H484" i="3"/>
  <c r="M484" i="3" s="1"/>
  <c r="N484" i="3" s="1"/>
  <c r="H191" i="3"/>
  <c r="M191" i="3" s="1"/>
  <c r="N191" i="3" s="1"/>
  <c r="H153" i="3"/>
  <c r="M153" i="3" s="1"/>
  <c r="N153" i="3" s="1"/>
  <c r="H75" i="3"/>
  <c r="M75" i="3" s="1"/>
  <c r="N75" i="3" s="1"/>
  <c r="H467" i="3"/>
  <c r="M467" i="3" s="1"/>
  <c r="N467" i="3" s="1"/>
  <c r="H373" i="3"/>
  <c r="H274" i="3"/>
  <c r="M274" i="3" s="1"/>
  <c r="N274" i="3" s="1"/>
  <c r="H275" i="3"/>
  <c r="H217" i="3"/>
  <c r="H277" i="3"/>
  <c r="M277" i="3" s="1"/>
  <c r="N277" i="3" s="1"/>
  <c r="H160" i="3"/>
  <c r="H141" i="3"/>
  <c r="M141" i="3" s="1"/>
  <c r="N141" i="3" s="1"/>
  <c r="H40" i="3"/>
  <c r="M40" i="3" s="1"/>
  <c r="N40" i="3" s="1"/>
  <c r="H260" i="3"/>
  <c r="M260" i="3" s="1"/>
  <c r="N260" i="3" s="1"/>
  <c r="H143" i="3"/>
  <c r="M143" i="3" s="1"/>
  <c r="N143" i="3" s="1"/>
  <c r="H124" i="3"/>
  <c r="M124" i="3" s="1"/>
  <c r="N124" i="3" s="1"/>
  <c r="H263" i="3"/>
  <c r="M263" i="3" s="1"/>
  <c r="N263" i="3" s="1"/>
  <c r="H225" i="3"/>
  <c r="H147" i="3"/>
  <c r="M147" i="3" s="1"/>
  <c r="N147" i="3" s="1"/>
  <c r="H50" i="3"/>
  <c r="H442" i="3"/>
  <c r="M442" i="3" s="1"/>
  <c r="N442" i="3" s="1"/>
  <c r="H327" i="3"/>
  <c r="M327" i="3" s="1"/>
  <c r="N327" i="3" s="1"/>
  <c r="H209" i="3"/>
  <c r="M209" i="3" s="1"/>
  <c r="N209" i="3" s="1"/>
  <c r="H111" i="3"/>
  <c r="M111" i="3" s="1"/>
  <c r="N111" i="3" s="1"/>
  <c r="H231" i="3"/>
  <c r="H173" i="3"/>
  <c r="M173" i="3" s="1"/>
  <c r="N173" i="3" s="1"/>
  <c r="H94" i="3"/>
  <c r="H487" i="3"/>
  <c r="M487" i="3" s="1"/>
  <c r="N487" i="3" s="1"/>
  <c r="H392" i="3"/>
  <c r="M392" i="3" s="1"/>
  <c r="N392" i="3" s="1"/>
  <c r="H294" i="3"/>
  <c r="H295" i="3"/>
  <c r="M295" i="3" s="1"/>
  <c r="N295" i="3" s="1"/>
  <c r="H237" i="3"/>
  <c r="M237" i="3" s="1"/>
  <c r="N237" i="3" s="1"/>
  <c r="H297" i="3"/>
  <c r="H199" i="3"/>
  <c r="M199" i="3" s="1"/>
  <c r="N199" i="3" s="1"/>
  <c r="H161" i="3"/>
  <c r="M161" i="3" s="1"/>
  <c r="N161" i="3" s="1"/>
  <c r="H41" i="3"/>
  <c r="M41" i="3" s="1"/>
  <c r="N41" i="3" s="1"/>
  <c r="H280" i="3"/>
  <c r="M280" i="3" s="1"/>
  <c r="N280" i="3" s="1"/>
  <c r="H163" i="3"/>
  <c r="M163" i="3" s="1"/>
  <c r="N163" i="3" s="1"/>
  <c r="H144" i="3"/>
  <c r="M144" i="3" s="1"/>
  <c r="N144" i="3" s="1"/>
  <c r="H303" i="3"/>
  <c r="H244" i="3"/>
  <c r="M244" i="3" s="1"/>
  <c r="N244" i="3" s="1"/>
  <c r="H131" i="3"/>
  <c r="M131" i="3" s="1"/>
  <c r="N131" i="3" s="1"/>
  <c r="H114" i="3"/>
  <c r="M114" i="3" s="1"/>
  <c r="N114" i="3" s="1"/>
  <c r="H18" i="3"/>
  <c r="M18" i="3" s="1"/>
  <c r="N18" i="3" s="1"/>
  <c r="H256" i="3"/>
  <c r="H200" i="3"/>
  <c r="H258" i="3"/>
  <c r="H183" i="3"/>
  <c r="H357" i="3"/>
  <c r="H203" i="3"/>
  <c r="H12" i="3"/>
  <c r="M12" i="3" s="1"/>
  <c r="N12" i="3" s="1"/>
  <c r="H251" i="3"/>
  <c r="M251" i="3" s="1"/>
  <c r="N251" i="3" s="1"/>
  <c r="H316" i="3"/>
  <c r="M316" i="3" s="1"/>
  <c r="N316" i="3" s="1"/>
  <c r="H478" i="3"/>
  <c r="H389" i="3"/>
  <c r="M389" i="3" s="1"/>
  <c r="N389" i="3" s="1"/>
  <c r="H452" i="3"/>
  <c r="M452" i="3" s="1"/>
  <c r="N452" i="3" s="1"/>
  <c r="H69" i="3"/>
  <c r="M69" i="3" s="1"/>
  <c r="N69" i="3" s="1"/>
  <c r="H250" i="3"/>
  <c r="M250" i="3" s="1"/>
  <c r="N250" i="3" s="1"/>
  <c r="H410" i="3"/>
  <c r="M410" i="3" s="1"/>
  <c r="N410" i="3" s="1"/>
  <c r="H219" i="3"/>
  <c r="H276" i="3"/>
  <c r="M276" i="3" s="1"/>
  <c r="N276" i="3" s="1"/>
  <c r="H439" i="3"/>
  <c r="M439" i="3" s="1"/>
  <c r="N439" i="3" s="1"/>
  <c r="H458" i="3"/>
  <c r="M458" i="3" s="1"/>
  <c r="N458" i="3" s="1"/>
  <c r="H128" i="3"/>
  <c r="M128" i="3" s="1"/>
  <c r="N128" i="3" s="1"/>
  <c r="H310" i="3"/>
  <c r="M310" i="3" s="1"/>
  <c r="N310" i="3" s="1"/>
  <c r="H468" i="3"/>
  <c r="H259" i="3"/>
  <c r="H70" i="3"/>
  <c r="H398" i="3"/>
  <c r="H395" i="3"/>
  <c r="H27" i="3"/>
  <c r="M27" i="3" s="1"/>
  <c r="H180" i="3"/>
  <c r="M180" i="3" s="1"/>
  <c r="H85" i="3"/>
  <c r="J501" i="3"/>
  <c r="L501" i="3"/>
  <c r="M418" i="3"/>
  <c r="H515" i="3"/>
  <c r="M515" i="3" s="1"/>
  <c r="B12" i="4"/>
  <c r="B5" i="4"/>
  <c r="B11" i="4"/>
  <c r="B8" i="4"/>
  <c r="B6" i="4"/>
  <c r="B15" i="4"/>
  <c r="B7" i="4"/>
  <c r="B14" i="4"/>
  <c r="B10" i="4"/>
  <c r="D42" i="2"/>
  <c r="E42" i="2"/>
  <c r="M435" i="3"/>
  <c r="N435" i="3" s="1"/>
  <c r="M357" i="3"/>
  <c r="N357" i="3" s="1"/>
  <c r="M347" i="3"/>
  <c r="N347" i="3" s="1"/>
  <c r="M337" i="3"/>
  <c r="N337" i="3" s="1"/>
  <c r="M297" i="3"/>
  <c r="N297" i="3" s="1"/>
  <c r="M496" i="3"/>
  <c r="N496" i="3" s="1"/>
  <c r="M486" i="3"/>
  <c r="N486" i="3" s="1"/>
  <c r="M476" i="3"/>
  <c r="N476" i="3" s="1"/>
  <c r="M456" i="3"/>
  <c r="N456" i="3" s="1"/>
  <c r="M405" i="3"/>
  <c r="N405" i="3" s="1"/>
  <c r="M475" i="3"/>
  <c r="N475" i="3" s="1"/>
  <c r="M249" i="3"/>
  <c r="N249" i="3" s="1"/>
  <c r="M489" i="3"/>
  <c r="N489" i="3" s="1"/>
  <c r="M256" i="3"/>
  <c r="N256" i="3" s="1"/>
  <c r="M451" i="3"/>
  <c r="N451" i="3" s="1"/>
  <c r="M431" i="3"/>
  <c r="N431" i="3" s="1"/>
  <c r="M444" i="3"/>
  <c r="N444" i="3" s="1"/>
  <c r="M253" i="3"/>
  <c r="N253" i="3" s="1"/>
  <c r="M203" i="3"/>
  <c r="N203" i="3" s="1"/>
  <c r="M219" i="3"/>
  <c r="N219" i="3" s="1"/>
  <c r="M373" i="3"/>
  <c r="N373" i="3" s="1"/>
  <c r="M193" i="3"/>
  <c r="N193" i="3" s="1"/>
  <c r="M137" i="3"/>
  <c r="N137" i="3" s="1"/>
  <c r="M490" i="3"/>
  <c r="N490" i="3" s="1"/>
  <c r="M481" i="3"/>
  <c r="N481" i="3" s="1"/>
  <c r="M402" i="3"/>
  <c r="N402" i="3" s="1"/>
  <c r="M354" i="3"/>
  <c r="N354" i="3" s="1"/>
  <c r="M313" i="3"/>
  <c r="N313" i="3" s="1"/>
  <c r="M120" i="3"/>
  <c r="N120" i="3" s="1"/>
  <c r="M200" i="3"/>
  <c r="N200" i="3" s="1"/>
  <c r="M119" i="3"/>
  <c r="N119" i="3" s="1"/>
  <c r="M26" i="3"/>
  <c r="N26" i="3" s="1"/>
  <c r="M16" i="3"/>
  <c r="N16" i="3" s="1"/>
  <c r="M491" i="3"/>
  <c r="N491" i="3" s="1"/>
  <c r="M398" i="3"/>
  <c r="N398" i="3" s="1"/>
  <c r="M314" i="3"/>
  <c r="N314" i="3" s="1"/>
  <c r="M162" i="3"/>
  <c r="N162" i="3" s="1"/>
  <c r="M62" i="3"/>
  <c r="N62" i="3" s="1"/>
  <c r="M371" i="3"/>
  <c r="N371" i="3" s="1"/>
  <c r="M268" i="3"/>
  <c r="N268" i="3" s="1"/>
  <c r="M117" i="3"/>
  <c r="N117" i="3" s="1"/>
  <c r="M46" i="3"/>
  <c r="N46" i="3" s="1"/>
  <c r="M243" i="3"/>
  <c r="N243" i="3" s="1"/>
  <c r="M495" i="3"/>
  <c r="N495" i="3" s="1"/>
  <c r="M306" i="3"/>
  <c r="N306" i="3" s="1"/>
  <c r="M319" i="3"/>
  <c r="N319" i="3" s="1"/>
  <c r="M175" i="3"/>
  <c r="N175" i="3" s="1"/>
  <c r="M294" i="3"/>
  <c r="N294" i="3" s="1"/>
  <c r="M55" i="3"/>
  <c r="N55" i="3" s="1"/>
  <c r="M224" i="3"/>
  <c r="N224" i="3" s="1"/>
  <c r="M15" i="3"/>
  <c r="N15" i="3" s="1"/>
  <c r="M386" i="3"/>
  <c r="N386" i="3" s="1"/>
  <c r="M303" i="3"/>
  <c r="N303" i="3" s="1"/>
  <c r="M223" i="3"/>
  <c r="N223" i="3" s="1"/>
  <c r="M101" i="3"/>
  <c r="N101" i="3" s="1"/>
  <c r="M93" i="3"/>
  <c r="N93" i="3" s="1"/>
  <c r="M468" i="3"/>
  <c r="N468" i="3" s="1"/>
  <c r="M100" i="3"/>
  <c r="N100" i="3" s="1"/>
  <c r="M334" i="3"/>
  <c r="N334" i="3" s="1"/>
  <c r="M91" i="3"/>
  <c r="N91" i="3" s="1"/>
  <c r="M449" i="3"/>
  <c r="N449" i="3" s="1"/>
  <c r="M309" i="3"/>
  <c r="N309" i="3" s="1"/>
  <c r="M50" i="3"/>
  <c r="N50" i="3" s="1"/>
  <c r="M61" i="3"/>
  <c r="N61" i="3" s="1"/>
  <c r="M331" i="3"/>
  <c r="N331" i="3" s="1"/>
  <c r="M440" i="3"/>
  <c r="N440" i="3" s="1"/>
  <c r="M473" i="3"/>
  <c r="N473" i="3" s="1"/>
  <c r="M127" i="3"/>
  <c r="N127" i="3" s="1"/>
  <c r="M45" i="3"/>
  <c r="N45" i="3" s="1"/>
  <c r="M355" i="3"/>
  <c r="N355" i="3" s="1"/>
  <c r="M460" i="3"/>
  <c r="N460" i="3" s="1"/>
  <c r="M399" i="3"/>
  <c r="M361" i="3"/>
  <c r="N361" i="3" s="1"/>
  <c r="M166" i="3"/>
  <c r="N166" i="3" s="1"/>
  <c r="M194" i="3"/>
  <c r="N194" i="3" s="1"/>
  <c r="M258" i="3"/>
  <c r="N258" i="3" s="1"/>
  <c r="M437" i="3"/>
  <c r="N437" i="3" s="1"/>
  <c r="M462" i="3"/>
  <c r="N462" i="3" s="1"/>
  <c r="M169" i="3"/>
  <c r="N169" i="3" s="1"/>
  <c r="M413" i="3"/>
  <c r="N413" i="3" s="1"/>
  <c r="M215" i="3"/>
  <c r="N215" i="3" s="1"/>
  <c r="M231" i="3"/>
  <c r="N231" i="3" s="1"/>
  <c r="M289" i="3"/>
  <c r="N289" i="3" s="1"/>
  <c r="M14" i="3"/>
  <c r="N14" i="3" s="1"/>
  <c r="M159" i="3"/>
  <c r="N159" i="3" s="1"/>
  <c r="M51" i="3"/>
  <c r="N51" i="3" s="1"/>
  <c r="M272" i="3"/>
  <c r="N272" i="3" s="1"/>
  <c r="M20" i="3"/>
  <c r="N20" i="3" s="1"/>
  <c r="M21" i="3"/>
  <c r="N21" i="3" s="1"/>
  <c r="M105" i="3"/>
  <c r="N105" i="3" s="1"/>
  <c r="M225" i="3"/>
  <c r="N225" i="3" s="1"/>
  <c r="M330" i="3"/>
  <c r="N330" i="3" s="1"/>
  <c r="M35" i="3"/>
  <c r="N35" i="3" s="1"/>
  <c r="M94" i="3"/>
  <c r="N94" i="3" s="1"/>
  <c r="M165" i="3"/>
  <c r="N165" i="3" s="1"/>
  <c r="M155" i="3"/>
  <c r="N155" i="3" s="1"/>
  <c r="M370" i="3"/>
  <c r="N370" i="3" s="1"/>
  <c r="M391" i="3"/>
  <c r="N391" i="3" s="1"/>
  <c r="M292" i="3"/>
  <c r="N292" i="3" s="1"/>
  <c r="M13" i="3"/>
  <c r="N13" i="3" s="1"/>
  <c r="M77" i="3"/>
  <c r="N77" i="3" s="1"/>
  <c r="M282" i="3"/>
  <c r="N282" i="3" s="1"/>
  <c r="M261" i="3"/>
  <c r="N261" i="3" s="1"/>
  <c r="M201" i="3"/>
  <c r="N201" i="3" s="1"/>
  <c r="M493" i="3"/>
  <c r="N493" i="3" s="1"/>
  <c r="M106" i="3"/>
  <c r="N106" i="3" s="1"/>
  <c r="M338" i="3"/>
  <c r="N338" i="3" s="1"/>
  <c r="M390" i="3"/>
  <c r="N390" i="3" s="1"/>
  <c r="M275" i="3"/>
  <c r="N275" i="3" s="1"/>
  <c r="M308" i="3"/>
  <c r="N308" i="3" s="1"/>
  <c r="M217" i="3"/>
  <c r="N217" i="3" s="1"/>
  <c r="M138" i="3"/>
  <c r="N138" i="3" s="1"/>
  <c r="M255" i="3"/>
  <c r="N255" i="3" s="1"/>
  <c r="M133" i="3"/>
  <c r="N133" i="3" s="1"/>
  <c r="M9" i="3"/>
  <c r="N9" i="3" s="1"/>
  <c r="M497" i="3"/>
  <c r="N497" i="3" s="1"/>
  <c r="M454" i="3"/>
  <c r="N454" i="3" s="1"/>
  <c r="M135" i="3"/>
  <c r="N135" i="3" s="1"/>
  <c r="M415" i="3"/>
  <c r="N415" i="3" s="1"/>
  <c r="M195" i="3"/>
  <c r="N195" i="3" s="1"/>
  <c r="M450" i="3"/>
  <c r="N450" i="3" s="1"/>
  <c r="M70" i="3"/>
  <c r="N70" i="3" s="1"/>
  <c r="M183" i="3"/>
  <c r="N183" i="3" s="1"/>
  <c r="M160" i="3"/>
  <c r="N160" i="3" s="1"/>
  <c r="M299" i="3"/>
  <c r="N299" i="3" s="1"/>
  <c r="M118" i="3"/>
  <c r="N118" i="3" s="1"/>
  <c r="M469" i="3"/>
  <c r="N469" i="3" s="1"/>
  <c r="M226" i="3"/>
  <c r="N226" i="3" s="1"/>
  <c r="M478" i="3"/>
  <c r="N478" i="3" s="1"/>
  <c r="M24" i="3"/>
  <c r="N24" i="3" s="1"/>
  <c r="M259" i="3"/>
  <c r="N259" i="3" s="1"/>
  <c r="M44" i="3"/>
  <c r="N44" i="3" s="1"/>
  <c r="M346" i="3"/>
  <c r="N346" i="3" s="1"/>
  <c r="M7" i="3"/>
  <c r="N7" i="3" s="1"/>
  <c r="M365" i="3"/>
  <c r="N365" i="3" s="1"/>
  <c r="M221" i="3"/>
  <c r="N221" i="3" s="1"/>
  <c r="M351" i="3"/>
  <c r="N351" i="3" s="1"/>
  <c r="M406" i="3"/>
  <c r="N406" i="3" s="1"/>
  <c r="M345" i="3"/>
  <c r="N345" i="3" s="1"/>
  <c r="M356" i="3"/>
  <c r="N356" i="3" s="1"/>
  <c r="M433" i="3"/>
  <c r="N433" i="3" s="1"/>
  <c r="M360" i="3"/>
  <c r="N360" i="3" s="1"/>
  <c r="M79" i="3"/>
  <c r="N79" i="3" s="1"/>
  <c r="M485" i="3"/>
  <c r="N485" i="3" s="1"/>
  <c r="M394" i="3"/>
  <c r="N394" i="3" s="1"/>
  <c r="M83" i="3"/>
  <c r="N83" i="3" s="1"/>
  <c r="M176" i="3"/>
  <c r="N176" i="3" s="1"/>
  <c r="B13" i="4"/>
  <c r="M238" i="3"/>
  <c r="E47" i="2"/>
  <c r="D41" i="2"/>
  <c r="E41" i="2"/>
  <c r="D44" i="2"/>
  <c r="E44" i="2"/>
  <c r="M65" i="3"/>
  <c r="M378" i="3"/>
  <c r="L39" i="4"/>
  <c r="M6" i="4"/>
  <c r="M395" i="3"/>
  <c r="E48" i="2"/>
  <c r="M85" i="3"/>
  <c r="H511" i="3"/>
  <c r="M511" i="3" s="1"/>
  <c r="H508" i="3"/>
  <c r="M508" i="3" s="1"/>
  <c r="N508" i="3" s="1"/>
  <c r="H513" i="3"/>
  <c r="M513" i="3" s="1"/>
  <c r="N513" i="3" s="1"/>
  <c r="H509" i="3"/>
  <c r="M509" i="3" s="1"/>
  <c r="N509" i="3" s="1"/>
  <c r="H514" i="3"/>
  <c r="M514" i="3" s="1"/>
  <c r="N514" i="3" s="1"/>
  <c r="H512" i="3"/>
  <c r="M512" i="3" s="1"/>
  <c r="N512" i="3" s="1"/>
  <c r="H506" i="3"/>
  <c r="M506" i="3" s="1"/>
  <c r="N506" i="3" s="1"/>
  <c r="H505" i="3"/>
  <c r="M505" i="3" s="1"/>
  <c r="N505" i="3" s="1"/>
  <c r="H507" i="3"/>
  <c r="M507" i="3" s="1"/>
  <c r="N507" i="3" s="1"/>
  <c r="H510" i="3"/>
  <c r="M510" i="3" s="1"/>
  <c r="H501" i="3" l="1"/>
  <c r="N515" i="3"/>
  <c r="N27" i="3"/>
  <c r="M39" i="4"/>
  <c r="D14" i="4"/>
  <c r="D16" i="4" s="1"/>
  <c r="N238" i="3"/>
  <c r="B7" i="2"/>
  <c r="N395" i="3"/>
  <c r="B13" i="2"/>
  <c r="N446" i="3"/>
  <c r="B5" i="2"/>
  <c r="B11" i="2"/>
  <c r="N378" i="3"/>
  <c r="M499" i="3"/>
  <c r="M501" i="3" s="1"/>
  <c r="N499" i="3"/>
  <c r="B14" i="2"/>
  <c r="N399" i="3"/>
  <c r="B12" i="2"/>
  <c r="N85" i="3"/>
  <c r="B10" i="2"/>
  <c r="E16" i="2"/>
  <c r="E39" i="2"/>
  <c r="E50" i="2" s="1"/>
  <c r="E51" i="2" s="1"/>
  <c r="B8" i="2"/>
  <c r="N180" i="3"/>
  <c r="B16" i="4"/>
  <c r="D16" i="2"/>
  <c r="D39" i="2"/>
  <c r="D50" i="2" s="1"/>
  <c r="D51" i="2" s="1"/>
  <c r="B9" i="2"/>
  <c r="N65" i="3"/>
  <c r="N418" i="3"/>
  <c r="B15" i="2"/>
  <c r="N501" i="3" l="1"/>
  <c r="N516" i="3"/>
  <c r="B45" i="2"/>
  <c r="B48" i="2"/>
  <c r="B49" i="2"/>
  <c r="B43" i="2"/>
  <c r="B41" i="2"/>
  <c r="B39" i="2"/>
  <c r="B16" i="2"/>
  <c r="D17" i="4"/>
  <c r="B42" i="2"/>
  <c r="B47" i="2"/>
  <c r="B40" i="2"/>
  <c r="B44" i="2"/>
  <c r="B46" i="2"/>
  <c r="C11" i="2" l="1"/>
  <c r="C7" i="2"/>
  <c r="C12" i="2"/>
  <c r="C8" i="2"/>
  <c r="C10" i="2"/>
  <c r="C14" i="2"/>
  <c r="C9" i="2"/>
  <c r="C13" i="2"/>
  <c r="C15" i="2"/>
  <c r="C5" i="2"/>
  <c r="B50" i="2"/>
  <c r="B51" i="2" s="1"/>
  <c r="C16" i="2" l="1"/>
  <c r="C39" i="2"/>
  <c r="F5" i="2"/>
  <c r="C49" i="2"/>
  <c r="F49" i="2" s="1"/>
  <c r="F15" i="2"/>
  <c r="C47" i="2"/>
  <c r="F47" i="2" s="1"/>
  <c r="F13" i="2"/>
  <c r="C43" i="2"/>
  <c r="F43" i="2" s="1"/>
  <c r="F9" i="2"/>
  <c r="C48" i="2"/>
  <c r="F48" i="2" s="1"/>
  <c r="F14" i="2"/>
  <c r="C40" i="2"/>
  <c r="F40" i="2" s="1"/>
  <c r="F6" i="2"/>
  <c r="C44" i="2"/>
  <c r="F44" i="2" s="1"/>
  <c r="F10" i="2"/>
  <c r="C42" i="2"/>
  <c r="F42" i="2" s="1"/>
  <c r="F8" i="2"/>
  <c r="C46" i="2"/>
  <c r="F46" i="2" s="1"/>
  <c r="F12" i="2"/>
  <c r="C41" i="2"/>
  <c r="F41" i="2" s="1"/>
  <c r="F7" i="2"/>
  <c r="C45" i="2"/>
  <c r="F45" i="2" s="1"/>
  <c r="F11" i="2"/>
  <c r="O6" i="2" l="1"/>
  <c r="G6" i="2"/>
  <c r="H6" i="2" s="1"/>
  <c r="O13" i="2"/>
  <c r="G13" i="2"/>
  <c r="H13" i="2" s="1"/>
  <c r="G8" i="2"/>
  <c r="H8" i="2" s="1"/>
  <c r="O8" i="2"/>
  <c r="O9" i="2"/>
  <c r="G9" i="2"/>
  <c r="H9" i="2" s="1"/>
  <c r="G11" i="2"/>
  <c r="H11" i="2" s="1"/>
  <c r="O11" i="2"/>
  <c r="O10" i="2"/>
  <c r="G10" i="2"/>
  <c r="H10" i="2" s="1"/>
  <c r="O14" i="2"/>
  <c r="G14" i="2"/>
  <c r="H14" i="2" s="1"/>
  <c r="G12" i="2"/>
  <c r="O12" i="2"/>
  <c r="O15" i="2"/>
  <c r="G15" i="2"/>
  <c r="H15" i="2" s="1"/>
  <c r="O5" i="2"/>
  <c r="F16" i="2"/>
  <c r="G5" i="2"/>
  <c r="C50" i="2"/>
  <c r="C51" i="2" s="1"/>
  <c r="F39" i="2"/>
  <c r="G7" i="2"/>
  <c r="H7" i="2" s="1"/>
  <c r="O7" i="2"/>
  <c r="O46" i="2" l="1"/>
  <c r="O63" i="2" s="1"/>
  <c r="P12" i="2"/>
  <c r="Q12" i="2" s="1"/>
  <c r="P14" i="2"/>
  <c r="Q14" i="2" s="1"/>
  <c r="O48" i="2"/>
  <c r="O65" i="2" s="1"/>
  <c r="O49" i="2"/>
  <c r="O66" i="2" s="1"/>
  <c r="P15" i="2"/>
  <c r="Q15" i="2" s="1"/>
  <c r="O39" i="2"/>
  <c r="O56" i="2" s="1"/>
  <c r="O16" i="2"/>
  <c r="P5" i="2"/>
  <c r="O44" i="2"/>
  <c r="O61" i="2" s="1"/>
  <c r="P10" i="2"/>
  <c r="Q10" i="2" s="1"/>
  <c r="P11" i="2"/>
  <c r="Q11" i="2" s="1"/>
  <c r="O45" i="2"/>
  <c r="O62" i="2" s="1"/>
  <c r="P9" i="2"/>
  <c r="Q9" i="2" s="1"/>
  <c r="O43" i="2"/>
  <c r="O60" i="2" s="1"/>
  <c r="P8" i="2"/>
  <c r="Q8" i="2" s="1"/>
  <c r="O42" i="2"/>
  <c r="O59" i="2" s="1"/>
  <c r="O41" i="2"/>
  <c r="O58" i="2" s="1"/>
  <c r="P7" i="2"/>
  <c r="Q7" i="2" s="1"/>
  <c r="F50" i="2"/>
  <c r="P13" i="2"/>
  <c r="Q13" i="2" s="1"/>
  <c r="O47" i="2"/>
  <c r="O64" i="2" s="1"/>
  <c r="H5" i="2"/>
  <c r="G16" i="2"/>
  <c r="H16" i="2" s="1"/>
  <c r="O40" i="2"/>
  <c r="P6" i="2"/>
  <c r="Q6" i="2" s="1"/>
  <c r="P16" i="2" l="1"/>
  <c r="Q16" i="2" s="1"/>
  <c r="Q5" i="2"/>
  <c r="O50" i="2"/>
  <c r="O67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7" authorId="0" shapeId="0" xr:uid="{0B5874E1-A16B-4D1E-99CF-76DF299F5B98}">
      <text>
        <r>
          <rPr>
            <sz val="10"/>
            <color theme="1"/>
            <rFont val="Calibri"/>
            <family val="2"/>
            <scheme val="minor"/>
          </rPr>
          <t>Current DCA FTE minus Records team minus Library Bond team.</t>
        </r>
      </text>
    </comment>
  </commentList>
</comments>
</file>

<file path=xl/sharedStrings.xml><?xml version="1.0" encoding="utf-8"?>
<sst xmlns="http://schemas.openxmlformats.org/spreadsheetml/2006/main" count="1294" uniqueCount="643">
  <si>
    <t>Overview</t>
  </si>
  <si>
    <t>This workbook contains Records Management's internal service charges for FY 2026 budget requests.</t>
  </si>
  <si>
    <r>
      <rPr>
        <b/>
        <sz val="11"/>
        <color theme="1"/>
        <rFont val="Calibri"/>
        <family val="2"/>
      </rPr>
      <t xml:space="preserve">Please notify dca.budget@multco.us if you plan to budget a different amount and provide detail with explanation.  </t>
    </r>
    <r>
      <rPr>
        <sz val="11"/>
        <color theme="1"/>
        <rFont val="Calibri"/>
        <family val="2"/>
      </rPr>
      <t>You may be directed to the Records Management Division for follow up; however, DCA Budget should be the initial point of contact to better align DCA and client departments' budgets in the final submissions to the Budget Office.</t>
    </r>
  </si>
  <si>
    <t>Workbook Tab Contents</t>
  </si>
  <si>
    <t>FY2026 Records - Dept Summary</t>
  </si>
  <si>
    <t xml:space="preserve">The total amount that departments should budget for Records Management internal services in FY 2026 under Cost Element 60462 is totaled by department in column O. </t>
  </si>
  <si>
    <t>FY2026 Record Center Details</t>
  </si>
  <si>
    <t>Lists the total record actions, which is used as the primary driver for allocating charges related to the Record Center.  Filter can be applied for departmental review purposes.</t>
  </si>
  <si>
    <t>FY2026 Electronic Records</t>
  </si>
  <si>
    <t>Lists the total electronic record actions, which is used as the primary driver for allocating charges related to the electronic records.  Filter can be applied for departmental review purposes.</t>
  </si>
  <si>
    <t>Notes:</t>
  </si>
  <si>
    <t>If you need to see the FY 2025 Publsihed rate data for a comparison, you may find it on the County's Budget Office page:</t>
  </si>
  <si>
    <t>https://multco.us/budget/fy-2025-county-assets-cost-allocations</t>
  </si>
  <si>
    <t>Records Division Published Rate Sheet</t>
  </si>
  <si>
    <t>FY 2026 Allocation</t>
  </si>
  <si>
    <t>FY 2026 Allocation for Records Services</t>
  </si>
  <si>
    <t>Records Center</t>
  </si>
  <si>
    <t>Electronic Records</t>
  </si>
  <si>
    <t>Archives</t>
  </si>
  <si>
    <t>Administration</t>
  </si>
  <si>
    <t>Total Records Budget</t>
  </si>
  <si>
    <t>FY 2026 vs  
FY 2025 
$ ∆</t>
  </si>
  <si>
    <t>FY 2026 vs 
FY 2025
 % ∆</t>
  </si>
  <si>
    <t>FY 2026 Shredding Bins</t>
  </si>
  <si>
    <t>FY 2026 Shredding $ Expense</t>
  </si>
  <si>
    <t>FY 2026 vs FY 2025 $∆</t>
  </si>
  <si>
    <t>FY 2026 vs FY 2025 % ∆</t>
  </si>
  <si>
    <t>TOTAL RECORDS</t>
  </si>
  <si>
    <t>FY 2026 vs FY 2025 $ ∆</t>
  </si>
  <si>
    <t>DA</t>
  </si>
  <si>
    <t>DCA</t>
  </si>
  <si>
    <t>DCHS</t>
  </si>
  <si>
    <t>DCJ</t>
  </si>
  <si>
    <t>DCM</t>
  </si>
  <si>
    <t>DCS</t>
  </si>
  <si>
    <t>HD</t>
  </si>
  <si>
    <t>JOHS</t>
  </si>
  <si>
    <t>LIB</t>
  </si>
  <si>
    <t>MCSO</t>
  </si>
  <si>
    <t>NOND</t>
  </si>
  <si>
    <t>Totals</t>
  </si>
  <si>
    <t>* uses FY 2022-2024 Data for Records Services</t>
  </si>
  <si>
    <t>FY 2025 Adopted Allocation</t>
  </si>
  <si>
    <t>FY 2025 Allocation for Records Services</t>
  </si>
  <si>
    <t>FY 2025 vs  
FY 2024 
$ ∆</t>
  </si>
  <si>
    <t>FY 2025 vs 
FY 2024
 % ∆</t>
  </si>
  <si>
    <t>FY 2025 
Shredding
Bins</t>
  </si>
  <si>
    <t>FY 2025 
Shredding
$ Expense</t>
  </si>
  <si>
    <t>FY 2025 vs  
FY 2024 
$ ∆4</t>
  </si>
  <si>
    <t>FY 2025 vs 
FY 2024
 % ∆5</t>
  </si>
  <si>
    <t>FY 2025 vs  
FY 2024 
$ ∆6</t>
  </si>
  <si>
    <t>FY 2025 vs 
FY 2024
 % ∆7</t>
  </si>
  <si>
    <t>* uses FY 2021-2023 Data for Records Services</t>
  </si>
  <si>
    <t>FY 2026 to FY 2025 Change</t>
  </si>
  <si>
    <t>Shredding Bins</t>
  </si>
  <si>
    <t>Shredding $ Expense</t>
  </si>
  <si>
    <t/>
  </si>
  <si>
    <t>Records Center Activity Allocation</t>
  </si>
  <si>
    <t>Activity</t>
  </si>
  <si>
    <t>Additions to Holdings</t>
  </si>
  <si>
    <t>Ongoing Maintenance</t>
  </si>
  <si>
    <t>Records Fixed Budget Request</t>
  </si>
  <si>
    <t>Dept</t>
  </si>
  <si>
    <t>Agency</t>
  </si>
  <si>
    <t>STAR Agency Code</t>
  </si>
  <si>
    <t>HPRM Unique Identifier</t>
  </si>
  <si>
    <t xml:space="preserve">Requested File </t>
  </si>
  <si>
    <t>Interfiles</t>
  </si>
  <si>
    <t>Record Actions (requested files + interfiles)</t>
  </si>
  <si>
    <t>% of Total</t>
  </si>
  <si>
    <t>Items Accessioned</t>
  </si>
  <si>
    <t>Boxes Stored</t>
  </si>
  <si>
    <t>Average of %s</t>
  </si>
  <si>
    <t>Total Budget Allocation 
(Budget in 60460)</t>
  </si>
  <si>
    <t>Department of County Assets</t>
  </si>
  <si>
    <t>Contracts, Procurements &amp; Strategic Sourcing</t>
  </si>
  <si>
    <t>558, 563</t>
  </si>
  <si>
    <t>Director's Office (DCA)</t>
  </si>
  <si>
    <t>DISTRIBUTION Services</t>
  </si>
  <si>
    <t>Facilities &amp; Property Management / Building Operations &amp; Maintenance / Electronic Services</t>
  </si>
  <si>
    <t>Facilities &amp; Property Management / Administration</t>
  </si>
  <si>
    <t>005, 417</t>
  </si>
  <si>
    <t>Facilities &amp; Property Management / Alarms</t>
  </si>
  <si>
    <t>Facilities &amp; Property Management / Budget &amp; Finance</t>
  </si>
  <si>
    <t>Facilities &amp; Property Management / Building Operations &amp; Maintenance</t>
  </si>
  <si>
    <t>Facilities &amp; Property Management / Contracts &amp; Procurement</t>
  </si>
  <si>
    <t>Facilities &amp; Property Management / Property Management / Planning</t>
  </si>
  <si>
    <t>Facilities &amp; Property Management / Property Management</t>
  </si>
  <si>
    <t>Finance &amp; Administration: DCA</t>
  </si>
  <si>
    <t>Fleet Services</t>
  </si>
  <si>
    <t>Human Resources: DCA</t>
  </si>
  <si>
    <t>Information Technology / Administration</t>
  </si>
  <si>
    <t>Information Technology / Applications Services /Data &amp; Reporting Services</t>
  </si>
  <si>
    <t>Information Technology / Applications Services /General Government &amp; Open Source Solutions</t>
  </si>
  <si>
    <t>Information Technology / Helpdesk and Operations</t>
  </si>
  <si>
    <t>Information Technology / Infrastructure Services / Networking</t>
  </si>
  <si>
    <t>Information Technology / Infrastructure Services / Security Services</t>
  </si>
  <si>
    <t>Information Technology / Applications Services / SAP Services</t>
  </si>
  <si>
    <t>Information Technology / Technical Services</t>
  </si>
  <si>
    <t>DCA Total</t>
  </si>
  <si>
    <t>Department of County Management</t>
  </si>
  <si>
    <t>Budget Office</t>
  </si>
  <si>
    <t>176, 259</t>
  </si>
  <si>
    <t>DART / Administration</t>
  </si>
  <si>
    <t>DART / Application Support</t>
  </si>
  <si>
    <t>DART / Customer Service, Recording &amp; Ownership</t>
  </si>
  <si>
    <t>DART / Customer Service, Recording &amp; Ownership /Marriage Licenses, Domestic Registry</t>
  </si>
  <si>
    <t>DART / Customer Service, Recording &amp; Ownership /Recording</t>
  </si>
  <si>
    <t>DART / GIS, Cartography &amp; Parcel Management</t>
  </si>
  <si>
    <t>DART / Property Valuation /Appraisal</t>
  </si>
  <si>
    <t>DART / Property Valuation /Assessment Performance Analysis</t>
  </si>
  <si>
    <t>DART / Special Programs / Assessment Special Programs</t>
  </si>
  <si>
    <t>DART / Special Programs / Board of Property Tax Appeal</t>
  </si>
  <si>
    <t>DART / Special Programs / Exemptions</t>
  </si>
  <si>
    <t>DART / Tax Accounting</t>
  </si>
  <si>
    <t>DART / Tax Operations</t>
  </si>
  <si>
    <t>DART / Tax Title</t>
  </si>
  <si>
    <t>DCM Business Services</t>
  </si>
  <si>
    <t>Director's Office (DCM)</t>
  </si>
  <si>
    <t>Division of Assessment, Recording, &amp; Taxation</t>
  </si>
  <si>
    <t>Finance &amp; Risk Management / Accounts Payable</t>
  </si>
  <si>
    <t>Finance &amp; Risk Management / Chief Financial Officer</t>
  </si>
  <si>
    <t>Finance &amp; Risk Management / Fiscal Compliance</t>
  </si>
  <si>
    <t>Finance &amp; Risk Management / General Ledger</t>
  </si>
  <si>
    <t>Finance &amp; Risk Management / Payroll</t>
  </si>
  <si>
    <t>Finance &amp; Risk Management / PERS, Deferred Compensation &amp; Tax Reporting</t>
  </si>
  <si>
    <t>Finance &amp; Risk Management / Purchasing</t>
  </si>
  <si>
    <t>Finance &amp; Risk Management / Risk Management</t>
  </si>
  <si>
    <t>Finance &amp; Risk Management / Treasury</t>
  </si>
  <si>
    <t>Human Resources / Administration</t>
  </si>
  <si>
    <t>Human Resources / Benefits</t>
  </si>
  <si>
    <t>Human Resources / Benefits / Leave</t>
  </si>
  <si>
    <t>Human Resources / Classification and Compensation Unit</t>
  </si>
  <si>
    <t>Human Resources / Employee Benefits Board</t>
  </si>
  <si>
    <t>Human Resources / Labor Relations</t>
  </si>
  <si>
    <t>Human Resources / Training &amp; Organizational Development</t>
  </si>
  <si>
    <t>Human Resources / Wellness</t>
  </si>
  <si>
    <t>DCM Total</t>
  </si>
  <si>
    <t>Community Services</t>
  </si>
  <si>
    <t>Animal Services / Administration</t>
  </si>
  <si>
    <t>Animal Services / Field Services</t>
  </si>
  <si>
    <t>Animal Services / Shelter Services</t>
  </si>
  <si>
    <t>Director's Office (DCS)</t>
  </si>
  <si>
    <t>Elections</t>
  </si>
  <si>
    <t>Land Use &amp; Transportation / Budget &amp; Operations Support / Administrative Support</t>
  </si>
  <si>
    <t>Land Use &amp; Transportation / Budget &amp; Operations Support / Fiscal</t>
  </si>
  <si>
    <t>Land Use &amp; Transportation / Budget &amp; Operations Support / Safety Program</t>
  </si>
  <si>
    <t>Land Use Planning / Code Compliance</t>
  </si>
  <si>
    <t>Land Use Planning / Community Development</t>
  </si>
  <si>
    <t>Transportation Division</t>
  </si>
  <si>
    <t>Transportation Division / Bridge Services</t>
  </si>
  <si>
    <t>Transportation Division / Dunthorpe Sewer District</t>
  </si>
  <si>
    <t>Transportation Division / Road Engineering</t>
  </si>
  <si>
    <t>Transportation Division / Road Maintenance</t>
  </si>
  <si>
    <t>Transportation Division / Surveyor's Office</t>
  </si>
  <si>
    <t>Transportation Division / Transportation Planning</t>
  </si>
  <si>
    <t>DCS Total</t>
  </si>
  <si>
    <t>Department of Community Justice</t>
  </si>
  <si>
    <t>Adult Services Division / Administration</t>
  </si>
  <si>
    <t>Adult Services Division / Adult Intake &amp; Court Services / Centralized Intake</t>
  </si>
  <si>
    <t>Adult Services Division / Adult Intake &amp; Court Services / Clean Court</t>
  </si>
  <si>
    <t>Adult Services Division / Adult Intake &amp; Court Services / Domestic Violence Unit</t>
  </si>
  <si>
    <t>Adult Services Division / Adult Intake &amp; Court Services / Hearings</t>
  </si>
  <si>
    <t>Adult Services Division / Adult Intake &amp; Court Services / Local Control</t>
  </si>
  <si>
    <t>Adult Services Division / Adult Intake &amp; Court Services / Pre-Sentence Investigation</t>
  </si>
  <si>
    <t>Adult Services Division / Adult Intake &amp; Court Services / Pretrial Services</t>
  </si>
  <si>
    <t>Adult Services Division / Adult Transition, Sanctions &amp; Services / Drug Unit</t>
  </si>
  <si>
    <t>Adult Services Division / Adult Transition, Services &amp; Sanctions / Community Service</t>
  </si>
  <si>
    <t>Adult Services Division / Adult Transition, Services &amp; Sanctions / Medium Risk Supervision</t>
  </si>
  <si>
    <t>Adult Services Division / Adult Transition, Services &amp; Sanctions / Sanctions Tracking</t>
  </si>
  <si>
    <t>Adult Services Division / Adult Transition, Services &amp; Sanctions / Transition Services Unit &amp; Housing</t>
  </si>
  <si>
    <t>Adult Services Division / Assessment &amp; Referral Center / ARC</t>
  </si>
  <si>
    <t>Adult Services Division / Day Reporting Center</t>
  </si>
  <si>
    <t>Adult Services Division / Family Services Unit</t>
  </si>
  <si>
    <t>Adult Services Division / Field Services / DUII / Deferred Sentencing</t>
  </si>
  <si>
    <t>Adult Services Division / Field Services / Gang Supervision</t>
  </si>
  <si>
    <t>Adult Services Division / Field Services / Mid-County Probation and Parole</t>
  </si>
  <si>
    <t>Adult Services Division / Field Services / Peninsula Probation and Parole</t>
  </si>
  <si>
    <t>Adult Services Division / Formal Supervised Misdemeanor Probation</t>
  </si>
  <si>
    <t>Adult Services Division / Londer Learning Center</t>
  </si>
  <si>
    <t>Adult Services Division / Monitored Misdemeanor Program</t>
  </si>
  <si>
    <t>Adult Services Division / Offender Supervision / Intensive Case Management</t>
  </si>
  <si>
    <t>Probation &amp; Parole</t>
  </si>
  <si>
    <t>XX Adult Services Division / Probation &amp; Parole / Central Probation and Parole</t>
  </si>
  <si>
    <t>Adult Services Division / Probation &amp; Parole / East Office / North Building</t>
  </si>
  <si>
    <t>XX Adult Services Division / Probation &amp; Parole / East Office / West Building</t>
  </si>
  <si>
    <t>Adult Services Division / Probation &amp; Parole / Gang Supervision</t>
  </si>
  <si>
    <t>Adult Services Division / Probation &amp; Parole / Gresham Unit (MTGR)</t>
  </si>
  <si>
    <t>Adult Services Division / Probation &amp; Parole / Northeast Unit (MTNO)</t>
  </si>
  <si>
    <t>Adult Services Division / Probation &amp; Parole / Southwest Unit (MTSW)</t>
  </si>
  <si>
    <t>Adult Services Division / Records</t>
  </si>
  <si>
    <t>Adult Services Division / Sanctions and Services / DUII Enhanced Bench</t>
  </si>
  <si>
    <t>Adult Services Division / Sanctions and Services / Women's Services</t>
  </si>
  <si>
    <t>Adult Services Division / Supervision &amp; Services / Reduced Supervision</t>
  </si>
  <si>
    <t>Adult Services Division / Support Services</t>
  </si>
  <si>
    <t>Adult Services Division / Transition, Sanctions, and Family Services / Forest Project</t>
  </si>
  <si>
    <t>Adult Services Division / Transition, Sanctions, and Family Services / Summit Project</t>
  </si>
  <si>
    <t>Business Applications &amp; Technology</t>
  </si>
  <si>
    <t>Director's Office (DCJ)</t>
  </si>
  <si>
    <t>Director's Office (DCJ) / Business Services / Financial Operations</t>
  </si>
  <si>
    <t>Director's Office (DCJ) / Business Services / Safety Program</t>
  </si>
  <si>
    <t>Employee, Community &amp; Clinical Services / Volunteer Services</t>
  </si>
  <si>
    <t>Employee, Community, &amp; Clinical Services / Family Initiative</t>
  </si>
  <si>
    <t>Employee, Community, &amp; Clinical Services / Treatment Services - Adult /Drug Court</t>
  </si>
  <si>
    <t>Employee, Community, &amp; Clinical Services / Victim &amp; Restorative Justice</t>
  </si>
  <si>
    <t>Human Resources: DCJ</t>
  </si>
  <si>
    <t>Juvenile Services Division / Treatment Services / Assessment &amp; Treatment for Youth &amp; Families (ATYF)</t>
  </si>
  <si>
    <t>Juvenile Services Division</t>
  </si>
  <si>
    <t>Juvenile Services Division / Administration</t>
  </si>
  <si>
    <t>Juvenile Services Division / Counseling &amp; Court Services</t>
  </si>
  <si>
    <t>Juvenile Services Division / Counseling &amp; Court Services / ADD &amp; Hyperactivity Disorder Project</t>
  </si>
  <si>
    <t>Juvenile Services Division / Counseling &amp; Court Services / Intake Services</t>
  </si>
  <si>
    <t>Juvenile Services Division / Counseling &amp; Court Services / Juvenile Treatment Court</t>
  </si>
  <si>
    <t>Juvenile Services Division / Counseling &amp; Court Services /Adjudication Services</t>
  </si>
  <si>
    <t>Juvenile Services Division / Counseling &amp; Court Services /Community Accountability Programs</t>
  </si>
  <si>
    <t>Juvenile Services Division / Counseling &amp; Court Services /GOALS</t>
  </si>
  <si>
    <t>Juvenile Services Division / Counseling &amp; Court Services /Placement Services</t>
  </si>
  <si>
    <t>Juvenile Services Division / Counseling &amp; Court Services /School Attendance Initiative</t>
  </si>
  <si>
    <t>Juvenile Services Division / Counseling and Court Services /Day Report Center</t>
  </si>
  <si>
    <t>Juvenile Services Division / Counseling and Court Services /Diversion Services</t>
  </si>
  <si>
    <t>Juvenile Services Division / Counseling and Court Services /Gang Resources Intervention Team</t>
  </si>
  <si>
    <t>Juvenile Services Division / Counseling and Court Services /Informal Intervention Team</t>
  </si>
  <si>
    <t>Juvenile Services Division / Counseling and Court Services /Intake Intervention Team</t>
  </si>
  <si>
    <t>Juvenile Services Division / Counseling and Court Services /Sex Offender Unit</t>
  </si>
  <si>
    <t>Juvenile Services Division / Detention Services / Detention Alternatives</t>
  </si>
  <si>
    <t>Juvenile Services Division / Detention Services /Assessment Intervention Transition Program</t>
  </si>
  <si>
    <t>Juvenile Services Division / Detention Services /Detention Services</t>
  </si>
  <si>
    <t>Juvenile Services Division / Data Services /Central Records</t>
  </si>
  <si>
    <t>Juvenile Services Division / Embrace</t>
  </si>
  <si>
    <t>Juvenile Services Division / Family Court Services</t>
  </si>
  <si>
    <t>Juvenile Services Division / Treatment Services / ASSESSMENT AND EVALUATION</t>
  </si>
  <si>
    <t>Juvenile Services Division / Treatment Services / Early Intervention Unit</t>
  </si>
  <si>
    <t>Juvenile Services Division / Treatment Services / Multi-Systemic Treatment Team</t>
  </si>
  <si>
    <t>Juvenile Services Division / Treatment Services / Residential Alcohol and Drug Unit</t>
  </si>
  <si>
    <t>Juvenile Services Division / Treatment Services / Secure Residential Treatment</t>
  </si>
  <si>
    <t>Juvenile Services Division / Treatment Services / Skill Development Unit</t>
  </si>
  <si>
    <t>Juvenile Services Division / Treatment Services / Youth Development Center</t>
  </si>
  <si>
    <t>Parole &amp; Probation / High Risk Drug Unit /HRDU</t>
  </si>
  <si>
    <t>PAROLE &amp; PROBATION / MENTAL HEALTH UNIT /MTMX</t>
  </si>
  <si>
    <t>PROBATION &amp; PAROLE / WORK RELEASE CENTER</t>
  </si>
  <si>
    <t>Parole / Sex Offender Unit /MTDV</t>
  </si>
  <si>
    <t>Parole / Sex Offender Unit /MTEA</t>
  </si>
  <si>
    <t>Parole / Sex Offender Unit /MTGR</t>
  </si>
  <si>
    <t>Parole / Sex Offender Unit /MTNO</t>
  </si>
  <si>
    <t>Probation and Parole / Sex Offender Unit /MTSX</t>
  </si>
  <si>
    <t>Research, Reports &amp; Quality Improvement</t>
  </si>
  <si>
    <t>Resource, Development, and Specialized / River Rock Program</t>
  </si>
  <si>
    <t>Resource, Development, and Specialized Services / Administration</t>
  </si>
  <si>
    <t>Resource, Development, and Specialized Services / InterChange Program</t>
  </si>
  <si>
    <t>Resource, Development, and Specialized Services / Sex Offender Services</t>
  </si>
  <si>
    <t>DCJ Total</t>
  </si>
  <si>
    <t>Department of County Human Services</t>
  </si>
  <si>
    <t>Aging, Disability &amp; Veterans Services / Administration</t>
  </si>
  <si>
    <t>Aging, Disability &amp; Veterans Services / Adult Care Home Program</t>
  </si>
  <si>
    <t>Aging, Disability &amp; Veterans Services / Adult Protective Service Program</t>
  </si>
  <si>
    <t>Aging, Disability &amp; Veterans Services / Adult Protective Services / East APS</t>
  </si>
  <si>
    <t>Aging, Disability &amp; Veterans Services / Adult Protective Services / North / Northeast APS</t>
  </si>
  <si>
    <t>Aging, Disability &amp; Veterans Services / Community Access</t>
  </si>
  <si>
    <t>Aging, Disability &amp; Veterans Services / Division Director</t>
  </si>
  <si>
    <t>Aging, Disability &amp; Veterans Services / Long Term Care / Administration</t>
  </si>
  <si>
    <t>Aging, Disability &amp; Veterans Services / Long Term Care / East ADS</t>
  </si>
  <si>
    <t>Aging, Disability &amp; Veterans Services / Long Term Care / Mid-County ADS</t>
  </si>
  <si>
    <t>Aging, Disability &amp; Veterans Services / Long Term Care / North/Northeast ADS</t>
  </si>
  <si>
    <t>Aging, Disability &amp; Veterans Services / Long Term Care / Transition and Diversion</t>
  </si>
  <si>
    <t>Aging, Disability &amp; Veterans Services / Long Term Care / Southeast ADS</t>
  </si>
  <si>
    <t>Aging, Disability &amp; Veterans Services / Long Term Care / West ADS</t>
  </si>
  <si>
    <t>Aging, Disability &amp; Veterans Services / Public Guardian / Conservator</t>
  </si>
  <si>
    <t>Business Services / Administration</t>
  </si>
  <si>
    <t>Business Services / Contracts</t>
  </si>
  <si>
    <t>Business Services / Finance</t>
  </si>
  <si>
    <t>Business Services / Information Services</t>
  </si>
  <si>
    <t>Business Services / Operations and Support Services /Data Management</t>
  </si>
  <si>
    <t>Community Services / Energy Services</t>
  </si>
  <si>
    <t>Community Services / Homeless Youth</t>
  </si>
  <si>
    <t>Community Services / Housing &amp; Public Works</t>
  </si>
  <si>
    <t>Community Services / HSP/EHA/Winter Shelter</t>
  </si>
  <si>
    <t>DCHS Department Director</t>
  </si>
  <si>
    <t>Developmental Disabilities / Administration</t>
  </si>
  <si>
    <t>Developmental Disabilities / Community Options Brokerage</t>
  </si>
  <si>
    <t>Developmental Disabilities / Gresham</t>
  </si>
  <si>
    <t>Developmental Disabilities / Operations &amp; Protective Services</t>
  </si>
  <si>
    <t>Developmental Disabilities / Quality and Specialized Services</t>
  </si>
  <si>
    <t>Developmental Disabilities / Regional Crisis Diversion Services</t>
  </si>
  <si>
    <t>Developmental Disabilities / Regional Crisis Diversion Services /Region 1</t>
  </si>
  <si>
    <t>Developmental Disabilities / Services for Adults</t>
  </si>
  <si>
    <t>Developmental Disabilities / Services for Children &amp; Young Adults</t>
  </si>
  <si>
    <t>Domestic Violence Coordinator's Office</t>
  </si>
  <si>
    <t>Human Resources: DCHS</t>
  </si>
  <si>
    <t>Long Term Care / Mid-County Area Services /Mid-County Disability Services Office</t>
  </si>
  <si>
    <t>Long Term Care / North/Northeast Area Services /North Disability Office</t>
  </si>
  <si>
    <t>Long Term Care / Southeast Area Services /Southeast Disability Services Office</t>
  </si>
  <si>
    <t>Long Term Care / West Area Services /West Portland Disability Services Office</t>
  </si>
  <si>
    <t>Planning and Special Projects</t>
  </si>
  <si>
    <t>Program Support / Support Team</t>
  </si>
  <si>
    <t>Youth &amp; Family Services / Administration</t>
  </si>
  <si>
    <t>Youth &amp; Family Services / Bienestar de la Familia</t>
  </si>
  <si>
    <t>Youth &amp; Family Services / CS / CFSC System</t>
  </si>
  <si>
    <t>Youth &amp; Family Services / CS / Clearinghouse</t>
  </si>
  <si>
    <t>Youth &amp; Family Services / Family Resources Centers</t>
  </si>
  <si>
    <t>Youth &amp; Family Services / Program Support / Contracts</t>
  </si>
  <si>
    <t>Youth &amp; Family Services / Program Support / Grant Administration</t>
  </si>
  <si>
    <t>Youth &amp; Family Services / Program Support / Personnel/Training</t>
  </si>
  <si>
    <t>Youth &amp; Family Services / School Linked Services</t>
  </si>
  <si>
    <t>Youth &amp; Family Services / School-Based Services /Roosevelt Neighborhood Health and Family Resource Center</t>
  </si>
  <si>
    <t>Youth &amp; Family Svcs / Program Support / Budget/Fiscal</t>
  </si>
  <si>
    <t>DCHS Total</t>
  </si>
  <si>
    <t>Health Department</t>
  </si>
  <si>
    <t>Behavioral Health / Chemical Dependency Managed Care</t>
  </si>
  <si>
    <t>Behavioral Health / Managed Care Administration /Garlington Mental Health Center</t>
  </si>
  <si>
    <t>Behavioral Health / Managed Care Administration /Involuntary Commitment Program</t>
  </si>
  <si>
    <t>Community Health Promotion, Partnerships &amp; Planning / Planning, Research &amp; Evaluation</t>
  </si>
  <si>
    <t>Community Health Promotion, Partnerships &amp; Planning / STARS Program</t>
  </si>
  <si>
    <t>Community Health Promotion, Partnerships, and Planning / Coalition of Community Health Clinics</t>
  </si>
  <si>
    <t>Community Health Services / Community Immunization Program</t>
  </si>
  <si>
    <t>Community Health Services / Connections Program</t>
  </si>
  <si>
    <t>Community Health Services / Disease Control</t>
  </si>
  <si>
    <t>Community Health Services / Environmental Health Services</t>
  </si>
  <si>
    <t>Community Health Services / Epidemiology</t>
  </si>
  <si>
    <t>Community Health Services / Food Handlers</t>
  </si>
  <si>
    <t>Community Health Services / HIV and Hepatitis C Community Programs</t>
  </si>
  <si>
    <t>Community Health Services / HIV Care Services Program</t>
  </si>
  <si>
    <t>Community Health Services / HIV Health Service Center</t>
  </si>
  <si>
    <t>Community Health Services / Lead Poisoning Prevention Program</t>
  </si>
  <si>
    <t>Community Health Services / Maternal Child Family Health</t>
  </si>
  <si>
    <t>Community Health Services / Maternal Child Family Health / Healthy Birth Initiative</t>
  </si>
  <si>
    <t>Community Health Services / Maternal Child Family Health / MCFH Mid County</t>
  </si>
  <si>
    <t>Community Health Services / Maternal Child Family Health / MCFH Willamette North</t>
  </si>
  <si>
    <t>Community Health Services / Maternal Child Family Health / MCFS Cascade East</t>
  </si>
  <si>
    <t>Community Health Services / Maternal Child Family Health / North Nurse Family Partnership</t>
  </si>
  <si>
    <t>Community Health Services / Maternal Child Family Health / Northeast Nurse Family Partnership</t>
  </si>
  <si>
    <t>Community Health Services / Maternal Child Family Health / Program Management</t>
  </si>
  <si>
    <t>Community Health Services / Medicaid Eligibility</t>
  </si>
  <si>
    <t>Community Health Services / Northeast Healthy Start</t>
  </si>
  <si>
    <t>Community Health Services / Occupational Health</t>
  </si>
  <si>
    <t>Community Health Services / STD Program</t>
  </si>
  <si>
    <t>Community Health Services / Tuberculosis Program</t>
  </si>
  <si>
    <t>Community Health Services / Vector Control</t>
  </si>
  <si>
    <t>Community Health Services / Vital Statistics</t>
  </si>
  <si>
    <t>Corrections Health</t>
  </si>
  <si>
    <t>Corrections Health / Inverness Jail</t>
  </si>
  <si>
    <t>Corrections Health / Juvenile Services</t>
  </si>
  <si>
    <t>County Health Officer</t>
  </si>
  <si>
    <t>County Health Officer / Emergency Medical Services</t>
  </si>
  <si>
    <t>Director's Office (HD)</t>
  </si>
  <si>
    <t>Disease Prevention and Control / Clearcorps</t>
  </si>
  <si>
    <t>Disease Prevention and Control / Portland Women's Health Study</t>
  </si>
  <si>
    <t>Edgefield Manor</t>
  </si>
  <si>
    <t>Finance &amp; Business Services</t>
  </si>
  <si>
    <t>Finance &amp; Business Services / Accounts Payable, Procurement &amp; Contracting</t>
  </si>
  <si>
    <t>Finance &amp; Business Services / Administration</t>
  </si>
  <si>
    <t>Finance &amp; Business Services / Grants Management &amp; Accounting</t>
  </si>
  <si>
    <t>Finance &amp; Business Services / Health Information Application Support &amp; Decision Support Services</t>
  </si>
  <si>
    <t>Finance &amp; Business Services / Medical Accounts Receivable</t>
  </si>
  <si>
    <t>Finance &amp; Business Services / Special Ordering Section</t>
  </si>
  <si>
    <t>HD Administration</t>
  </si>
  <si>
    <t>Health Department/Business Services</t>
  </si>
  <si>
    <t>Human Resources: HD</t>
  </si>
  <si>
    <t>Integrated Clinical Services / Administration</t>
  </si>
  <si>
    <t>Integrated Clinical Services / Appointments &amp; Information Center</t>
  </si>
  <si>
    <t>Integrated Clinical Services / Clinic Pharmacies / Mid-County Pharmacy</t>
  </si>
  <si>
    <t>Integrated Clinical Services / Clinic Pharmacies / Northeast Pharmacy</t>
  </si>
  <si>
    <t>Integrated Clinical Services / Primary Care / Rockwood Community Clinic</t>
  </si>
  <si>
    <t>Integrated Clinical Services / Clinic Pharmacies / Rockwood Pharmacy</t>
  </si>
  <si>
    <t>Integrated Clinical Services / Clinic Pharmacies /Clinic Pharmacies</t>
  </si>
  <si>
    <t>Integrated Clinical Services / Clinic Pharmacies /East County Pharmacy</t>
  </si>
  <si>
    <t>Integrated Clinical Services / Clinic Pharmacies /North Portland Pharmacy</t>
  </si>
  <si>
    <t>Integrated Clinical Services / Clinic Pharmacies /Southeast Pharmacy</t>
  </si>
  <si>
    <t>Integrated Clinical Services / Clinic Pharmacies /Westside Pharmacy</t>
  </si>
  <si>
    <t>Integrated Clinical Services / Dental Services / Administration</t>
  </si>
  <si>
    <t>Integrated Clinical Services / Dental Services / Billi Odegaard Dental Clinic</t>
  </si>
  <si>
    <t>Integrated Clinical Services / Dental Services / East County Dental Clinic</t>
  </si>
  <si>
    <t>Integrated Clinical Services / Dental Services / Mid-County Dental Clinic</t>
  </si>
  <si>
    <t>Integrated Clinical Services / Dental Services / MultiCare Dental</t>
  </si>
  <si>
    <t>Integrated Clinical Services / Dental Services / North Portland Clinic</t>
  </si>
  <si>
    <t>Integrated Clinical Services / Dental Services / Northeast Dental Clinic</t>
  </si>
  <si>
    <t>Integrated Clinical Services / Dental Services / Rockwood Dental Office</t>
  </si>
  <si>
    <t>Integrated Clinical Services / Dental Services / Southeast Dental Office</t>
  </si>
  <si>
    <t>Integrated Clinical Services / Dental Services /Dental Access Program</t>
  </si>
  <si>
    <t>Integrated Clinical Services / Dental Services /School &amp; Community Dental Health Programs</t>
  </si>
  <si>
    <t>Integrated Clinical Services / Primacy Care / La Clinica de Buena Salud</t>
  </si>
  <si>
    <t>Integrated Clinical Services / Primary Care / East County Health Center</t>
  </si>
  <si>
    <t>Integrated Clinical Services / Primary Care /Eastside School Linked Health Center</t>
  </si>
  <si>
    <t>Integrated Clinical Services / Primary Care /Mid-County Health Center</t>
  </si>
  <si>
    <t>Integrated Clinical Services / Primary Care /North Portland Health Center</t>
  </si>
  <si>
    <t>Integrated Clinical Services / Primary Care /Northeast Health Center</t>
  </si>
  <si>
    <t>Integrated Clinical Services / Programs / Breast &amp; Cervical Health Partnership</t>
  </si>
  <si>
    <t>Integrated Clinical Services / Programs / Children's Assessment Service</t>
  </si>
  <si>
    <t>Integrated Clinical Services / Programs / Westside Health Center</t>
  </si>
  <si>
    <t>Integrated Clinical Services / Programs /East County WIC</t>
  </si>
  <si>
    <t>Integrated Clinical Services / Programs /Gateway WIC</t>
  </si>
  <si>
    <t>Integrated Clinical Services / Programs /North Portland WIC</t>
  </si>
  <si>
    <t>Integrated Clinical Services / Programs /Northeast WIC</t>
  </si>
  <si>
    <t>Integrated Clinical Services / Programs /Southeast WIC</t>
  </si>
  <si>
    <t>Integrated Clinical Services / Programs /WIC Administration</t>
  </si>
  <si>
    <t>Integrated Clinical Services / School Based Health Centers / Madison Center</t>
  </si>
  <si>
    <t>Integrated Clinical Services / School Based Health Centers /Centennial Center</t>
  </si>
  <si>
    <t>Integrated Clinical Services / School Based Health Centers /Cesar Chavez Clinic</t>
  </si>
  <si>
    <t>Integrated Clinical Services / School Based Health Centers /Cleveland Center</t>
  </si>
  <si>
    <t>Integrated Clinical Services / School Based Health Centers /Franklin Center</t>
  </si>
  <si>
    <t>Integrated Clinical Services / School Based Health Centers /George Center</t>
  </si>
  <si>
    <t>Integrated Clinical Services / School Based Health Centers /Grant Center</t>
  </si>
  <si>
    <t>Integrated Clinical Services / School Based Health Centers /Jefferson Center</t>
  </si>
  <si>
    <t>Integrated Clinical Services / School Based Health Centers /Lane Center</t>
  </si>
  <si>
    <t>Integrated Clinical Services / School Based Health Centers /Lincoln Park Center</t>
  </si>
  <si>
    <t>Integrated Clinical Services / School Based Health Centers /Marshall Center</t>
  </si>
  <si>
    <t>Integrated Clinical Services / School Based Health Centers /Parkrose Center</t>
  </si>
  <si>
    <t>Integrated Clinical Services / School Based Health Centers /Roosevelt Center</t>
  </si>
  <si>
    <t>Integrated Clinical Services / School Based Health Centers /Whitaker Center</t>
  </si>
  <si>
    <t>Integrated Clinical Services / School Based Health Centers Administration</t>
  </si>
  <si>
    <t>Integrated Clinical Services / School Based Health Clinics /Binnsmead Clinic</t>
  </si>
  <si>
    <t>Integrated Clinical Services / Support Services /Laboratory</t>
  </si>
  <si>
    <t>Integrated Clinical Services / Support Services /Medical Records</t>
  </si>
  <si>
    <t>Integrated Clinical Services / Support Services /Privacy Office</t>
  </si>
  <si>
    <t>County Medical Examiner</t>
  </si>
  <si>
    <t>State Medical Examiner</t>
  </si>
  <si>
    <t>Mental Health &amp; Addiction Services / Addiction Services</t>
  </si>
  <si>
    <t>Mental Health &amp; Addiction Services / Administration</t>
  </si>
  <si>
    <t>Mental Health &amp; Addiction Services / Behavioral Health</t>
  </si>
  <si>
    <t>Mental Health &amp; Addiction Services / Call Center</t>
  </si>
  <si>
    <t>Mental Health &amp; Addiction Services / Child and Adolescent Treatment Services</t>
  </si>
  <si>
    <t>Mental Health &amp; Addiction Services / Community Mental Health /Adult Mental Health Program</t>
  </si>
  <si>
    <t>Mental Health &amp; Addiction Services / DUII Evaluation Program</t>
  </si>
  <si>
    <t>Mental Health &amp; Addiction Services / Quality Management</t>
  </si>
  <si>
    <t>Mental Health &amp; Addiction Services / System of Care to Children and Families</t>
  </si>
  <si>
    <t>Mid-County WIC</t>
  </si>
  <si>
    <t>Neighborhood Health / Community Health Field Services /East County Field Office</t>
  </si>
  <si>
    <t>Neighborhood Health / Community Health Field Services /Field Nursing</t>
  </si>
  <si>
    <t>Neighborhood Health / Community Health Field Services /Field Offices</t>
  </si>
  <si>
    <t>Neighborhood Health / Community Health Field Services /Northeast Field Office</t>
  </si>
  <si>
    <t>Neighborhood Health / Community Health Field Services /Southeast/Westside Field Office</t>
  </si>
  <si>
    <t>Neighborhood Health / Community Health Field Services /Welcome Baby</t>
  </si>
  <si>
    <t>Neighborhood Health / Neighborhood Health Access /Brentwood/Darlington Community Clinic</t>
  </si>
  <si>
    <t>Neighborhood Health / Neighborhood Health Access /Roosevelt Community Clinic</t>
  </si>
  <si>
    <t>Primary Care Clinics / Project for Community Recovery</t>
  </si>
  <si>
    <t>Primary Care Clinics / Southeast Care Center /Southeast Family Vision</t>
  </si>
  <si>
    <t>Primary Care Clinics / Southeast Community Center /Southeast Community Health Nurse</t>
  </si>
  <si>
    <t>Primary Care Clinics / Southeast Health Center /Southeast Nursing</t>
  </si>
  <si>
    <t>Integrated Clinical Services / Primary Care / Southeast Health Center</t>
  </si>
  <si>
    <t>Primary Care Services / Children's Homeless Project</t>
  </si>
  <si>
    <t>Primary Health Clinics / Neighborhood Health Clinics, Inc.</t>
  </si>
  <si>
    <t>Primary Health Clinics / Neighborhood Health Clinics, Inc. /Administration</t>
  </si>
  <si>
    <t>Program Design &amp; Evaluation Services</t>
  </si>
  <si>
    <t>Support Services / Translation &amp; Language Services</t>
  </si>
  <si>
    <t>HD Total</t>
  </si>
  <si>
    <t>Department of Library Services</t>
  </si>
  <si>
    <t>Central Library / Circulation Services</t>
  </si>
  <si>
    <t>Central Library / Reference Services</t>
  </si>
  <si>
    <t>Community Services / Administration</t>
  </si>
  <si>
    <t>Community Services / Branch Libraries</t>
  </si>
  <si>
    <t>DLS Administration / Director's Office</t>
  </si>
  <si>
    <t>DLS Administration / Public Affairs</t>
  </si>
  <si>
    <t>Outreach Services</t>
  </si>
  <si>
    <t>Support Services / Business Services</t>
  </si>
  <si>
    <t>Support Services / Automation Services</t>
  </si>
  <si>
    <t>Support Services / Human Resources</t>
  </si>
  <si>
    <t>Support Services / Learning Systems</t>
  </si>
  <si>
    <t>Support Services / Technical Services</t>
  </si>
  <si>
    <t>Support Services / Volunteer Services/Title Wave Bookstore</t>
  </si>
  <si>
    <t>Youth Services</t>
  </si>
  <si>
    <t>LIB Total</t>
  </si>
  <si>
    <t>Joint Office of Homeless Services</t>
  </si>
  <si>
    <t>JOHS Total</t>
  </si>
  <si>
    <t>Non-Departmental</t>
  </si>
  <si>
    <t>Board of County Commissioners</t>
  </si>
  <si>
    <t>Board of County Commissioners / Chair of the Board</t>
  </si>
  <si>
    <t>Board of County Commissioners / Clerk of the Board</t>
  </si>
  <si>
    <t>BOARD OF COUNTY COMMISSIONERS / COMMISSIONER, DISTRICT 1</t>
  </si>
  <si>
    <t>BOARD OF COUNTY COMMISSIONERS / COMMISSIONER, DISTRICT 2</t>
  </si>
  <si>
    <t>BOARD OF COUNTY COMMISSIONERS / COMMISSIONER, DISTRICT 3</t>
  </si>
  <si>
    <t>BOARD OF COUNTY COMMISSIONERS / COMMISSIONER, DISTRICT 4</t>
  </si>
  <si>
    <t>Communications Office</t>
  </si>
  <si>
    <t>County Attorney</t>
  </si>
  <si>
    <t>County Auditor</t>
  </si>
  <si>
    <t>Emergency Management</t>
  </si>
  <si>
    <t>Local Public Safety Coordinating Council</t>
  </si>
  <si>
    <t>Office of Community Involvement</t>
  </si>
  <si>
    <t>Office of Diversity and Equity</t>
  </si>
  <si>
    <t>Office of Sustainability</t>
  </si>
  <si>
    <t>Privacy Officer</t>
  </si>
  <si>
    <t>Non-Departmental (exc. Regional Drug, State Juvenile Court) Total</t>
  </si>
  <si>
    <t>District Attorney</t>
  </si>
  <si>
    <t>DA / Circuit Court</t>
  </si>
  <si>
    <t>DA / Control</t>
  </si>
  <si>
    <t>DA / District Court</t>
  </si>
  <si>
    <t>DA / Felony Court Division</t>
  </si>
  <si>
    <t>DA / Finance &amp; HR</t>
  </si>
  <si>
    <t>DA / Forfeitures</t>
  </si>
  <si>
    <t>DA / Gresham Trial Unit</t>
  </si>
  <si>
    <t>DA / Intake</t>
  </si>
  <si>
    <t>DA / Justice Center</t>
  </si>
  <si>
    <t>DA / MCSO Intake</t>
  </si>
  <si>
    <t>DA / SED Gresham</t>
  </si>
  <si>
    <t>DA / Unit A</t>
  </si>
  <si>
    <t>DA / Unit B</t>
  </si>
  <si>
    <t>DA / Unit D</t>
  </si>
  <si>
    <t>Family &amp; Community Justice / Child Abuse Unit</t>
  </si>
  <si>
    <t>Family &amp; Community Justice / Child Support Enforcement</t>
  </si>
  <si>
    <t>Family &amp; Community Justice / Community District Attorney Programs</t>
  </si>
  <si>
    <t>Family &amp; Community Justice / Domestic Violence Unit</t>
  </si>
  <si>
    <t>Family &amp; Community Justice / Juvenile Court Trial Unit</t>
  </si>
  <si>
    <t>Family &amp; Community Justice / Mental Commitments</t>
  </si>
  <si>
    <t>Family &amp; Community Justice / Misdemeanor Trial Unit</t>
  </si>
  <si>
    <t>Family &amp; Community Justice / Victims Assistance/Unit C</t>
  </si>
  <si>
    <t>Family &amp; Community Justice/Family Court</t>
  </si>
  <si>
    <t>Office Administration / Administrative Services</t>
  </si>
  <si>
    <t>DA Total</t>
  </si>
  <si>
    <t>Corrections Division / Administration</t>
  </si>
  <si>
    <t>Corrections Division / Facilities Services / Classification</t>
  </si>
  <si>
    <t>Corrections Division / Facility Services /Administration</t>
  </si>
  <si>
    <t>Corrections Division / Facility Services /Work Crews</t>
  </si>
  <si>
    <t>Corrections Division / Records Unit</t>
  </si>
  <si>
    <t>Corrections Division / East Side Jails / Inverness Jail</t>
  </si>
  <si>
    <t>Corrections Division / East Side Jails /Property Storage Building</t>
  </si>
  <si>
    <t>Corrections Division / West Side Jails / Restitution Center</t>
  </si>
  <si>
    <t>Corrections Division / West Side Jails /Administration</t>
  </si>
  <si>
    <t>Corrections Division / West Side Jails /Booking</t>
  </si>
  <si>
    <t>Corrections Division / West Side Jails /Courthouse Jail</t>
  </si>
  <si>
    <t>Corrections Division / West Side Jails /Courthouse Jail/Court Services</t>
  </si>
  <si>
    <t>Corrections Division / West Side Jails /Courthouse Jail/Facilities Security</t>
  </si>
  <si>
    <t>Corrections Division / West Side Jails /Courthouse Jail/Transport Unit</t>
  </si>
  <si>
    <t>Corrections Division / West Side Jails / Detention Center</t>
  </si>
  <si>
    <t>Enforcement Division / Administration</t>
  </si>
  <si>
    <t>Enforcement Division / Investigations</t>
  </si>
  <si>
    <t>Enforcement Division / Investigations / Special Investigations</t>
  </si>
  <si>
    <t>Enforcement Division / Investigations /Alarm Unit</t>
  </si>
  <si>
    <t>Enforcement Division / Investigations /Concealed Handgun Licensing Unit</t>
  </si>
  <si>
    <t>Enforcement Division / Operations / Civil Process Unit</t>
  </si>
  <si>
    <t>Enforcement Division / Operations / Logistics</t>
  </si>
  <si>
    <t>Enforcement Division / Operations / Patrol Unit</t>
  </si>
  <si>
    <t>Enforcement Division / Operations / Reserves</t>
  </si>
  <si>
    <t>Enforcement Division / Operations / Search and Rescue</t>
  </si>
  <si>
    <t>Enforcement Division / Operations / Support / Enforcement Records</t>
  </si>
  <si>
    <t>Enforcement Division / Operations / Traffic Safety</t>
  </si>
  <si>
    <t>Enforcement Division / River Patrol</t>
  </si>
  <si>
    <t>Human Resources: MCSO</t>
  </si>
  <si>
    <t>Inspector Division / Administration</t>
  </si>
  <si>
    <t>Inspector Division / Professional Standards / Inspections</t>
  </si>
  <si>
    <t>Inspector Division / Professional Standards / Internal Affairs</t>
  </si>
  <si>
    <t>MCSO Administration</t>
  </si>
  <si>
    <t>MCSO Administration / Planning and Research</t>
  </si>
  <si>
    <t>MCSO Administration / Regional Organized Crime and Narcotics Unit</t>
  </si>
  <si>
    <t>Multnomah County Sheriff's Office</t>
  </si>
  <si>
    <t>Support Division / Administration</t>
  </si>
  <si>
    <t>Support Division / Auxiliary Services</t>
  </si>
  <si>
    <t>Support Division / Auxiliary Services /Commissary</t>
  </si>
  <si>
    <t>Support Division / Auxiliary Services /Equipment</t>
  </si>
  <si>
    <t>Support Division / Auxiliary Services /Inmate Property</t>
  </si>
  <si>
    <t>Support Division / Fiscal Unit</t>
  </si>
  <si>
    <t>Support Division / Human Resources / Background Investigations</t>
  </si>
  <si>
    <t>Support Division / Human Resources /Training</t>
  </si>
  <si>
    <t>Support Division / Information Technology</t>
  </si>
  <si>
    <t>Support Division / Programs / Close Street Supervision</t>
  </si>
  <si>
    <t>Support Division / Programs / Counseling</t>
  </si>
  <si>
    <t>Support Division / Programs /Electronic Monitoring</t>
  </si>
  <si>
    <t>Support Division / Programs /In Jail Intervention Program</t>
  </si>
  <si>
    <t>Support Division / Programs /Volunteer Program</t>
  </si>
  <si>
    <t>MCSO Total</t>
  </si>
  <si>
    <t>Other - Not Included in Allocation</t>
  </si>
  <si>
    <t>Regional Drug Initiative</t>
  </si>
  <si>
    <t>State Juvenile Court</t>
  </si>
  <si>
    <t>F.R.E.D.S. / Administration</t>
  </si>
  <si>
    <t>F.R.E.D.S. / Materiel Management</t>
  </si>
  <si>
    <t>Records Management and Archives</t>
  </si>
  <si>
    <t>014, 118, 137</t>
  </si>
  <si>
    <t>Multnomah County Archives</t>
  </si>
  <si>
    <t>Multnomah County Digital Archives</t>
  </si>
  <si>
    <t>Oregon State Police Portland Forensic Laboratory</t>
  </si>
  <si>
    <t>City of Portland Archives</t>
  </si>
  <si>
    <t>Commission on Children, Families, and Community</t>
  </si>
  <si>
    <t>Other Total</t>
  </si>
  <si>
    <t>Total</t>
  </si>
  <si>
    <t>Electronic Records Budget Amount:</t>
  </si>
  <si>
    <t>% Total</t>
  </si>
  <si>
    <t>Records</t>
  </si>
  <si>
    <t>CM Unique Identifier</t>
  </si>
  <si>
    <t>Electronic Record Actions</t>
  </si>
  <si>
    <t>Multnomah Couty Sheriff's Office (MCSO)</t>
  </si>
  <si>
    <t>All Records Actions Total</t>
  </si>
  <si>
    <t>2450</t>
  </si>
  <si>
    <t>Inmate Programs</t>
  </si>
  <si>
    <t>185299</t>
  </si>
  <si>
    <t>MCDC</t>
  </si>
  <si>
    <t>18881</t>
  </si>
  <si>
    <t>Health Department (HD)</t>
  </si>
  <si>
    <t>Community Health Services / Environmental Health</t>
  </si>
  <si>
    <t>2014</t>
  </si>
  <si>
    <t>2196</t>
  </si>
  <si>
    <t>Human Resources: HD: Personnel</t>
  </si>
  <si>
    <t>19261</t>
  </si>
  <si>
    <t>Department of Community Justice (DCJ)</t>
  </si>
  <si>
    <t>* Detailed user information available by contacting DCA.Budgets@multco.us</t>
  </si>
  <si>
    <t>Juvenile Services Division/Family Court Services</t>
  </si>
  <si>
    <t>2297</t>
  </si>
  <si>
    <t>Adult Services Division/Probation &amp; Parole</t>
  </si>
  <si>
    <t>9646</t>
  </si>
  <si>
    <t>Department of County Management (DCM)</t>
  </si>
  <si>
    <t>Kelli Gallippi (Central Human Resources)</t>
  </si>
  <si>
    <t>14931</t>
  </si>
  <si>
    <t>9641</t>
  </si>
  <si>
    <t>9435</t>
  </si>
  <si>
    <t>2177</t>
  </si>
  <si>
    <t>2176</t>
  </si>
  <si>
    <t>Library</t>
  </si>
  <si>
    <t>3704</t>
  </si>
  <si>
    <t>Department of Community Services (DCS)</t>
  </si>
  <si>
    <t>Department of Community Services</t>
  </si>
  <si>
    <t>Human Resources: DCS</t>
  </si>
  <si>
    <t>Total:</t>
  </si>
  <si>
    <t>Count of Console Type</t>
  </si>
  <si>
    <t>Sum of ANNUAL AMOUNT</t>
  </si>
  <si>
    <t>Budget Amount</t>
  </si>
  <si>
    <t>Customer Total</t>
  </si>
  <si>
    <t xml:space="preserve">Elections Purges (DCS) </t>
  </si>
  <si>
    <t>255 roll carts</t>
  </si>
  <si>
    <t>Grand Total</t>
  </si>
  <si>
    <t>Health</t>
  </si>
  <si>
    <t>LCBP</t>
  </si>
  <si>
    <t>MCDA</t>
  </si>
  <si>
    <t>*FTE taken from most recent adopted budget</t>
  </si>
  <si>
    <t xml:space="preserve"> </t>
  </si>
  <si>
    <t xml:space="preserve">  </t>
  </si>
  <si>
    <t xml:space="preserve">   </t>
  </si>
  <si>
    <t>FY 2026 vs FY 2025 % ∆2</t>
  </si>
  <si>
    <t xml:space="preserve">    </t>
  </si>
  <si>
    <t xml:space="preserve">     </t>
  </si>
  <si>
    <t xml:space="preserve">      </t>
  </si>
  <si>
    <t>End of sheet</t>
  </si>
  <si>
    <t>% of Total2</t>
  </si>
  <si>
    <t>% of Total3</t>
  </si>
  <si>
    <t>Column1</t>
  </si>
  <si>
    <t>Total Budget Allocation 
(Budget in 60462)</t>
  </si>
  <si>
    <t>FY 2026 Shredding</t>
  </si>
  <si>
    <t>Countywide FTE for allocation of Administration and Archival Services</t>
  </si>
  <si>
    <t>FY25 FTE (less DCA)</t>
  </si>
  <si>
    <t>FY 2025 Adopted FTE</t>
  </si>
  <si>
    <t>FY24 FTE</t>
  </si>
  <si>
    <t>% Allocation</t>
  </si>
  <si>
    <t>End of Page</t>
  </si>
  <si>
    <t>End of Document</t>
  </si>
  <si>
    <t>Electronic Records Detail</t>
  </si>
  <si>
    <t>FY 2026 to FY 2025 % Change</t>
  </si>
  <si>
    <t>Total Allocation</t>
  </si>
  <si>
    <t>Fiscal year FY 2026 Record Center rates are allocated using a three-year average of the FY22-FY24 driver sets.  Electronic Records are based on actual usage in FY24.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</si>
</sst>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&quot;$&quot;#,##0.00"/>
    <numFmt numFmtId="167" formatCode="&quot;$&quot;#,##0"/>
    <numFmt numFmtId="168" formatCode="0.0%"/>
    <numFmt numFmtId="169" formatCode="0.000%"/>
  </numFmts>
  <fonts count="37" x14ac:knownFonts="1">
    <font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2"/>
      <color theme="1"/>
      <name val="Calibri"/>
      <family val="2"/>
    </font>
    <font>
      <u/>
      <sz val="10"/>
      <color theme="10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b/>
      <sz val="16"/>
      <color theme="1"/>
      <name val="Arial"/>
      <family val="2"/>
    </font>
    <font>
      <sz val="10"/>
      <color rgb="FFF2F2F2"/>
      <name val="Arial"/>
      <family val="2"/>
    </font>
    <font>
      <b/>
      <sz val="12"/>
      <color rgb="FFFFFFFF"/>
      <name val="Arial"/>
      <family val="2"/>
    </font>
    <font>
      <b/>
      <sz val="12"/>
      <color theme="0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b/>
      <u/>
      <sz val="14"/>
      <color rgb="FF000000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color rgb="FF000000"/>
      <name val="Arial"/>
      <family val="2"/>
    </font>
    <font>
      <b/>
      <sz val="10"/>
      <color theme="0"/>
      <name val="Arial"/>
      <family val="2"/>
    </font>
    <font>
      <b/>
      <i/>
      <sz val="10"/>
      <color theme="1"/>
      <name val="Arial"/>
      <family val="2"/>
    </font>
    <font>
      <i/>
      <sz val="10"/>
      <color theme="1"/>
      <name val="Arial"/>
      <family val="2"/>
    </font>
    <font>
      <b/>
      <sz val="14"/>
      <color rgb="FF000000"/>
      <name val="Arial"/>
      <family val="2"/>
    </font>
    <font>
      <b/>
      <sz val="10"/>
      <color rgb="FFFFFFFF"/>
      <name val="Arial"/>
      <family val="2"/>
    </font>
    <font>
      <sz val="11"/>
      <color rgb="FFC00000"/>
      <name val="Calibri"/>
      <family val="2"/>
    </font>
    <font>
      <u/>
      <sz val="11"/>
      <color rgb="FFC00000"/>
      <name val="Calibri"/>
      <family val="2"/>
    </font>
    <font>
      <sz val="11"/>
      <color rgb="FF000000"/>
      <name val="Calibri"/>
      <family val="2"/>
    </font>
    <font>
      <sz val="10"/>
      <color rgb="FFFF0000"/>
      <name val="Arial"/>
      <family val="2"/>
    </font>
    <font>
      <b/>
      <u/>
      <sz val="10"/>
      <color rgb="FF000000"/>
      <name val="Arial"/>
      <family val="2"/>
    </font>
    <font>
      <u/>
      <sz val="10"/>
      <color theme="1"/>
      <name val="Arial"/>
      <family val="2"/>
    </font>
    <font>
      <u/>
      <sz val="10"/>
      <color rgb="FF0000FF"/>
      <name val="Arial"/>
      <family val="2"/>
    </font>
    <font>
      <b/>
      <sz val="11"/>
      <color theme="0"/>
      <name val="Calibri"/>
      <family val="2"/>
    </font>
    <font>
      <b/>
      <sz val="14"/>
      <color rgb="FF000000"/>
      <name val="Calibri"/>
      <family val="2"/>
    </font>
    <font>
      <b/>
      <u/>
      <sz val="12"/>
      <color theme="1"/>
      <name val="Arial"/>
      <family val="2"/>
    </font>
    <font>
      <b/>
      <sz val="16"/>
      <color rgb="FF00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BE4D5"/>
        <bgColor rgb="FFFBE4D5"/>
      </patternFill>
    </fill>
    <fill>
      <patternFill patternType="solid">
        <fgColor rgb="FFD8D8D8"/>
        <bgColor rgb="FFD8D8D8"/>
      </patternFill>
    </fill>
    <fill>
      <patternFill patternType="solid">
        <fgColor rgb="FFECDFF5"/>
        <bgColor rgb="FFECDFF5"/>
      </patternFill>
    </fill>
    <fill>
      <patternFill patternType="solid">
        <fgColor rgb="FFE2EFD9"/>
        <bgColor rgb="FFE2EFD9"/>
      </patternFill>
    </fill>
    <fill>
      <patternFill patternType="solid">
        <fgColor rgb="FFC8C8C8"/>
        <bgColor rgb="FFC8C8C8"/>
      </patternFill>
    </fill>
    <fill>
      <patternFill patternType="solid">
        <fgColor theme="1"/>
        <bgColor rgb="FF44546A"/>
      </patternFill>
    </fill>
    <fill>
      <patternFill patternType="solid">
        <fgColor theme="1"/>
        <bgColor indexed="64"/>
      </patternFill>
    </fill>
  </fills>
  <borders count="30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 style="medium">
        <color rgb="FFCCCCCC"/>
      </left>
      <right style="medium">
        <color rgb="FFFFFFFF"/>
      </right>
      <top style="medium">
        <color rgb="FFFFFFFF"/>
      </top>
      <bottom/>
      <diagonal/>
    </border>
    <border>
      <left style="medium">
        <color rgb="FFCCCCCC"/>
      </left>
      <right style="medium">
        <color rgb="FFFFFFFF"/>
      </right>
      <top style="medium">
        <color rgb="FFCCCCCC"/>
      </top>
      <bottom/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9BC2E6"/>
      </bottom>
      <diagonal/>
    </border>
    <border>
      <left/>
      <right/>
      <top/>
      <bottom style="thin">
        <color rgb="FF9CC2E5"/>
      </bottom>
      <diagonal/>
    </border>
    <border>
      <left/>
      <right/>
      <top style="thin">
        <color rgb="FF9CC2E5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7">
    <xf numFmtId="0" fontId="0" fillId="0" borderId="0" xfId="0"/>
    <xf numFmtId="0" fontId="2" fillId="0" borderId="0" xfId="0" applyFont="1" applyAlignment="1">
      <alignment wrapText="1"/>
    </xf>
    <xf numFmtId="0" fontId="3" fillId="0" borderId="0" xfId="0" applyFont="1"/>
    <xf numFmtId="0" fontId="0" fillId="0" borderId="0" xfId="0" applyFont="1" applyAlignment="1"/>
    <xf numFmtId="0" fontId="3" fillId="0" borderId="0" xfId="0" applyFont="1" applyAlignment="1">
      <alignment wrapText="1"/>
    </xf>
    <xf numFmtId="0" fontId="4" fillId="0" borderId="0" xfId="0" applyFont="1" applyAlignment="1">
      <alignment vertical="top" wrapText="1"/>
    </xf>
    <xf numFmtId="0" fontId="5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7" fillId="0" borderId="0" xfId="0" applyFont="1"/>
    <xf numFmtId="0" fontId="8" fillId="0" borderId="0" xfId="0" applyFont="1" applyAlignment="1">
      <alignment wrapText="1"/>
    </xf>
    <xf numFmtId="0" fontId="9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38" fontId="10" fillId="0" borderId="0" xfId="0" applyNumberFormat="1" applyFont="1"/>
    <xf numFmtId="38" fontId="8" fillId="0" borderId="0" xfId="0" applyNumberFormat="1" applyFont="1"/>
    <xf numFmtId="10" fontId="8" fillId="0" borderId="0" xfId="0" applyNumberFormat="1" applyFont="1"/>
    <xf numFmtId="0" fontId="9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8" fillId="0" borderId="0" xfId="0" applyFont="1"/>
    <xf numFmtId="0" fontId="1" fillId="0" borderId="0" xfId="0" applyFont="1" applyAlignment="1"/>
    <xf numFmtId="0" fontId="15" fillId="0" borderId="0" xfId="0" applyFont="1"/>
    <xf numFmtId="0" fontId="16" fillId="0" borderId="0" xfId="0" applyFont="1"/>
    <xf numFmtId="3" fontId="16" fillId="0" borderId="0" xfId="0" applyNumberFormat="1" applyFont="1"/>
    <xf numFmtId="167" fontId="16" fillId="0" borderId="0" xfId="0" applyNumberFormat="1" applyFont="1"/>
    <xf numFmtId="0" fontId="13" fillId="0" borderId="0" xfId="0" applyFont="1" applyAlignment="1">
      <alignment horizontal="center"/>
    </xf>
    <xf numFmtId="0" fontId="13" fillId="0" borderId="0" xfId="0" applyFont="1"/>
    <xf numFmtId="165" fontId="13" fillId="0" borderId="0" xfId="0" applyNumberFormat="1" applyFont="1"/>
    <xf numFmtId="0" fontId="13" fillId="0" borderId="0" xfId="0" applyFont="1" applyAlignment="1">
      <alignment horizontal="center" wrapText="1"/>
    </xf>
    <xf numFmtId="3" fontId="7" fillId="0" borderId="0" xfId="0" applyNumberFormat="1" applyFont="1"/>
    <xf numFmtId="164" fontId="8" fillId="0" borderId="0" xfId="0" applyNumberFormat="1" applyFont="1"/>
    <xf numFmtId="9" fontId="7" fillId="0" borderId="0" xfId="0" applyNumberFormat="1" applyFont="1"/>
    <xf numFmtId="0" fontId="18" fillId="0" borderId="0" xfId="0" applyFont="1"/>
    <xf numFmtId="49" fontId="8" fillId="0" borderId="0" xfId="0" applyNumberFormat="1" applyFont="1"/>
    <xf numFmtId="165" fontId="7" fillId="0" borderId="0" xfId="0" applyNumberFormat="1" applyFont="1"/>
    <xf numFmtId="7" fontId="24" fillId="0" borderId="0" xfId="0" applyNumberFormat="1" applyFont="1"/>
    <xf numFmtId="0" fontId="7" fillId="0" borderId="0" xfId="0" applyFont="1" applyAlignment="1">
      <alignment horizontal="center"/>
    </xf>
    <xf numFmtId="2" fontId="8" fillId="0" borderId="0" xfId="0" applyNumberFormat="1" applyFont="1"/>
    <xf numFmtId="165" fontId="8" fillId="0" borderId="0" xfId="0" applyNumberFormat="1" applyFont="1"/>
    <xf numFmtId="0" fontId="28" fillId="0" borderId="0" xfId="0" applyFont="1"/>
    <xf numFmtId="167" fontId="29" fillId="0" borderId="0" xfId="0" applyNumberFormat="1" applyFont="1" applyAlignment="1">
      <alignment horizontal="right"/>
    </xf>
    <xf numFmtId="0" fontId="29" fillId="0" borderId="0" xfId="0" applyFont="1" applyAlignment="1"/>
    <xf numFmtId="0" fontId="3" fillId="0" borderId="23" xfId="0" applyFont="1" applyBorder="1"/>
    <xf numFmtId="0" fontId="30" fillId="0" borderId="0" xfId="0" applyFont="1"/>
    <xf numFmtId="165" fontId="7" fillId="0" borderId="0" xfId="0" applyNumberFormat="1" applyFont="1" applyAlignment="1">
      <alignment horizontal="right"/>
    </xf>
    <xf numFmtId="165" fontId="1" fillId="0" borderId="0" xfId="0" applyNumberFormat="1" applyFont="1"/>
    <xf numFmtId="168" fontId="8" fillId="0" borderId="0" xfId="0" applyNumberFormat="1" applyFont="1"/>
    <xf numFmtId="3" fontId="1" fillId="0" borderId="0" xfId="0" applyNumberFormat="1" applyFont="1" applyAlignment="1"/>
    <xf numFmtId="165" fontId="18" fillId="0" borderId="15" xfId="0" applyNumberFormat="1" applyFont="1" applyBorder="1"/>
    <xf numFmtId="165" fontId="18" fillId="0" borderId="0" xfId="0" applyNumberFormat="1" applyFont="1"/>
    <xf numFmtId="0" fontId="32" fillId="0" borderId="0" xfId="0" applyFont="1" applyAlignment="1"/>
    <xf numFmtId="0" fontId="1" fillId="0" borderId="0" xfId="0" applyFont="1" applyAlignment="1">
      <alignment horizontal="right"/>
    </xf>
    <xf numFmtId="0" fontId="1" fillId="0" borderId="0" xfId="0" applyFont="1"/>
    <xf numFmtId="10" fontId="1" fillId="0" borderId="0" xfId="0" applyNumberFormat="1" applyFont="1"/>
    <xf numFmtId="0" fontId="11" fillId="0" borderId="2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8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left"/>
    </xf>
    <xf numFmtId="164" fontId="13" fillId="0" borderId="2" xfId="0" applyNumberFormat="1" applyFont="1" applyFill="1" applyBorder="1"/>
    <xf numFmtId="9" fontId="13" fillId="0" borderId="2" xfId="0" applyNumberFormat="1" applyFont="1" applyFill="1" applyBorder="1"/>
    <xf numFmtId="0" fontId="0" fillId="0" borderId="0" xfId="0" applyFont="1" applyFill="1" applyAlignment="1"/>
    <xf numFmtId="165" fontId="13" fillId="0" borderId="2" xfId="0" applyNumberFormat="1" applyFont="1" applyFill="1" applyBorder="1"/>
    <xf numFmtId="0" fontId="14" fillId="0" borderId="4" xfId="0" applyFont="1" applyFill="1" applyBorder="1" applyAlignment="1">
      <alignment horizontal="left"/>
    </xf>
    <xf numFmtId="165" fontId="14" fillId="0" borderId="2" xfId="0" applyNumberFormat="1" applyFont="1" applyFill="1" applyBorder="1" applyAlignment="1">
      <alignment horizontal="center"/>
    </xf>
    <xf numFmtId="164" fontId="14" fillId="0" borderId="2" xfId="0" applyNumberFormat="1" applyFont="1" applyFill="1" applyBorder="1"/>
    <xf numFmtId="9" fontId="14" fillId="0" borderId="2" xfId="0" applyNumberFormat="1" applyFont="1" applyFill="1" applyBorder="1"/>
    <xf numFmtId="164" fontId="13" fillId="0" borderId="2" xfId="0" applyNumberFormat="1" applyFont="1" applyFill="1" applyBorder="1" applyAlignment="1"/>
    <xf numFmtId="168" fontId="13" fillId="0" borderId="2" xfId="0" applyNumberFormat="1" applyFont="1" applyFill="1" applyBorder="1" applyAlignment="1"/>
    <xf numFmtId="168" fontId="14" fillId="0" borderId="2" xfId="0" applyNumberFormat="1" applyFont="1" applyFill="1" applyBorder="1" applyAlignment="1"/>
    <xf numFmtId="165" fontId="14" fillId="0" borderId="2" xfId="0" applyNumberFormat="1" applyFont="1" applyFill="1" applyBorder="1"/>
    <xf numFmtId="0" fontId="0" fillId="0" borderId="0" xfId="0" applyFont="1" applyFill="1" applyBorder="1" applyAlignment="1"/>
    <xf numFmtId="0" fontId="13" fillId="0" borderId="0" xfId="0" applyFont="1" applyFill="1"/>
    <xf numFmtId="0" fontId="12" fillId="0" borderId="3" xfId="0" applyFont="1" applyFill="1" applyBorder="1" applyAlignment="1">
      <alignment horizontal="center" vertical="center" wrapText="1"/>
    </xf>
    <xf numFmtId="168" fontId="13" fillId="0" borderId="0" xfId="0" applyNumberFormat="1" applyFont="1" applyFill="1"/>
    <xf numFmtId="167" fontId="13" fillId="0" borderId="0" xfId="0" applyNumberFormat="1" applyFont="1" applyFill="1" applyAlignment="1"/>
    <xf numFmtId="164" fontId="13" fillId="0" borderId="3" xfId="0" applyNumberFormat="1" applyFont="1" applyFill="1" applyBorder="1"/>
    <xf numFmtId="164" fontId="14" fillId="0" borderId="3" xfId="0" applyNumberFormat="1" applyFont="1" applyFill="1" applyBorder="1"/>
    <xf numFmtId="0" fontId="14" fillId="0" borderId="16" xfId="0" applyFont="1" applyFill="1" applyBorder="1" applyAlignment="1">
      <alignment horizontal="left"/>
    </xf>
    <xf numFmtId="10" fontId="13" fillId="0" borderId="2" xfId="0" applyNumberFormat="1" applyFont="1" applyFill="1" applyBorder="1"/>
    <xf numFmtId="168" fontId="13" fillId="0" borderId="2" xfId="0" applyNumberFormat="1" applyFont="1" applyFill="1" applyBorder="1"/>
    <xf numFmtId="168" fontId="13" fillId="0" borderId="3" xfId="0" applyNumberFormat="1" applyFont="1" applyFill="1" applyBorder="1"/>
    <xf numFmtId="168" fontId="14" fillId="0" borderId="25" xfId="0" applyNumberFormat="1" applyFont="1" applyFill="1" applyBorder="1"/>
    <xf numFmtId="168" fontId="14" fillId="0" borderId="14" xfId="0" applyNumberFormat="1" applyFont="1" applyFill="1" applyBorder="1"/>
    <xf numFmtId="0" fontId="17" fillId="0" borderId="0" xfId="0" applyFont="1" applyAlignment="1">
      <alignment vertical="center"/>
    </xf>
    <xf numFmtId="49" fontId="8" fillId="0" borderId="0" xfId="0" applyNumberFormat="1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10" fontId="18" fillId="0" borderId="0" xfId="0" applyNumberFormat="1" applyFont="1" applyAlignment="1">
      <alignment vertical="center" wrapText="1"/>
    </xf>
    <xf numFmtId="165" fontId="18" fillId="5" borderId="3" xfId="0" applyNumberFormat="1" applyFont="1" applyFill="1" applyBorder="1" applyAlignment="1">
      <alignment vertical="center"/>
    </xf>
    <xf numFmtId="0" fontId="20" fillId="5" borderId="4" xfId="0" applyFont="1" applyFill="1" applyBorder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8" fillId="0" borderId="0" xfId="0" applyFont="1" applyAlignment="1">
      <alignment horizontal="right" vertical="center" wrapText="1"/>
    </xf>
    <xf numFmtId="1" fontId="8" fillId="0" borderId="0" xfId="0" applyNumberFormat="1" applyFont="1" applyAlignment="1">
      <alignment horizontal="right" vertical="center" wrapText="1"/>
    </xf>
    <xf numFmtId="168" fontId="8" fillId="0" borderId="0" xfId="0" applyNumberFormat="1" applyFont="1" applyAlignment="1">
      <alignment vertical="center" wrapText="1"/>
    </xf>
    <xf numFmtId="0" fontId="8" fillId="0" borderId="0" xfId="0" applyFont="1" applyAlignment="1">
      <alignment vertical="center" wrapText="1"/>
    </xf>
    <xf numFmtId="10" fontId="8" fillId="0" borderId="0" xfId="0" applyNumberFormat="1" applyFont="1" applyAlignment="1">
      <alignment vertical="center" wrapText="1"/>
    </xf>
    <xf numFmtId="43" fontId="7" fillId="0" borderId="0" xfId="0" applyNumberFormat="1" applyFont="1" applyAlignment="1">
      <alignment vertical="center"/>
    </xf>
    <xf numFmtId="0" fontId="23" fillId="0" borderId="0" xfId="0" applyFont="1" applyAlignment="1">
      <alignment vertical="center"/>
    </xf>
    <xf numFmtId="49" fontId="8" fillId="0" borderId="0" xfId="0" applyNumberFormat="1" applyFont="1" applyAlignment="1">
      <alignment vertical="center"/>
    </xf>
    <xf numFmtId="165" fontId="18" fillId="6" borderId="0" xfId="0" applyNumberFormat="1" applyFont="1" applyFill="1" applyBorder="1" applyAlignment="1">
      <alignment horizontal="right" vertical="center" wrapText="1"/>
    </xf>
    <xf numFmtId="0" fontId="18" fillId="6" borderId="0" xfId="0" applyFont="1" applyFill="1" applyBorder="1" applyAlignment="1">
      <alignment horizontal="right" vertical="center" wrapText="1"/>
    </xf>
    <xf numFmtId="1" fontId="18" fillId="6" borderId="0" xfId="0" applyNumberFormat="1" applyFont="1" applyFill="1" applyBorder="1" applyAlignment="1">
      <alignment horizontal="right" vertical="center" wrapText="1"/>
    </xf>
    <xf numFmtId="168" fontId="18" fillId="6" borderId="0" xfId="0" applyNumberFormat="1" applyFont="1" applyFill="1" applyBorder="1" applyAlignment="1">
      <alignment vertical="center" wrapText="1"/>
    </xf>
    <xf numFmtId="0" fontId="18" fillId="6" borderId="0" xfId="0" applyFont="1" applyFill="1" applyBorder="1" applyAlignment="1">
      <alignment vertical="center" wrapText="1"/>
    </xf>
    <xf numFmtId="10" fontId="18" fillId="6" borderId="0" xfId="0" applyNumberFormat="1" applyFont="1" applyFill="1" applyBorder="1" applyAlignment="1">
      <alignment vertical="center" wrapText="1"/>
    </xf>
    <xf numFmtId="165" fontId="18" fillId="6" borderId="0" xfId="0" applyNumberFormat="1" applyFont="1" applyFill="1" applyBorder="1" applyAlignment="1">
      <alignment vertical="center" wrapText="1"/>
    </xf>
    <xf numFmtId="0" fontId="21" fillId="0" borderId="5" xfId="0" applyFont="1" applyFill="1" applyBorder="1" applyAlignment="1">
      <alignment horizontal="center" vertical="center" wrapText="1"/>
    </xf>
    <xf numFmtId="0" fontId="21" fillId="0" borderId="5" xfId="0" applyFont="1" applyFill="1" applyBorder="1" applyAlignment="1">
      <alignment horizontal="left" vertical="center" wrapText="1"/>
    </xf>
    <xf numFmtId="0" fontId="18" fillId="0" borderId="6" xfId="0" applyFont="1" applyFill="1" applyBorder="1" applyAlignment="1">
      <alignment horizontal="center" vertical="center" wrapText="1"/>
    </xf>
    <xf numFmtId="10" fontId="18" fillId="0" borderId="6" xfId="0" applyNumberFormat="1" applyFont="1" applyFill="1" applyBorder="1" applyAlignment="1">
      <alignment horizontal="center" vertical="center" wrapText="1"/>
    </xf>
    <xf numFmtId="10" fontId="18" fillId="0" borderId="7" xfId="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10" fontId="18" fillId="0" borderId="1" xfId="0" applyNumberFormat="1" applyFont="1" applyFill="1" applyBorder="1" applyAlignment="1">
      <alignment horizontal="center" vertical="center" wrapText="1"/>
    </xf>
    <xf numFmtId="10" fontId="21" fillId="0" borderId="2" xfId="0" applyNumberFormat="1" applyFont="1" applyFill="1" applyBorder="1" applyAlignment="1">
      <alignment horizontal="center" vertical="center" wrapText="1"/>
    </xf>
    <xf numFmtId="164" fontId="21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vertical="center"/>
    </xf>
    <xf numFmtId="49" fontId="8" fillId="0" borderId="0" xfId="0" applyNumberFormat="1" applyFont="1" applyFill="1" applyAlignment="1">
      <alignment vertical="center" wrapText="1"/>
    </xf>
    <xf numFmtId="0" fontId="8" fillId="0" borderId="0" xfId="0" applyFont="1" applyFill="1" applyAlignment="1">
      <alignment horizontal="right" vertical="center" wrapText="1"/>
    </xf>
    <xf numFmtId="1" fontId="8" fillId="0" borderId="0" xfId="0" applyNumberFormat="1" applyFont="1" applyFill="1" applyAlignment="1">
      <alignment horizontal="right" vertical="center" wrapText="1"/>
    </xf>
    <xf numFmtId="168" fontId="8" fillId="0" borderId="0" xfId="0" applyNumberFormat="1" applyFont="1" applyFill="1" applyAlignment="1">
      <alignment vertical="center" wrapText="1"/>
    </xf>
    <xf numFmtId="0" fontId="8" fillId="0" borderId="0" xfId="0" applyFont="1" applyFill="1" applyAlignment="1">
      <alignment vertical="center" wrapText="1"/>
    </xf>
    <xf numFmtId="10" fontId="8" fillId="0" borderId="0" xfId="0" applyNumberFormat="1" applyFont="1" applyFill="1" applyAlignment="1">
      <alignment vertical="center" wrapText="1"/>
    </xf>
    <xf numFmtId="0" fontId="18" fillId="0" borderId="0" xfId="0" applyFont="1" applyFill="1" applyAlignment="1">
      <alignment vertical="center"/>
    </xf>
    <xf numFmtId="49" fontId="18" fillId="0" borderId="0" xfId="0" applyNumberFormat="1" applyFont="1" applyFill="1" applyAlignment="1">
      <alignment vertical="center" wrapText="1"/>
    </xf>
    <xf numFmtId="0" fontId="18" fillId="0" borderId="0" xfId="0" applyFont="1" applyFill="1" applyAlignment="1">
      <alignment horizontal="right" vertical="center" wrapText="1"/>
    </xf>
    <xf numFmtId="0" fontId="8" fillId="0" borderId="8" xfId="0" applyFont="1" applyFill="1" applyBorder="1" applyAlignment="1">
      <alignment vertical="center" wrapText="1"/>
    </xf>
    <xf numFmtId="10" fontId="18" fillId="0" borderId="0" xfId="0" applyNumberFormat="1" applyFont="1" applyFill="1" applyAlignment="1">
      <alignment vertical="center" wrapText="1"/>
    </xf>
    <xf numFmtId="166" fontId="18" fillId="0" borderId="0" xfId="0" applyNumberFormat="1" applyFont="1" applyFill="1" applyAlignment="1">
      <alignment vertical="center"/>
    </xf>
    <xf numFmtId="0" fontId="18" fillId="0" borderId="0" xfId="0" applyFont="1" applyFill="1" applyBorder="1" applyAlignment="1">
      <alignment horizontal="left" vertical="center" wrapText="1"/>
    </xf>
    <xf numFmtId="0" fontId="18" fillId="0" borderId="0" xfId="0" applyFont="1" applyFill="1" applyBorder="1" applyAlignment="1">
      <alignment horizontal="right" vertical="center"/>
    </xf>
    <xf numFmtId="49" fontId="8" fillId="0" borderId="0" xfId="0" applyNumberFormat="1" applyFont="1" applyFill="1" applyBorder="1" applyAlignment="1">
      <alignment vertical="center" wrapText="1"/>
    </xf>
    <xf numFmtId="0" fontId="18" fillId="0" borderId="0" xfId="0" applyFont="1" applyFill="1" applyBorder="1" applyAlignment="1">
      <alignment horizontal="right" vertical="center" wrapText="1"/>
    </xf>
    <xf numFmtId="1" fontId="18" fillId="0" borderId="0" xfId="0" applyNumberFormat="1" applyFont="1" applyFill="1" applyBorder="1" applyAlignment="1">
      <alignment horizontal="right" vertical="center" wrapText="1"/>
    </xf>
    <xf numFmtId="168" fontId="18" fillId="0" borderId="0" xfId="0" applyNumberFormat="1" applyFont="1" applyFill="1" applyBorder="1" applyAlignment="1">
      <alignment vertical="center" wrapText="1"/>
    </xf>
    <xf numFmtId="0" fontId="18" fillId="0" borderId="0" xfId="0" applyFont="1" applyFill="1" applyBorder="1" applyAlignment="1">
      <alignment vertical="center" wrapText="1"/>
    </xf>
    <xf numFmtId="10" fontId="18" fillId="0" borderId="0" xfId="0" applyNumberFormat="1" applyFont="1" applyFill="1" applyBorder="1" applyAlignment="1">
      <alignment vertical="center" wrapText="1"/>
    </xf>
    <xf numFmtId="166" fontId="18" fillId="0" borderId="0" xfId="0" applyNumberFormat="1" applyFont="1" applyFill="1" applyBorder="1" applyAlignment="1">
      <alignment vertical="center"/>
    </xf>
    <xf numFmtId="0" fontId="7" fillId="0" borderId="0" xfId="0" applyFont="1" applyFill="1" applyAlignment="1">
      <alignment vertical="center"/>
    </xf>
    <xf numFmtId="0" fontId="22" fillId="0" borderId="0" xfId="0" applyFont="1" applyFill="1" applyBorder="1" applyAlignment="1">
      <alignment horizontal="right" vertical="center"/>
    </xf>
    <xf numFmtId="0" fontId="23" fillId="0" borderId="0" xfId="0" applyFont="1" applyFill="1" applyAlignment="1">
      <alignment vertical="center"/>
    </xf>
    <xf numFmtId="0" fontId="8" fillId="0" borderId="8" xfId="0" applyFont="1" applyFill="1" applyBorder="1" applyAlignment="1">
      <alignment horizontal="right" vertical="center" wrapText="1"/>
    </xf>
    <xf numFmtId="44" fontId="18" fillId="0" borderId="0" xfId="0" applyNumberFormat="1" applyFont="1" applyFill="1" applyAlignment="1">
      <alignment vertical="center"/>
    </xf>
    <xf numFmtId="43" fontId="18" fillId="0" borderId="0" xfId="0" applyNumberFormat="1" applyFont="1" applyFill="1" applyBorder="1" applyAlignment="1">
      <alignment vertical="center"/>
    </xf>
    <xf numFmtId="1" fontId="8" fillId="0" borderId="0" xfId="0" applyNumberFormat="1" applyFont="1" applyFill="1" applyAlignment="1">
      <alignment horizontal="right" vertical="center"/>
    </xf>
    <xf numFmtId="44" fontId="18" fillId="0" borderId="0" xfId="0" applyNumberFormat="1" applyFont="1" applyFill="1" applyBorder="1" applyAlignment="1">
      <alignment vertical="center"/>
    </xf>
    <xf numFmtId="0" fontId="22" fillId="0" borderId="0" xfId="0" applyFont="1" applyFill="1" applyBorder="1" applyAlignment="1">
      <alignment horizontal="right" vertical="center" wrapText="1"/>
    </xf>
    <xf numFmtId="0" fontId="22" fillId="0" borderId="0" xfId="0" applyFont="1" applyFill="1" applyAlignment="1">
      <alignment horizontal="right" vertical="center" wrapText="1"/>
    </xf>
    <xf numFmtId="49" fontId="18" fillId="0" borderId="0" xfId="0" applyNumberFormat="1" applyFont="1" applyFill="1" applyAlignment="1">
      <alignment horizontal="right" vertical="center" wrapText="1"/>
    </xf>
    <xf numFmtId="1" fontId="18" fillId="0" borderId="0" xfId="0" applyNumberFormat="1" applyFont="1" applyFill="1" applyAlignment="1">
      <alignment horizontal="right" vertical="center" wrapText="1"/>
    </xf>
    <xf numFmtId="168" fontId="18" fillId="0" borderId="0" xfId="0" applyNumberFormat="1" applyFont="1" applyFill="1" applyAlignment="1">
      <alignment vertical="center" wrapText="1"/>
    </xf>
    <xf numFmtId="0" fontId="18" fillId="0" borderId="0" xfId="0" applyFont="1" applyFill="1" applyAlignment="1">
      <alignment vertical="center" wrapText="1"/>
    </xf>
    <xf numFmtId="1" fontId="8" fillId="0" borderId="0" xfId="0" applyNumberFormat="1" applyFont="1" applyFill="1" applyAlignment="1">
      <alignment vertical="center" wrapText="1"/>
    </xf>
    <xf numFmtId="44" fontId="18" fillId="0" borderId="0" xfId="0" applyNumberFormat="1" applyFont="1" applyFill="1" applyBorder="1" applyAlignment="1">
      <alignment vertical="center" wrapText="1"/>
    </xf>
    <xf numFmtId="7" fontId="18" fillId="0" borderId="0" xfId="0" applyNumberFormat="1" applyFont="1" applyFill="1" applyAlignment="1">
      <alignment vertical="center"/>
    </xf>
    <xf numFmtId="5" fontId="18" fillId="0" borderId="0" xfId="0" applyNumberFormat="1" applyFont="1" applyFill="1" applyAlignment="1">
      <alignment vertical="center"/>
    </xf>
    <xf numFmtId="0" fontId="23" fillId="0" borderId="0" xfId="0" applyFont="1" applyFill="1" applyAlignment="1">
      <alignment vertical="center" wrapText="1"/>
    </xf>
    <xf numFmtId="0" fontId="23" fillId="0" borderId="0" xfId="0" applyFont="1" applyFill="1" applyAlignment="1">
      <alignment horizontal="right" vertical="center" wrapText="1"/>
    </xf>
    <xf numFmtId="168" fontId="23" fillId="0" borderId="0" xfId="0" applyNumberFormat="1" applyFont="1" applyFill="1" applyAlignment="1">
      <alignment vertical="center" wrapText="1"/>
    </xf>
    <xf numFmtId="10" fontId="22" fillId="0" borderId="0" xfId="0" applyNumberFormat="1" applyFont="1" applyFill="1" applyAlignment="1">
      <alignment vertical="center" wrapText="1"/>
    </xf>
    <xf numFmtId="49" fontId="23" fillId="0" borderId="0" xfId="0" applyNumberFormat="1" applyFont="1" applyFill="1" applyAlignment="1">
      <alignment vertical="center" wrapText="1"/>
    </xf>
    <xf numFmtId="49" fontId="22" fillId="0" borderId="0" xfId="0" applyNumberFormat="1" applyFont="1" applyFill="1" applyBorder="1" applyAlignment="1">
      <alignment horizontal="right" vertical="center" wrapText="1"/>
    </xf>
    <xf numFmtId="165" fontId="18" fillId="0" borderId="9" xfId="0" applyNumberFormat="1" applyFont="1" applyFill="1" applyBorder="1" applyAlignment="1">
      <alignment horizontal="right" vertical="center" wrapText="1"/>
    </xf>
    <xf numFmtId="10" fontId="8" fillId="0" borderId="2" xfId="0" applyNumberFormat="1" applyFont="1" applyFill="1" applyBorder="1" applyAlignment="1">
      <alignment horizontal="center" vertical="center" wrapText="1"/>
    </xf>
    <xf numFmtId="10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5" fontId="18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Fill="1"/>
    <xf numFmtId="169" fontId="7" fillId="0" borderId="0" xfId="0" applyNumberFormat="1" applyFont="1" applyFill="1"/>
    <xf numFmtId="3" fontId="7" fillId="0" borderId="0" xfId="0" applyNumberFormat="1" applyFont="1" applyFill="1"/>
    <xf numFmtId="5" fontId="20" fillId="0" borderId="0" xfId="0" applyNumberFormat="1" applyFont="1" applyFill="1"/>
    <xf numFmtId="0" fontId="18" fillId="0" borderId="15" xfId="0" applyFont="1" applyFill="1" applyBorder="1" applyAlignment="1">
      <alignment horizontal="left" vertical="top" wrapText="1"/>
    </xf>
    <xf numFmtId="9" fontId="18" fillId="0" borderId="15" xfId="0" applyNumberFormat="1" applyFont="1" applyFill="1" applyBorder="1"/>
    <xf numFmtId="3" fontId="18" fillId="0" borderId="15" xfId="0" applyNumberFormat="1" applyFont="1" applyFill="1" applyBorder="1"/>
    <xf numFmtId="5" fontId="18" fillId="0" borderId="15" xfId="0" applyNumberFormat="1" applyFont="1" applyFill="1" applyBorder="1"/>
    <xf numFmtId="0" fontId="25" fillId="0" borderId="10" xfId="0" applyFont="1" applyFill="1" applyBorder="1" applyAlignment="1">
      <alignment horizontal="center" vertical="center" wrapText="1"/>
    </xf>
    <xf numFmtId="0" fontId="25" fillId="0" borderId="11" xfId="0" applyFont="1" applyFill="1" applyBorder="1" applyAlignment="1">
      <alignment vertical="center" wrapText="1"/>
    </xf>
    <xf numFmtId="0" fontId="25" fillId="0" borderId="11" xfId="0" applyFont="1" applyFill="1" applyBorder="1" applyAlignment="1">
      <alignment horizontal="center" vertical="center" wrapText="1"/>
    </xf>
    <xf numFmtId="165" fontId="25" fillId="0" borderId="12" xfId="0" applyNumberFormat="1" applyFont="1" applyFill="1" applyBorder="1" applyAlignment="1">
      <alignment horizontal="center" vertical="center" wrapText="1"/>
    </xf>
    <xf numFmtId="0" fontId="25" fillId="0" borderId="13" xfId="0" applyFont="1" applyFill="1" applyBorder="1" applyAlignment="1">
      <alignment horizontal="center" vertical="center" wrapText="1"/>
    </xf>
    <xf numFmtId="0" fontId="18" fillId="0" borderId="14" xfId="0" applyFont="1" applyFill="1" applyBorder="1"/>
    <xf numFmtId="0" fontId="8" fillId="0" borderId="15" xfId="0" applyFont="1" applyFill="1" applyBorder="1"/>
    <xf numFmtId="0" fontId="8" fillId="0" borderId="15" xfId="0" applyFont="1" applyFill="1" applyBorder="1" applyAlignment="1">
      <alignment horizontal="center"/>
    </xf>
    <xf numFmtId="165" fontId="8" fillId="0" borderId="15" xfId="0" applyNumberFormat="1" applyFont="1" applyFill="1" applyBorder="1"/>
    <xf numFmtId="0" fontId="8" fillId="0" borderId="16" xfId="0" applyFont="1" applyFill="1" applyBorder="1"/>
    <xf numFmtId="0" fontId="26" fillId="0" borderId="17" xfId="0" applyFont="1" applyFill="1" applyBorder="1"/>
    <xf numFmtId="0" fontId="26" fillId="0" borderId="0" xfId="0" applyFont="1" applyFill="1"/>
    <xf numFmtId="165" fontId="26" fillId="0" borderId="0" xfId="0" applyNumberFormat="1" applyFont="1" applyFill="1" applyAlignment="1">
      <alignment horizontal="right"/>
    </xf>
    <xf numFmtId="165" fontId="27" fillId="0" borderId="0" xfId="0" applyNumberFormat="1" applyFont="1" applyFill="1" applyAlignment="1">
      <alignment horizontal="right"/>
    </xf>
    <xf numFmtId="10" fontId="27" fillId="0" borderId="0" xfId="0" applyNumberFormat="1" applyFont="1" applyFill="1" applyAlignment="1">
      <alignment horizontal="right"/>
    </xf>
    <xf numFmtId="6" fontId="27" fillId="0" borderId="18" xfId="0" applyNumberFormat="1" applyFont="1" applyFill="1" applyBorder="1" applyAlignment="1">
      <alignment horizontal="right"/>
    </xf>
    <xf numFmtId="0" fontId="8" fillId="0" borderId="17" xfId="0" applyFont="1" applyFill="1" applyBorder="1"/>
    <xf numFmtId="0" fontId="8" fillId="0" borderId="0" xfId="0" applyFont="1" applyFill="1"/>
    <xf numFmtId="0" fontId="3" fillId="0" borderId="0" xfId="0" applyFont="1" applyFill="1" applyAlignment="1">
      <alignment horizontal="center"/>
    </xf>
    <xf numFmtId="165" fontId="8" fillId="0" borderId="0" xfId="0" applyNumberFormat="1" applyFont="1" applyFill="1" applyAlignment="1">
      <alignment horizontal="right"/>
    </xf>
    <xf numFmtId="10" fontId="8" fillId="0" borderId="0" xfId="0" applyNumberFormat="1" applyFont="1" applyFill="1" applyAlignment="1">
      <alignment horizontal="right"/>
    </xf>
    <xf numFmtId="6" fontId="8" fillId="0" borderId="18" xfId="0" applyNumberFormat="1" applyFont="1" applyFill="1" applyBorder="1"/>
    <xf numFmtId="0" fontId="8" fillId="0" borderId="19" xfId="0" applyFont="1" applyFill="1" applyBorder="1"/>
    <xf numFmtId="0" fontId="8" fillId="0" borderId="20" xfId="0" applyFont="1" applyFill="1" applyBorder="1"/>
    <xf numFmtId="0" fontId="3" fillId="0" borderId="20" xfId="0" applyFont="1" applyFill="1" applyBorder="1" applyAlignment="1">
      <alignment horizontal="center"/>
    </xf>
    <xf numFmtId="165" fontId="8" fillId="0" borderId="20" xfId="0" applyNumberFormat="1" applyFont="1" applyFill="1" applyBorder="1" applyAlignment="1">
      <alignment horizontal="right"/>
    </xf>
    <xf numFmtId="10" fontId="8" fillId="0" borderId="20" xfId="0" applyNumberFormat="1" applyFont="1" applyFill="1" applyBorder="1" applyAlignment="1">
      <alignment horizontal="right"/>
    </xf>
    <xf numFmtId="6" fontId="8" fillId="0" borderId="21" xfId="0" applyNumberFormat="1" applyFont="1" applyFill="1" applyBorder="1"/>
    <xf numFmtId="10" fontId="8" fillId="0" borderId="15" xfId="0" applyNumberFormat="1" applyFont="1" applyFill="1" applyBorder="1" applyAlignment="1">
      <alignment horizontal="right"/>
    </xf>
    <xf numFmtId="6" fontId="8" fillId="0" borderId="16" xfId="0" applyNumberFormat="1" applyFont="1" applyFill="1" applyBorder="1"/>
    <xf numFmtId="0" fontId="3" fillId="0" borderId="17" xfId="0" applyFont="1" applyFill="1" applyBorder="1"/>
    <xf numFmtId="0" fontId="3" fillId="0" borderId="0" xfId="0" applyFont="1" applyFill="1"/>
    <xf numFmtId="165" fontId="3" fillId="0" borderId="0" xfId="0" applyNumberFormat="1" applyFont="1" applyFill="1" applyAlignment="1">
      <alignment horizontal="right"/>
    </xf>
    <xf numFmtId="0" fontId="3" fillId="0" borderId="19" xfId="0" applyFont="1" applyFill="1" applyBorder="1"/>
    <xf numFmtId="0" fontId="3" fillId="0" borderId="20" xfId="0" applyFont="1" applyFill="1" applyBorder="1"/>
    <xf numFmtId="165" fontId="3" fillId="0" borderId="20" xfId="0" applyNumberFormat="1" applyFont="1" applyFill="1" applyBorder="1" applyAlignment="1">
      <alignment horizontal="right"/>
    </xf>
    <xf numFmtId="0" fontId="4" fillId="0" borderId="14" xfId="0" applyFont="1" applyFill="1" applyBorder="1"/>
    <xf numFmtId="0" fontId="3" fillId="0" borderId="15" xfId="0" applyFont="1" applyFill="1" applyBorder="1" applyAlignment="1">
      <alignment horizontal="center"/>
    </xf>
    <xf numFmtId="165" fontId="3" fillId="0" borderId="15" xfId="0" applyNumberFormat="1" applyFont="1" applyFill="1" applyBorder="1" applyAlignment="1">
      <alignment horizontal="right"/>
    </xf>
    <xf numFmtId="0" fontId="8" fillId="0" borderId="14" xfId="0" applyFont="1" applyFill="1" applyBorder="1" applyAlignment="1">
      <alignment vertical="top"/>
    </xf>
    <xf numFmtId="0" fontId="18" fillId="0" borderId="15" xfId="0" applyFont="1" applyFill="1" applyBorder="1" applyAlignment="1">
      <alignment horizontal="right"/>
    </xf>
    <xf numFmtId="165" fontId="18" fillId="0" borderId="15" xfId="0" applyNumberFormat="1" applyFont="1" applyFill="1" applyBorder="1"/>
    <xf numFmtId="6" fontId="18" fillId="0" borderId="16" xfId="0" applyNumberFormat="1" applyFont="1" applyFill="1" applyBorder="1"/>
    <xf numFmtId="0" fontId="7" fillId="0" borderId="26" xfId="0" applyFont="1" applyFill="1" applyBorder="1" applyAlignment="1">
      <alignment horizontal="center"/>
    </xf>
    <xf numFmtId="165" fontId="20" fillId="0" borderId="27" xfId="0" applyNumberFormat="1" applyFont="1" applyFill="1" applyBorder="1"/>
    <xf numFmtId="0" fontId="20" fillId="0" borderId="28" xfId="0" applyFont="1" applyFill="1" applyBorder="1" applyAlignment="1">
      <alignment horizontal="right"/>
    </xf>
    <xf numFmtId="5" fontId="20" fillId="0" borderId="29" xfId="0" applyNumberFormat="1" applyFont="1" applyFill="1" applyBorder="1"/>
    <xf numFmtId="0" fontId="3" fillId="0" borderId="24" xfId="0" applyFont="1" applyFill="1" applyBorder="1"/>
    <xf numFmtId="0" fontId="28" fillId="0" borderId="0" xfId="0" applyFont="1" applyFill="1" applyAlignment="1"/>
    <xf numFmtId="167" fontId="28" fillId="0" borderId="0" xfId="0" applyNumberFormat="1" applyFont="1" applyFill="1" applyAlignment="1">
      <alignment horizontal="right"/>
    </xf>
    <xf numFmtId="0" fontId="28" fillId="0" borderId="0" xfId="0" applyFont="1" applyFill="1"/>
    <xf numFmtId="0" fontId="28" fillId="0" borderId="23" xfId="0" applyFont="1" applyFill="1" applyBorder="1"/>
    <xf numFmtId="0" fontId="4" fillId="0" borderId="0" xfId="0" applyFont="1" applyFill="1" applyBorder="1" applyAlignment="1">
      <alignment wrapText="1"/>
    </xf>
    <xf numFmtId="167" fontId="4" fillId="0" borderId="0" xfId="0" applyNumberFormat="1" applyFont="1" applyFill="1" applyBorder="1" applyAlignment="1">
      <alignment horizontal="right"/>
    </xf>
    <xf numFmtId="165" fontId="28" fillId="0" borderId="0" xfId="0" applyNumberFormat="1" applyFont="1" applyFill="1" applyAlignment="1">
      <alignment horizontal="right"/>
    </xf>
    <xf numFmtId="167" fontId="28" fillId="0" borderId="0" xfId="0" applyNumberFormat="1" applyFont="1" applyFill="1" applyBorder="1" applyAlignment="1">
      <alignment horizontal="right"/>
    </xf>
    <xf numFmtId="0" fontId="8" fillId="0" borderId="0" xfId="0" applyFont="1" applyFill="1" applyAlignment="1"/>
    <xf numFmtId="4" fontId="8" fillId="0" borderId="0" xfId="0" applyNumberFormat="1" applyFont="1" applyFill="1" applyAlignment="1">
      <alignment horizontal="right"/>
    </xf>
    <xf numFmtId="166" fontId="8" fillId="0" borderId="0" xfId="0" applyNumberFormat="1" applyFont="1" applyFill="1" applyAlignment="1">
      <alignment horizontal="right"/>
    </xf>
    <xf numFmtId="0" fontId="33" fillId="0" borderId="22" xfId="0" applyFont="1" applyFill="1" applyBorder="1" applyAlignment="1">
      <alignment wrapText="1"/>
    </xf>
    <xf numFmtId="0" fontId="33" fillId="0" borderId="22" xfId="0" applyFont="1" applyFill="1" applyBorder="1" applyAlignment="1">
      <alignment horizontal="center" wrapText="1"/>
    </xf>
    <xf numFmtId="0" fontId="33" fillId="0" borderId="23" xfId="0" applyFont="1" applyFill="1" applyBorder="1" applyAlignment="1">
      <alignment horizontal="center" wrapText="1"/>
    </xf>
    <xf numFmtId="0" fontId="4" fillId="0" borderId="0" xfId="0" applyFont="1" applyFill="1" applyBorder="1"/>
    <xf numFmtId="1" fontId="4" fillId="0" borderId="0" xfId="0" applyNumberFormat="1" applyFont="1" applyFill="1" applyBorder="1" applyAlignment="1">
      <alignment horizontal="right"/>
    </xf>
    <xf numFmtId="0" fontId="34" fillId="0" borderId="0" xfId="0" applyFont="1"/>
    <xf numFmtId="0" fontId="14" fillId="0" borderId="0" xfId="0" applyFont="1"/>
    <xf numFmtId="0" fontId="35" fillId="0" borderId="0" xfId="0" applyFont="1"/>
    <xf numFmtId="0" fontId="14" fillId="0" borderId="0" xfId="0" applyFont="1" applyAlignment="1">
      <alignment horizontal="center" vertical="center" wrapText="1"/>
    </xf>
    <xf numFmtId="0" fontId="31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 wrapText="1"/>
    </xf>
    <xf numFmtId="0" fontId="36" fillId="0" borderId="0" xfId="0" applyFont="1"/>
    <xf numFmtId="1" fontId="18" fillId="2" borderId="3" xfId="0" applyNumberFormat="1" applyFont="1" applyFill="1" applyBorder="1" applyAlignment="1">
      <alignment horizontal="center" vertical="center"/>
    </xf>
    <xf numFmtId="0" fontId="19" fillId="0" borderId="4" xfId="0" applyFont="1" applyBorder="1" applyAlignment="1">
      <alignment vertical="center"/>
    </xf>
    <xf numFmtId="0" fontId="18" fillId="3" borderId="3" xfId="0" applyFont="1" applyFill="1" applyBorder="1" applyAlignment="1">
      <alignment horizontal="center" vertical="center"/>
    </xf>
    <xf numFmtId="0" fontId="18" fillId="4" borderId="3" xfId="0" applyFont="1" applyFill="1" applyBorder="1" applyAlignment="1">
      <alignment horizontal="center" vertical="center"/>
    </xf>
    <xf numFmtId="0" fontId="25" fillId="7" borderId="15" xfId="0" applyFont="1" applyFill="1" applyBorder="1" applyAlignment="1">
      <alignment horizontal="center" vertical="center" wrapText="1"/>
    </xf>
    <xf numFmtId="0" fontId="19" fillId="8" borderId="15" xfId="0" applyFont="1" applyFill="1" applyBorder="1"/>
  </cellXfs>
  <cellStyles count="1">
    <cellStyle name="Normal" xfId="0" builtinId="0"/>
  </cellStyles>
  <dxfs count="1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8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numFmt numFmtId="165" formatCode="_(* #,##0_);_(* \(#,##0\);_(* &quot;-&quot;??_);_(@_)"/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numFmt numFmtId="13" formatCode="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5" formatCode="_(* #,##0_);_(* \(#,##0\);_(* &quot;-&quot;??_);_(@_)"/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none"/>
      </font>
      <alignment vertical="bottom" textRotation="0" wrapText="1" indent="0" justifyLastLine="0" shrinkToFit="0" readingOrder="0"/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border outline="0">
        <bottom style="thin">
          <color rgb="FF000000"/>
        </bottom>
      </border>
    </dxf>
    <dxf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numFmt numFmtId="9" formatCode="&quot;$&quot;#,##0_);\(&quot;$&quot;#,##0\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numFmt numFmtId="169" formatCode="0.000%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fill>
        <patternFill patternType="none">
          <fgColor indexed="64"/>
          <bgColor auto="1"/>
        </patternFill>
      </fill>
    </dxf>
    <dxf>
      <border outline="0">
        <top style="thin">
          <color rgb="FF000000"/>
        </top>
        <bottom style="thin">
          <color rgb="FF000000"/>
        </bottom>
      </border>
    </dxf>
    <dxf>
      <fill>
        <patternFill patternType="none">
          <fgColor indexed="64"/>
          <bgColor auto="1"/>
        </patternFill>
      </fill>
    </dxf>
    <dxf>
      <border outline="0">
        <bottom style="thin">
          <color rgb="FF000000"/>
        </bottom>
      </border>
    </dxf>
    <dxf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34" formatCode="_(&quot;$&quot;* #,##0.00_);_(&quot;$&quot;* \(#,##0.00\);_(&quot;$&quot;* &quot;-&quot;??_);_(@_)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8" formatCode="0.0%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8" formatCode="0.0%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8" formatCode="0.0%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sz val="12"/>
        <name val="Arial"/>
        <family val="2"/>
        <scheme val="none"/>
      </font>
      <numFmt numFmtId="168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rgb="FF000000"/>
        </left>
        <right/>
        <top style="thin">
          <color rgb="FF000000"/>
        </top>
        <bottom style="thin">
          <color rgb="FF000000"/>
        </bottom>
        <vertical/>
        <horizontal/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sz val="12"/>
        <name val="Arial"/>
        <family val="2"/>
        <scheme val="none"/>
      </font>
      <numFmt numFmtId="168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rgb="FF000000"/>
        </left>
        <right/>
        <top style="thin">
          <color rgb="FF000000"/>
        </top>
        <bottom style="thin">
          <color rgb="FF000000"/>
        </bottom>
        <vertical/>
        <horizontal/>
      </border>
    </dxf>
    <dxf>
      <font>
        <sz val="12"/>
        <name val="Arial"/>
        <family val="2"/>
        <scheme val="none"/>
      </font>
      <numFmt numFmtId="168" formatCode="0.0%"/>
      <fill>
        <patternFill patternType="none">
          <fgColor indexed="64"/>
          <bgColor indexed="65"/>
        </patternFill>
      </fill>
      <border diagonalUp="0" diagonalDown="0">
        <left style="thin">
          <color rgb="FF000000"/>
        </left>
        <right/>
        <top style="thin">
          <color rgb="FF000000"/>
        </top>
        <bottom style="thin">
          <color rgb="FF000000"/>
        </bottom>
        <vertical/>
        <horizontal/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bottom style="thin">
          <color rgb="FF000000"/>
        </bottom>
      </border>
    </dxf>
    <dxf>
      <fill>
        <patternFill patternType="none">
          <fgColor indexed="64"/>
          <bgColor auto="1"/>
        </patternFill>
      </fill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FFFFFF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&quot;$&quot;#,##0"/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8" formatCode="0.0%"/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border outline="0">
        <left style="thin">
          <color rgb="FF000000"/>
        </left>
        <right style="thin">
          <color rgb="FF000000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border outline="0">
        <left style="thin">
          <color rgb="FF000000"/>
        </left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border outline="0">
        <left style="thin">
          <color rgb="FF000000"/>
        </left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E25709C-3227-477E-B16F-EBB8FB082CF0}" name="Table1" displayName="Table1" ref="A4:Q16" totalsRowShown="0" headerRowDxfId="117" dataDxfId="116" tableBorderDxfId="115">
  <autoFilter ref="A4:Q16" xr:uid="{2C35FC46-B06B-430C-B7E6-51A2E9A110D5}"/>
  <tableColumns count="17">
    <tableColumn id="1" xr3:uid="{53CC14DE-FA39-4C07-9667-8454A04B0BA8}" name="FY 2026 Allocation for Records Services" dataDxfId="114"/>
    <tableColumn id="2" xr3:uid="{80FDA4BF-3619-45CA-9C41-A9A661270363}" name="Records Center" dataDxfId="113"/>
    <tableColumn id="3" xr3:uid="{AB3F4B88-5339-4E53-8FF2-4B5F3A326124}" name="Electronic Records" dataDxfId="112"/>
    <tableColumn id="4" xr3:uid="{3BB52B7C-6242-40C2-9515-FABFE405F0FF}" name="Archives" dataDxfId="111"/>
    <tableColumn id="5" xr3:uid="{3643FD16-86B9-4CE2-93FA-1A2BA770D1B0}" name="Administration" dataDxfId="110"/>
    <tableColumn id="6" xr3:uid="{D7068FF0-C389-40C4-859D-DD6ACF3F0902}" name="Total Records Budget" dataDxfId="109"/>
    <tableColumn id="7" xr3:uid="{53DF8DE8-C849-44A8-AB34-3858FA212F3A}" name="FY 2026 vs  _x000a_FY 2025 _x000a_$ ∆" dataDxfId="108"/>
    <tableColumn id="8" xr3:uid="{BEACA604-B315-4601-A34B-F2E5FC833CCF}" name="FY 2026 vs _x000a_FY 2025_x000a_ % ∆" dataDxfId="107">
      <calculatedColumnFormula>G5/F22</calculatedColumnFormula>
    </tableColumn>
    <tableColumn id="9" xr3:uid="{B971EFDD-22D5-4543-8D7C-55304E05D612}" name="  " dataDxfId="106"/>
    <tableColumn id="10" xr3:uid="{A1F7A6DC-B4EA-4A8F-B393-61C7195927BA}" name="FY 2026 Shredding Bins" dataDxfId="105"/>
    <tableColumn id="11" xr3:uid="{88682507-3E3C-4FAA-89DF-73C893350838}" name="FY 2026 Shredding $ Expense" dataDxfId="104"/>
    <tableColumn id="12" xr3:uid="{FC84A292-ECC7-4B71-A7C3-885D342F370C}" name="FY 2026 vs FY 2025 $∆" dataDxfId="103"/>
    <tableColumn id="13" xr3:uid="{4F8E7E0F-805F-47E7-BEB3-3D812FE55FE9}" name="FY 2026 vs FY 2025 % ∆" dataDxfId="102">
      <calculatedColumnFormula>L5/K22</calculatedColumnFormula>
    </tableColumn>
    <tableColumn id="14" xr3:uid="{C69960AF-848E-49CB-ACF7-61F34330EDBE}" name="   " dataDxfId="101"/>
    <tableColumn id="15" xr3:uid="{E560E5D6-C9CB-47FA-B6C4-02B51389FD22}" name="TOTAL RECORDS" dataDxfId="100"/>
    <tableColumn id="16" xr3:uid="{88C4430F-7F28-416D-B3C7-F31596C97F12}" name="FY 2026 vs FY 2025 $ ∆" dataDxfId="99"/>
    <tableColumn id="17" xr3:uid="{E7BB5DB9-E03A-401F-A766-371DD657C379}" name="FY 2026 vs FY 2025 % ∆2" dataDxfId="98">
      <calculatedColumnFormula>P5/O22</calculatedColumnFormula>
    </tableColumn>
  </tableColumns>
  <tableStyleInfo name="TableStyleMedium1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F09C3700-C73E-4E8B-B155-F1CEE3035655}" name="Table15" displayName="Table15" ref="E6:F19" totalsRowShown="0" headerRowDxfId="2">
  <autoFilter ref="E6:F19" xr:uid="{FD00CA45-BCB2-4DA0-AE53-0E6FBFD60244}"/>
  <tableColumns count="2">
    <tableColumn id="1" xr3:uid="{2BD80146-B5CF-44AF-A34D-22ADF7CF5BCD}" name="FY24 FTE" dataDxfId="1"/>
    <tableColumn id="2" xr3:uid="{7E3DE21B-7654-4872-B901-F900C0DC4577}" name="% Allocation" dataDxfId="0"/>
  </tableColumns>
  <tableStyleInfo name="TableStyleMedium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7427D32-CA8C-4574-93FF-FA4C5933BDAE}" name="Table2" displayName="Table2" ref="A21:Q33" totalsRowShown="0" headerRowDxfId="97" dataDxfId="96" tableBorderDxfId="95">
  <autoFilter ref="A21:Q33" xr:uid="{DAB2D9DC-CE51-44D1-9FC0-FB0C10A41A0E}"/>
  <tableColumns count="17">
    <tableColumn id="1" xr3:uid="{B7CFB208-2ABB-437D-9094-9B9EA6A05878}" name="FY 2025 Allocation for Records Services" dataDxfId="94"/>
    <tableColumn id="2" xr3:uid="{DD3514D3-E6DD-44C5-BB7F-CA3A95EEF1EB}" name="Records Center" dataDxfId="93"/>
    <tableColumn id="3" xr3:uid="{B7FB9765-D8E4-4E93-86B1-11F8166FE8DE}" name="Electronic Records" dataDxfId="92"/>
    <tableColumn id="4" xr3:uid="{F9095AC6-5FA6-4C06-925C-831F74AF0DAC}" name="Archives" dataDxfId="91"/>
    <tableColumn id="5" xr3:uid="{9F6D45E6-73D7-4E53-9B0E-7C98CB58E786}" name="Administration" dataDxfId="90"/>
    <tableColumn id="6" xr3:uid="{1A826CC6-B9E0-4E78-9478-892DD6104E41}" name="Total Records Budget" dataDxfId="89"/>
    <tableColumn id="7" xr3:uid="{B2236D65-D82F-433B-BE1D-0DF7213AF418}" name="FY 2025 vs  _x000a_FY 2024 _x000a_$ ∆" dataDxfId="88"/>
    <tableColumn id="8" xr3:uid="{14F005B5-F0B4-439A-9AF5-109EBBFF2C3F}" name="FY 2025 vs _x000a_FY 2024_x000a_ % ∆" dataDxfId="87"/>
    <tableColumn id="9" xr3:uid="{BA549B31-82B0-4A9C-904C-136E1D434A73}" name="  " dataDxfId="86"/>
    <tableColumn id="10" xr3:uid="{2DDEF808-E5E2-43A5-9564-FAA7A0F7FCBE}" name="FY 2025 _x000a_Shredding_x000a_Bins" dataDxfId="85"/>
    <tableColumn id="11" xr3:uid="{83EC303B-5A4A-4888-A8B8-BB5AA70346EA}" name="FY 2025 _x000a_Shredding_x000a_$ Expense" dataDxfId="84"/>
    <tableColumn id="12" xr3:uid="{D6371022-1D51-46C4-A6AF-C661B3744C8E}" name="FY 2025 vs  _x000a_FY 2024 _x000a_$ ∆4" dataDxfId="83"/>
    <tableColumn id="13" xr3:uid="{F726BD8E-EA34-464F-BB28-5C24F7D4F609}" name="FY 2025 vs _x000a_FY 2024_x000a_ % ∆5" dataDxfId="82"/>
    <tableColumn id="14" xr3:uid="{775DE2B1-1E51-4786-9CC2-94BBC6012884}" name="   " dataDxfId="81"/>
    <tableColumn id="15" xr3:uid="{FDCBEE68-F636-4FEB-97ED-B3318C2D7B05}" name="TOTAL RECORDS" dataDxfId="80"/>
    <tableColumn id="16" xr3:uid="{8A9C69F4-0352-4B44-ACFE-118D9F1B2AF2}" name="FY 2025 vs  _x000a_FY 2024 _x000a_$ ∆6" dataDxfId="79"/>
    <tableColumn id="17" xr3:uid="{05379735-8B82-47D9-931C-22C954109571}" name="FY 2025 vs _x000a_FY 2024_x000a_ % ∆7" dataDxfId="78"/>
  </tableColumns>
  <tableStyleInfo name="TableStyleMedium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1CED6D2C-469E-4815-957F-A37F5FE683B4}" name="Table7" displayName="Table7" ref="A38:O50" totalsRowShown="0" headerRowDxfId="77" dataDxfId="76" tableBorderDxfId="75">
  <autoFilter ref="A38:O50" xr:uid="{EEA9F355-CCF9-4522-9865-57DBB6DD1F73}"/>
  <tableColumns count="15">
    <tableColumn id="1" xr3:uid="{87355584-49A3-4EB3-9A2F-90A366E8BA7A}" name="FY 2026 to FY 2025 Change" dataDxfId="74"/>
    <tableColumn id="2" xr3:uid="{C45CB34D-9298-409F-A770-901079FA2E94}" name="Records Center" dataDxfId="73"/>
    <tableColumn id="3" xr3:uid="{16DD9314-0BDC-4786-89A8-B310ADD1AFAA}" name="Electronic Records" dataDxfId="72"/>
    <tableColumn id="4" xr3:uid="{4D7E2D5F-84C0-4549-A8A9-37198DBD2B9D}" name="Archives" dataDxfId="71"/>
    <tableColumn id="5" xr3:uid="{DB29BC35-6282-4181-8EEA-CCEC39C6988D}" name="Administration" dataDxfId="70"/>
    <tableColumn id="6" xr3:uid="{A705EE6A-DA32-4A41-87B2-E2A3ED1D2D33}" name="Total Records Budget" dataDxfId="69"/>
    <tableColumn id="7" xr3:uid="{472ACB2F-0A71-445B-9E2C-AAA19A76F8DF}" name=" " dataDxfId="68"/>
    <tableColumn id="8" xr3:uid="{8318E1B6-E5EE-475B-BF3C-12F6F27BF22B}" name="  " dataDxfId="67"/>
    <tableColumn id="9" xr3:uid="{2A89226B-5B96-4B05-89F5-16B790545BF2}" name="   " dataDxfId="66"/>
    <tableColumn id="10" xr3:uid="{3E34E3A5-EA89-4A32-86E6-98E01094C460}" name="Shredding Bins" dataDxfId="65"/>
    <tableColumn id="11" xr3:uid="{01949413-804A-486B-B717-894A7B4E0741}" name="Shredding $ Expense" dataDxfId="64"/>
    <tableColumn id="12" xr3:uid="{425BCD5B-7F84-4ADA-8B18-83B64B1178A7}" name="    " dataDxfId="63"/>
    <tableColumn id="13" xr3:uid="{8EE4D1B0-320C-4516-AFBE-8BFB3CE3B8EA}" name="     " dataDxfId="62"/>
    <tableColumn id="14" xr3:uid="{3445D5D8-948C-41F2-9D4F-33DB06F4BDD6}" name="      " dataDxfId="61"/>
    <tableColumn id="15" xr3:uid="{A19698C5-AD7F-4A44-8950-45F194CACA8D}" name="TOTAL RECORDS" dataDxfId="60"/>
  </tableColumns>
  <tableStyleInfo name="TableStyleMedium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ACAD0718-04E6-44DC-A634-8F55176E82CB}" name="Table8" displayName="Table8" ref="A55:O67" totalsRowShown="0" headerRowDxfId="59" dataDxfId="57" headerRowBorderDxfId="58" tableBorderDxfId="56" totalsRowBorderDxfId="55">
  <autoFilter ref="A55:O67" xr:uid="{AA91675F-6270-46A1-8964-BA72B303DB19}"/>
  <tableColumns count="15">
    <tableColumn id="1" xr3:uid="{79922F34-B9A1-4CE7-97F8-0B8AC4D58FAC}" name="FY 2026 to FY 2025 Change" dataDxfId="54"/>
    <tableColumn id="2" xr3:uid="{298EF9BE-B008-47B7-ACC4-8481958ADD7B}" name="Records Center" dataDxfId="53"/>
    <tableColumn id="3" xr3:uid="{17CBA2DC-9A5C-45DF-981F-E7B171835954}" name="Electronic Records" dataDxfId="52"/>
    <tableColumn id="4" xr3:uid="{297108CF-51CB-4BFB-9134-DEDC219C60BB}" name="Archives" dataDxfId="51"/>
    <tableColumn id="5" xr3:uid="{A76E3D50-4734-4AA5-9F32-D0794D08C16D}" name="Administration" dataDxfId="50"/>
    <tableColumn id="6" xr3:uid="{2F83681B-294B-4037-A4FC-23E0FAFEFCD2}" name="Total Records Budget" dataDxfId="49"/>
    <tableColumn id="7" xr3:uid="{FB842FA3-B0C7-4924-AAA9-69DB31F79DFA}" name=" " dataDxfId="48"/>
    <tableColumn id="8" xr3:uid="{2998A384-E3B9-40CD-AC80-53FA5550F095}" name="  " dataDxfId="47"/>
    <tableColumn id="9" xr3:uid="{E0D03329-ECE0-48FB-A99E-083BFCCC8AB2}" name="   " dataDxfId="46"/>
    <tableColumn id="10" xr3:uid="{B2B50B7A-0229-491C-A285-C4DE244C42DB}" name="Shredding Bins" dataDxfId="45">
      <calculatedColumnFormula>IFERROR(J39/J22,0)</calculatedColumnFormula>
    </tableColumn>
    <tableColumn id="11" xr3:uid="{CDE5C3B6-9B65-4BC0-9BA1-BB0AD6E3E5FA}" name="Shredding $ Expense" dataDxfId="44">
      <calculatedColumnFormula>IFERROR(K39/K22,0)</calculatedColumnFormula>
    </tableColumn>
    <tableColumn id="12" xr3:uid="{71C9215F-9CD7-4D7A-85F7-E6900F9C932B}" name="    " dataDxfId="43"/>
    <tableColumn id="13" xr3:uid="{F6982109-0F8F-402A-975B-B27F5BF22DC8}" name="     " dataDxfId="42"/>
    <tableColumn id="14" xr3:uid="{68E86C57-5527-40D4-8321-0080388BE84F}" name="      " dataDxfId="41"/>
    <tableColumn id="15" xr3:uid="{304D456B-CBB4-42D6-96E0-A413B8336167}" name="TOTAL RECORDS" dataDxfId="40">
      <calculatedColumnFormula>IFERROR(O39/O22,0)</calculatedColumnFormula>
    </tableColumn>
  </tableColumns>
  <tableStyleInfo name="TableStyleMedium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D0BD8EE4-E007-4C23-A684-5E33EBD32D83}" name="Table9" displayName="Table9" ref="A2:N516" totalsRowShown="0" headerRowDxfId="39" dataDxfId="38">
  <autoFilter ref="A2:N516" xr:uid="{669A924A-F403-42BC-82A5-DBFD66E74505}"/>
  <tableColumns count="14">
    <tableColumn id="1" xr3:uid="{F4AE8B82-1F95-4330-8F02-DD41AB69C8A5}" name="Dept" dataDxfId="37"/>
    <tableColumn id="2" xr3:uid="{7CA0F6C2-962C-4359-8E87-1FACDF5658AB}" name="Agency" dataDxfId="36"/>
    <tableColumn id="3" xr3:uid="{B47D15EF-7234-4B15-9170-8C7A0E8D0EB8}" name="STAR Agency Code" dataDxfId="35"/>
    <tableColumn id="4" xr3:uid="{67282E2D-441E-441B-B4B2-C7601F96CA09}" name="HPRM Unique Identifier" dataDxfId="34"/>
    <tableColumn id="5" xr3:uid="{55761BA7-C02A-447A-BA74-50ABD178ADEF}" name="Requested File " dataDxfId="33"/>
    <tableColumn id="6" xr3:uid="{805B8705-2862-4D78-8D92-62D080E17AE9}" name="Interfiles" dataDxfId="32"/>
    <tableColumn id="7" xr3:uid="{6246DFCA-3FF1-47F5-BDAE-B7C1D84AD8D7}" name="Record Actions (requested files + interfiles)" dataDxfId="31"/>
    <tableColumn id="8" xr3:uid="{43A438B1-406B-4F65-8ABE-ED2872226F63}" name="% of Total" dataDxfId="30"/>
    <tableColumn id="9" xr3:uid="{5650990B-AD74-43AF-9EAF-34F8897C8F43}" name="Items Accessioned" dataDxfId="29"/>
    <tableColumn id="10" xr3:uid="{7637FEA8-B324-4E2D-BEF6-C70E9AC7511B}" name="% of Total2" dataDxfId="28"/>
    <tableColumn id="11" xr3:uid="{A3F28506-6E5B-4E4A-97A8-E504BF55EFEF}" name="Boxes Stored" dataDxfId="27"/>
    <tableColumn id="12" xr3:uid="{D7CC1949-985C-4E67-AEFA-81141371A851}" name="% of Total3" dataDxfId="26"/>
    <tableColumn id="13" xr3:uid="{8DA57652-0BE4-480A-A51E-33558C40CE22}" name="Average of %s" dataDxfId="25"/>
    <tableColumn id="14" xr3:uid="{1C74E486-C655-4EAD-91B2-73A70CB5A091}" name="Total Budget Allocation _x000a_(Budget in 60460)" dataDxfId="24"/>
  </tableColumns>
  <tableStyleInfo name="TableStyleMedium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F7B43495-4FE9-46E0-B26A-828F6AB3C95F}" name="Table10" displayName="Table10" ref="A4:D16" totalsRowShown="0" headerRowDxfId="23" dataDxfId="21" headerRowBorderDxfId="22" tableBorderDxfId="20">
  <autoFilter ref="A4:D16" xr:uid="{76D061FC-0EB6-4D37-929D-6A4E3D0C8BEB}"/>
  <tableColumns count="4">
    <tableColumn id="1" xr3:uid="{DCA8EDCC-D6B0-41C8-B17F-D8A7D9C32BE6}" name="Column1" dataDxfId="19"/>
    <tableColumn id="2" xr3:uid="{47521428-33FF-43E6-A5DA-40D75020ABAD}" name="% Total" dataDxfId="18"/>
    <tableColumn id="3" xr3:uid="{CB7521E0-BB31-48E2-A328-BA7238BB936B}" name="Records" dataDxfId="17"/>
    <tableColumn id="4" xr3:uid="{3471EA00-D920-435B-B6FB-A079576F62EA}" name="Total" dataDxfId="16"/>
  </tableColumns>
  <tableStyleInfo name="TableStyleMedium1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2E47174F-7F57-4159-AF6F-1CC4CDFBD483}" name="Table11" displayName="Table11" ref="H4:M39" totalsRowShown="0" headerRowDxfId="15" dataDxfId="14" tableBorderDxfId="13">
  <autoFilter ref="H4:M39" xr:uid="{14D04C6B-98EF-4E3D-9414-C671B3CF552E}"/>
  <tableColumns count="6">
    <tableColumn id="1" xr3:uid="{F140F83B-463A-46EE-A261-8633A9F68197}" name="Dept" dataDxfId="12"/>
    <tableColumn id="2" xr3:uid="{A8EFF63E-FEF3-4B38-A2E3-77C645C60E95}" name="Agency" dataDxfId="11"/>
    <tableColumn id="3" xr3:uid="{911D85F7-3E0E-412A-8DBE-339156B63903}" name="CM Unique Identifier" dataDxfId="10"/>
    <tableColumn id="4" xr3:uid="{C6A4D928-C98F-425B-B7EC-A5A64A383537}" name="Electronic Record Actions" dataDxfId="9"/>
    <tableColumn id="5" xr3:uid="{460BEDCE-199C-4994-AE20-B8E9E1D27ABB}" name="% of Total" dataDxfId="8"/>
    <tableColumn id="6" xr3:uid="{31506B81-C384-410F-887F-9BA8B92378A4}" name="Total Budget Allocation _x000a_(Budget in 60462)" dataDxfId="7"/>
  </tableColumns>
  <tableStyleInfo name="TableStyleMedium1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586D7B04-B059-427F-8036-18220C47D7AE}" name="Table12" displayName="Table12" ref="A2:D19" totalsRowShown="0" headerRowDxfId="6">
  <autoFilter ref="A2:D19" xr:uid="{08B2748D-93B7-48F5-92EC-52EFE61BF2AD}"/>
  <tableColumns count="4">
    <tableColumn id="1" xr3:uid="{D22B628C-5350-4E0B-A3C0-C43C47E446C7}" name="Dept"/>
    <tableColumn id="2" xr3:uid="{8C8B715B-335B-49E1-B1DA-BD3BB3BBD1BB}" name="Count of Console Type"/>
    <tableColumn id="3" xr3:uid="{66760B1E-7433-42B2-B2B8-C7C301D5BF44}" name="Sum of ANNUAL AMOUNT"/>
    <tableColumn id="4" xr3:uid="{802862F1-B62C-4CB9-8089-193DE2362FF2}" name="Budget Amount"/>
  </tableColumns>
  <tableStyleInfo name="TableStyleMedium1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2F972B6B-6525-47F1-8FBB-1C0EBDCE72F1}" name="Table13" displayName="Table13" ref="A6:C19" totalsRowShown="0" headerRowDxfId="5">
  <autoFilter ref="A6:C19" xr:uid="{6AADB0F3-FEE2-440D-93AC-640D20D16D53}"/>
  <tableColumns count="3">
    <tableColumn id="1" xr3:uid="{A2DD1DDC-96C8-41A1-B6B1-7840E3F66682}" name="Dept"/>
    <tableColumn id="2" xr3:uid="{C2940F8F-F662-4994-8AF8-6AD69C96D27C}" name="FY24 FTE" dataDxfId="4"/>
    <tableColumn id="3" xr3:uid="{AFE62759-8D6B-46D4-869E-F8F47AD864A3}" name="% Allocation" dataDxfId="3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multco.us/budget/fy-2024-county-assets-cost-allocations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4" Type="http://schemas.openxmlformats.org/officeDocument/2006/relationships/table" Target="../tables/table4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table" Target="../tables/table6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9.xml"/><Relationship Id="rId2" Type="http://schemas.openxmlformats.org/officeDocument/2006/relationships/vmlDrawing" Target="../drawings/vmlDrawing1.vml"/><Relationship Id="rId1" Type="http://schemas.openxmlformats.org/officeDocument/2006/relationships/hyperlink" Target="https://www.multco.us/budget/fy-2025-adopted-budget" TargetMode="External"/><Relationship Id="rId5" Type="http://schemas.openxmlformats.org/officeDocument/2006/relationships/comments" Target="../comments1.xml"/><Relationship Id="rId4" Type="http://schemas.openxmlformats.org/officeDocument/2006/relationships/table" Target="../tables/table1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BA428E-65AF-4C76-BEC0-C7ABAC7FECD9}">
  <dimension ref="A1:U1000"/>
  <sheetViews>
    <sheetView tabSelected="1" workbookViewId="0"/>
  </sheetViews>
  <sheetFormatPr defaultColWidth="12.6640625" defaultRowHeight="15" customHeight="1" x14ac:dyDescent="0.3"/>
  <cols>
    <col min="1" max="1" width="119.6640625" style="3" customWidth="1"/>
    <col min="2" max="21" width="9.109375" style="3" customWidth="1"/>
    <col min="22" max="16384" width="12.6640625" style="3"/>
  </cols>
  <sheetData>
    <row r="1" spans="1:21" ht="21" x14ac:dyDescent="0.4">
      <c r="A1" s="250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pans="1:21" ht="19.2" customHeight="1" x14ac:dyDescent="0.3">
      <c r="A2" s="4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spans="1:21" ht="51.6" customHeight="1" x14ac:dyDescent="0.3">
      <c r="A3" s="5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</row>
    <row r="4" spans="1:21" ht="33.75" customHeight="1" x14ac:dyDescent="0.4">
      <c r="A4" s="1" t="s">
        <v>3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</row>
    <row r="5" spans="1:21" ht="15.6" x14ac:dyDescent="0.3">
      <c r="A5" s="6" t="s">
        <v>4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</row>
    <row r="6" spans="1:21" ht="28.8" x14ac:dyDescent="0.3">
      <c r="A6" s="4" t="s">
        <v>5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</row>
    <row r="7" spans="1:21" ht="30" customHeight="1" x14ac:dyDescent="0.3">
      <c r="A7" s="6" t="s">
        <v>6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</row>
    <row r="8" spans="1:21" ht="28.8" x14ac:dyDescent="0.3">
      <c r="A8" s="4" t="s">
        <v>7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</row>
    <row r="9" spans="1:21" ht="14.25" customHeight="1" x14ac:dyDescent="0.3">
      <c r="A9" s="4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</row>
    <row r="10" spans="1:21" ht="30" customHeight="1" x14ac:dyDescent="0.3">
      <c r="A10" s="6" t="s">
        <v>8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</row>
    <row r="11" spans="1:21" ht="28.8" x14ac:dyDescent="0.3">
      <c r="A11" s="4" t="s">
        <v>9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</row>
    <row r="12" spans="1:21" ht="14.25" customHeight="1" x14ac:dyDescent="0.3">
      <c r="A12" s="4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</row>
    <row r="13" spans="1:21" ht="27" customHeight="1" x14ac:dyDescent="0.3">
      <c r="A13" s="7" t="s">
        <v>10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</row>
    <row r="14" spans="1:21" ht="32.4" customHeight="1" x14ac:dyDescent="0.3">
      <c r="A14" s="4" t="s">
        <v>642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</row>
    <row r="15" spans="1:21" ht="17.399999999999999" customHeight="1" x14ac:dyDescent="0.3">
      <c r="A15" s="4" t="s">
        <v>11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spans="1:21" ht="14.25" customHeight="1" x14ac:dyDescent="0.3">
      <c r="A16" s="8" t="s">
        <v>12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 spans="1:21" ht="14.25" customHeight="1" x14ac:dyDescent="0.3">
      <c r="A17" s="4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</row>
    <row r="18" spans="1:21" ht="13.8" x14ac:dyDescent="0.3">
      <c r="A18" s="9" t="s">
        <v>626</v>
      </c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</row>
    <row r="19" spans="1:21" ht="13.8" x14ac:dyDescent="0.3">
      <c r="A19" s="9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</row>
    <row r="20" spans="1:21" ht="13.8" x14ac:dyDescent="0.3">
      <c r="A20" s="9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</row>
    <row r="21" spans="1:21" ht="15.75" customHeight="1" x14ac:dyDescent="0.3">
      <c r="A21" s="9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</row>
    <row r="22" spans="1:21" ht="15.75" customHeight="1" x14ac:dyDescent="0.3">
      <c r="A22" s="9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</row>
    <row r="23" spans="1:21" ht="15.75" customHeight="1" x14ac:dyDescent="0.3">
      <c r="A23" s="9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</row>
    <row r="24" spans="1:21" ht="15.75" customHeight="1" x14ac:dyDescent="0.3">
      <c r="A24" s="9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</row>
    <row r="25" spans="1:21" ht="15.75" customHeight="1" x14ac:dyDescent="0.3">
      <c r="A25" s="9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</row>
    <row r="26" spans="1:21" ht="15.75" customHeight="1" x14ac:dyDescent="0.3">
      <c r="A26" s="9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</row>
    <row r="27" spans="1:21" ht="15.75" customHeight="1" x14ac:dyDescent="0.3">
      <c r="A27" s="9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</row>
    <row r="28" spans="1:21" ht="15.75" customHeight="1" x14ac:dyDescent="0.3">
      <c r="A28" s="9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</row>
    <row r="29" spans="1:21" ht="15.75" customHeight="1" x14ac:dyDescent="0.3">
      <c r="A29" s="9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</row>
    <row r="30" spans="1:21" ht="15.75" customHeight="1" x14ac:dyDescent="0.3">
      <c r="A30" s="9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</row>
    <row r="31" spans="1:21" ht="15.75" customHeight="1" x14ac:dyDescent="0.3">
      <c r="A31" s="9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</row>
    <row r="32" spans="1:21" ht="15.75" customHeight="1" x14ac:dyDescent="0.3">
      <c r="A32" s="9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</row>
    <row r="33" spans="1:21" ht="15.75" customHeight="1" x14ac:dyDescent="0.3">
      <c r="A33" s="9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</row>
    <row r="34" spans="1:21" ht="15.75" customHeight="1" x14ac:dyDescent="0.3">
      <c r="A34" s="9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</row>
    <row r="35" spans="1:21" ht="15.75" customHeight="1" x14ac:dyDescent="0.3">
      <c r="A35" s="9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</row>
    <row r="36" spans="1:21" ht="15.75" customHeight="1" x14ac:dyDescent="0.3">
      <c r="A36" s="9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</row>
    <row r="37" spans="1:21" ht="15.75" customHeight="1" x14ac:dyDescent="0.3">
      <c r="A37" s="9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</row>
    <row r="38" spans="1:21" ht="15.75" customHeight="1" x14ac:dyDescent="0.3">
      <c r="A38" s="9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</row>
    <row r="39" spans="1:21" ht="15.75" customHeight="1" x14ac:dyDescent="0.3">
      <c r="A39" s="9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</row>
    <row r="40" spans="1:21" ht="15.75" customHeight="1" x14ac:dyDescent="0.3">
      <c r="A40" s="9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</row>
    <row r="41" spans="1:21" ht="15.75" customHeight="1" x14ac:dyDescent="0.3">
      <c r="A41" s="9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</row>
    <row r="42" spans="1:21" ht="15.75" customHeight="1" x14ac:dyDescent="0.3">
      <c r="A42" s="9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</row>
    <row r="43" spans="1:21" ht="15.75" customHeight="1" x14ac:dyDescent="0.3">
      <c r="A43" s="9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</row>
    <row r="44" spans="1:21" ht="15.75" customHeight="1" x14ac:dyDescent="0.3">
      <c r="A44" s="9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</row>
    <row r="45" spans="1:21" ht="15.75" customHeight="1" x14ac:dyDescent="0.3">
      <c r="A45" s="9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</row>
    <row r="46" spans="1:21" ht="15.75" customHeight="1" x14ac:dyDescent="0.3">
      <c r="A46" s="9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</row>
    <row r="47" spans="1:21" ht="15.75" customHeight="1" x14ac:dyDescent="0.3">
      <c r="A47" s="9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</row>
    <row r="48" spans="1:21" ht="15.75" customHeight="1" x14ac:dyDescent="0.3">
      <c r="A48" s="9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</row>
    <row r="49" spans="1:21" ht="15.75" customHeight="1" x14ac:dyDescent="0.3">
      <c r="A49" s="9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</row>
    <row r="50" spans="1:21" ht="15.75" customHeight="1" x14ac:dyDescent="0.3">
      <c r="A50" s="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</row>
    <row r="51" spans="1:21" ht="15.75" customHeight="1" x14ac:dyDescent="0.3">
      <c r="A51" s="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</row>
    <row r="52" spans="1:21" ht="15.75" customHeight="1" x14ac:dyDescent="0.3">
      <c r="A52" s="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</row>
    <row r="53" spans="1:21" ht="15.75" customHeight="1" x14ac:dyDescent="0.3">
      <c r="A53" s="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</row>
    <row r="54" spans="1:21" ht="15.75" customHeight="1" x14ac:dyDescent="0.3">
      <c r="A54" s="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</row>
    <row r="55" spans="1:21" ht="15.75" customHeight="1" x14ac:dyDescent="0.3">
      <c r="A55" s="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</row>
    <row r="56" spans="1:21" ht="15.75" customHeight="1" x14ac:dyDescent="0.3">
      <c r="A56" s="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</row>
    <row r="57" spans="1:21" ht="15.75" customHeight="1" x14ac:dyDescent="0.3">
      <c r="A57" s="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</row>
    <row r="58" spans="1:21" ht="15.75" customHeight="1" x14ac:dyDescent="0.3">
      <c r="A58" s="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</row>
    <row r="59" spans="1:21" ht="15.75" customHeight="1" x14ac:dyDescent="0.3">
      <c r="A59" s="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</row>
    <row r="60" spans="1:21" ht="15.75" customHeight="1" x14ac:dyDescent="0.3">
      <c r="A60" s="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</row>
    <row r="61" spans="1:21" ht="15.75" customHeight="1" x14ac:dyDescent="0.3">
      <c r="A61" s="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</row>
    <row r="62" spans="1:21" ht="15.75" customHeight="1" x14ac:dyDescent="0.3">
      <c r="A62" s="9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</row>
    <row r="63" spans="1:21" ht="15.75" customHeight="1" x14ac:dyDescent="0.3">
      <c r="A63" s="9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</row>
    <row r="64" spans="1:21" ht="15.75" customHeight="1" x14ac:dyDescent="0.3">
      <c r="A64" s="9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</row>
    <row r="65" spans="1:21" ht="15.75" customHeight="1" x14ac:dyDescent="0.3">
      <c r="A65" s="9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</row>
    <row r="66" spans="1:21" ht="15.75" customHeight="1" x14ac:dyDescent="0.3">
      <c r="A66" s="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</row>
    <row r="67" spans="1:21" ht="15.75" customHeight="1" x14ac:dyDescent="0.3">
      <c r="A67" s="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</row>
    <row r="68" spans="1:21" ht="15.75" customHeight="1" x14ac:dyDescent="0.3">
      <c r="A68" s="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</row>
    <row r="69" spans="1:21" ht="15.75" customHeight="1" x14ac:dyDescent="0.3">
      <c r="A69" s="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</row>
    <row r="70" spans="1:21" ht="15.75" customHeight="1" x14ac:dyDescent="0.3">
      <c r="A70" s="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</row>
    <row r="71" spans="1:21" ht="15.75" customHeight="1" x14ac:dyDescent="0.3">
      <c r="A71" s="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</row>
    <row r="72" spans="1:21" ht="15.75" customHeight="1" x14ac:dyDescent="0.3">
      <c r="A72" s="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</row>
    <row r="73" spans="1:21" ht="15.75" customHeight="1" x14ac:dyDescent="0.3">
      <c r="A73" s="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</row>
    <row r="74" spans="1:21" ht="15.75" customHeight="1" x14ac:dyDescent="0.3">
      <c r="A74" s="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</row>
    <row r="75" spans="1:21" ht="15.75" customHeight="1" x14ac:dyDescent="0.3">
      <c r="A75" s="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</row>
    <row r="76" spans="1:21" ht="15.75" customHeight="1" x14ac:dyDescent="0.3">
      <c r="A76" s="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</row>
    <row r="77" spans="1:21" ht="15.75" customHeight="1" x14ac:dyDescent="0.3">
      <c r="A77" s="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</row>
    <row r="78" spans="1:21" ht="15.75" customHeight="1" x14ac:dyDescent="0.3">
      <c r="A78" s="9"/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</row>
    <row r="79" spans="1:21" ht="15.75" customHeight="1" x14ac:dyDescent="0.3">
      <c r="A79" s="9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</row>
    <row r="80" spans="1:21" ht="15.75" customHeight="1" x14ac:dyDescent="0.3">
      <c r="A80" s="9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</row>
    <row r="81" spans="1:21" ht="15.75" customHeight="1" x14ac:dyDescent="0.3">
      <c r="A81" s="9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</row>
    <row r="82" spans="1:21" ht="15.75" customHeight="1" x14ac:dyDescent="0.3">
      <c r="A82" s="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</row>
    <row r="83" spans="1:21" ht="15.75" customHeight="1" x14ac:dyDescent="0.3">
      <c r="A83" s="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</row>
    <row r="84" spans="1:21" ht="15.75" customHeight="1" x14ac:dyDescent="0.3">
      <c r="A84" s="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</row>
    <row r="85" spans="1:21" ht="15.75" customHeight="1" x14ac:dyDescent="0.3">
      <c r="A85" s="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</row>
    <row r="86" spans="1:21" ht="15.75" customHeight="1" x14ac:dyDescent="0.3">
      <c r="A86" s="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</row>
    <row r="87" spans="1:21" ht="15.75" customHeight="1" x14ac:dyDescent="0.3">
      <c r="A87" s="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</row>
    <row r="88" spans="1:21" ht="15.75" customHeight="1" x14ac:dyDescent="0.3">
      <c r="A88" s="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</row>
    <row r="89" spans="1:21" ht="15.75" customHeight="1" x14ac:dyDescent="0.3">
      <c r="A89" s="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</row>
    <row r="90" spans="1:21" ht="15.75" customHeight="1" x14ac:dyDescent="0.3">
      <c r="A90" s="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</row>
    <row r="91" spans="1:21" ht="15.75" customHeight="1" x14ac:dyDescent="0.3">
      <c r="A91" s="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</row>
    <row r="92" spans="1:21" ht="15.75" customHeight="1" x14ac:dyDescent="0.3">
      <c r="A92" s="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</row>
    <row r="93" spans="1:21" ht="15.75" customHeight="1" x14ac:dyDescent="0.3">
      <c r="A93" s="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</row>
    <row r="94" spans="1:21" ht="15.75" customHeight="1" x14ac:dyDescent="0.3">
      <c r="A94" s="9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</row>
    <row r="95" spans="1:21" ht="15.75" customHeight="1" x14ac:dyDescent="0.3">
      <c r="A95" s="9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</row>
    <row r="96" spans="1:21" ht="15.75" customHeight="1" x14ac:dyDescent="0.3">
      <c r="A96" s="9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</row>
    <row r="97" spans="1:21" ht="15.75" customHeight="1" x14ac:dyDescent="0.3">
      <c r="A97" s="9"/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</row>
    <row r="98" spans="1:21" ht="15.75" customHeight="1" x14ac:dyDescent="0.3">
      <c r="A98" s="9"/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</row>
    <row r="99" spans="1:21" ht="15.75" customHeight="1" x14ac:dyDescent="0.3">
      <c r="A99" s="9"/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</row>
    <row r="100" spans="1:21" ht="15.75" customHeight="1" x14ac:dyDescent="0.3">
      <c r="A100" s="9"/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</row>
    <row r="101" spans="1:21" ht="15.75" customHeight="1" x14ac:dyDescent="0.3">
      <c r="A101" s="9"/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</row>
    <row r="102" spans="1:21" ht="15.75" customHeight="1" x14ac:dyDescent="0.3">
      <c r="A102" s="9"/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</row>
    <row r="103" spans="1:21" ht="15.75" customHeight="1" x14ac:dyDescent="0.3">
      <c r="A103" s="9"/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</row>
    <row r="104" spans="1:21" ht="15.75" customHeight="1" x14ac:dyDescent="0.3">
      <c r="A104" s="9"/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</row>
    <row r="105" spans="1:21" ht="15.75" customHeight="1" x14ac:dyDescent="0.3">
      <c r="A105" s="9"/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</row>
    <row r="106" spans="1:21" ht="15.75" customHeight="1" x14ac:dyDescent="0.3">
      <c r="A106" s="9"/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</row>
    <row r="107" spans="1:21" ht="15.75" customHeight="1" x14ac:dyDescent="0.3">
      <c r="A107" s="9"/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</row>
    <row r="108" spans="1:21" ht="15.75" customHeight="1" x14ac:dyDescent="0.3">
      <c r="A108" s="9"/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</row>
    <row r="109" spans="1:21" ht="15.75" customHeight="1" x14ac:dyDescent="0.3">
      <c r="A109" s="9"/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</row>
    <row r="110" spans="1:21" ht="15.75" customHeight="1" x14ac:dyDescent="0.3">
      <c r="A110" s="9"/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</row>
    <row r="111" spans="1:21" ht="15.75" customHeight="1" x14ac:dyDescent="0.3">
      <c r="A111" s="9"/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</row>
    <row r="112" spans="1:21" ht="15.75" customHeight="1" x14ac:dyDescent="0.3">
      <c r="A112" s="9"/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</row>
    <row r="113" spans="1:21" ht="15.75" customHeight="1" x14ac:dyDescent="0.3">
      <c r="A113" s="9"/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</row>
    <row r="114" spans="1:21" ht="15.75" customHeight="1" x14ac:dyDescent="0.3">
      <c r="A114" s="9"/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</row>
    <row r="115" spans="1:21" ht="15.75" customHeight="1" x14ac:dyDescent="0.3">
      <c r="A115" s="9"/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</row>
    <row r="116" spans="1:21" ht="15.75" customHeight="1" x14ac:dyDescent="0.3">
      <c r="A116" s="9"/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</row>
    <row r="117" spans="1:21" ht="15.75" customHeight="1" x14ac:dyDescent="0.3">
      <c r="A117" s="9"/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</row>
    <row r="118" spans="1:21" ht="15.75" customHeight="1" x14ac:dyDescent="0.3">
      <c r="A118" s="9"/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</row>
    <row r="119" spans="1:21" ht="15.75" customHeight="1" x14ac:dyDescent="0.3">
      <c r="A119" s="9"/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</row>
    <row r="120" spans="1:21" ht="15.75" customHeight="1" x14ac:dyDescent="0.3">
      <c r="A120" s="9"/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</row>
    <row r="121" spans="1:21" ht="15.75" customHeight="1" x14ac:dyDescent="0.3">
      <c r="A121" s="9"/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</row>
    <row r="122" spans="1:21" ht="15.75" customHeight="1" x14ac:dyDescent="0.3">
      <c r="A122" s="9"/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</row>
    <row r="123" spans="1:21" ht="15.75" customHeight="1" x14ac:dyDescent="0.3">
      <c r="A123" s="9"/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</row>
    <row r="124" spans="1:21" ht="15.75" customHeight="1" x14ac:dyDescent="0.3">
      <c r="A124" s="9"/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</row>
    <row r="125" spans="1:21" ht="15.75" customHeight="1" x14ac:dyDescent="0.3">
      <c r="A125" s="9"/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</row>
    <row r="126" spans="1:21" ht="15.75" customHeight="1" x14ac:dyDescent="0.3">
      <c r="A126" s="9"/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</row>
    <row r="127" spans="1:21" ht="15.75" customHeight="1" x14ac:dyDescent="0.3">
      <c r="A127" s="9"/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</row>
    <row r="128" spans="1:21" ht="15.75" customHeight="1" x14ac:dyDescent="0.3">
      <c r="A128" s="9"/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</row>
    <row r="129" spans="1:21" ht="15.75" customHeight="1" x14ac:dyDescent="0.3">
      <c r="A129" s="9"/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</row>
    <row r="130" spans="1:21" ht="15.75" customHeight="1" x14ac:dyDescent="0.3">
      <c r="A130" s="9"/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</row>
    <row r="131" spans="1:21" ht="15.75" customHeight="1" x14ac:dyDescent="0.3">
      <c r="A131" s="9"/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</row>
    <row r="132" spans="1:21" ht="15.75" customHeight="1" x14ac:dyDescent="0.3">
      <c r="A132" s="9"/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</row>
    <row r="133" spans="1:21" ht="15.75" customHeight="1" x14ac:dyDescent="0.3">
      <c r="A133" s="9"/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</row>
    <row r="134" spans="1:21" ht="15.75" customHeight="1" x14ac:dyDescent="0.3">
      <c r="A134" s="9"/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</row>
    <row r="135" spans="1:21" ht="15.75" customHeight="1" x14ac:dyDescent="0.3">
      <c r="A135" s="9"/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</row>
    <row r="136" spans="1:21" ht="15.75" customHeight="1" x14ac:dyDescent="0.3">
      <c r="A136" s="9"/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</row>
    <row r="137" spans="1:21" ht="15.75" customHeight="1" x14ac:dyDescent="0.3">
      <c r="A137" s="9"/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</row>
    <row r="138" spans="1:21" ht="15.75" customHeight="1" x14ac:dyDescent="0.3">
      <c r="A138" s="9"/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</row>
    <row r="139" spans="1:21" ht="15.75" customHeight="1" x14ac:dyDescent="0.3">
      <c r="A139" s="9"/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</row>
    <row r="140" spans="1:21" ht="15.75" customHeight="1" x14ac:dyDescent="0.3">
      <c r="A140" s="9"/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</row>
    <row r="141" spans="1:21" ht="15.75" customHeight="1" x14ac:dyDescent="0.3">
      <c r="A141" s="9"/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</row>
    <row r="142" spans="1:21" ht="15.75" customHeight="1" x14ac:dyDescent="0.3">
      <c r="A142" s="9"/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</row>
    <row r="143" spans="1:21" ht="15.75" customHeight="1" x14ac:dyDescent="0.3">
      <c r="A143" s="9"/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</row>
    <row r="144" spans="1:21" ht="15.75" customHeight="1" x14ac:dyDescent="0.3">
      <c r="A144" s="9"/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</row>
    <row r="145" spans="1:21" ht="15.75" customHeight="1" x14ac:dyDescent="0.3">
      <c r="A145" s="9"/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</row>
    <row r="146" spans="1:21" ht="15.75" customHeight="1" x14ac:dyDescent="0.3">
      <c r="A146" s="9"/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</row>
    <row r="147" spans="1:21" ht="15.75" customHeight="1" x14ac:dyDescent="0.3">
      <c r="A147" s="9"/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</row>
    <row r="148" spans="1:21" ht="15.75" customHeight="1" x14ac:dyDescent="0.3">
      <c r="A148" s="9"/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</row>
    <row r="149" spans="1:21" ht="15.75" customHeight="1" x14ac:dyDescent="0.3">
      <c r="A149" s="9"/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</row>
    <row r="150" spans="1:21" ht="15.75" customHeight="1" x14ac:dyDescent="0.3">
      <c r="A150" s="9"/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</row>
    <row r="151" spans="1:21" ht="15.75" customHeight="1" x14ac:dyDescent="0.3">
      <c r="A151" s="9"/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</row>
    <row r="152" spans="1:21" ht="15.75" customHeight="1" x14ac:dyDescent="0.3">
      <c r="A152" s="9"/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</row>
    <row r="153" spans="1:21" ht="15.75" customHeight="1" x14ac:dyDescent="0.3">
      <c r="A153" s="9"/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</row>
    <row r="154" spans="1:21" ht="15.75" customHeight="1" x14ac:dyDescent="0.3">
      <c r="A154" s="9"/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</row>
    <row r="155" spans="1:21" ht="15.75" customHeight="1" x14ac:dyDescent="0.3">
      <c r="A155" s="9"/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</row>
    <row r="156" spans="1:21" ht="15.75" customHeight="1" x14ac:dyDescent="0.3">
      <c r="A156" s="9"/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</row>
    <row r="157" spans="1:21" ht="15.75" customHeight="1" x14ac:dyDescent="0.3">
      <c r="A157" s="9"/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</row>
    <row r="158" spans="1:21" ht="15.75" customHeight="1" x14ac:dyDescent="0.3">
      <c r="A158" s="9"/>
      <c r="B158" s="10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</row>
    <row r="159" spans="1:21" ht="15.75" customHeight="1" x14ac:dyDescent="0.3">
      <c r="A159" s="9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</row>
    <row r="160" spans="1:21" ht="15.75" customHeight="1" x14ac:dyDescent="0.3">
      <c r="A160" s="9"/>
      <c r="B160" s="10"/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</row>
    <row r="161" spans="1:21" ht="15.75" customHeight="1" x14ac:dyDescent="0.3">
      <c r="A161" s="9"/>
      <c r="B161" s="10"/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</row>
    <row r="162" spans="1:21" ht="15.75" customHeight="1" x14ac:dyDescent="0.3">
      <c r="A162" s="9"/>
      <c r="B162" s="10"/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</row>
    <row r="163" spans="1:21" ht="15.75" customHeight="1" x14ac:dyDescent="0.3">
      <c r="A163" s="9"/>
      <c r="B163" s="10"/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</row>
    <row r="164" spans="1:21" ht="15.75" customHeight="1" x14ac:dyDescent="0.3">
      <c r="A164" s="9"/>
      <c r="B164" s="10"/>
      <c r="C164" s="10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</row>
    <row r="165" spans="1:21" ht="15.75" customHeight="1" x14ac:dyDescent="0.3">
      <c r="A165" s="9"/>
      <c r="B165" s="10"/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</row>
    <row r="166" spans="1:21" ht="15.75" customHeight="1" x14ac:dyDescent="0.3">
      <c r="A166" s="9"/>
      <c r="B166" s="10"/>
      <c r="C166" s="10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</row>
    <row r="167" spans="1:21" ht="15.75" customHeight="1" x14ac:dyDescent="0.3">
      <c r="A167" s="9"/>
      <c r="B167" s="10"/>
      <c r="C167" s="10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</row>
    <row r="168" spans="1:21" ht="15.75" customHeight="1" x14ac:dyDescent="0.3">
      <c r="A168" s="9"/>
      <c r="B168" s="10"/>
      <c r="C168" s="10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</row>
    <row r="169" spans="1:21" ht="15.75" customHeight="1" x14ac:dyDescent="0.3">
      <c r="A169" s="9"/>
      <c r="B169" s="10"/>
      <c r="C169" s="10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</row>
    <row r="170" spans="1:21" ht="15.75" customHeight="1" x14ac:dyDescent="0.3">
      <c r="A170" s="9"/>
      <c r="B170" s="10"/>
      <c r="C170" s="10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</row>
    <row r="171" spans="1:21" ht="15.75" customHeight="1" x14ac:dyDescent="0.3">
      <c r="A171" s="9"/>
      <c r="B171" s="10"/>
      <c r="C171" s="10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</row>
    <row r="172" spans="1:21" ht="15.75" customHeight="1" x14ac:dyDescent="0.3">
      <c r="A172" s="9"/>
      <c r="B172" s="10"/>
      <c r="C172" s="10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</row>
    <row r="173" spans="1:21" ht="15.75" customHeight="1" x14ac:dyDescent="0.3">
      <c r="A173" s="9"/>
      <c r="B173" s="10"/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</row>
    <row r="174" spans="1:21" ht="15.75" customHeight="1" x14ac:dyDescent="0.3">
      <c r="A174" s="9"/>
      <c r="B174" s="10"/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</row>
    <row r="175" spans="1:21" ht="15.75" customHeight="1" x14ac:dyDescent="0.3">
      <c r="A175" s="9"/>
      <c r="B175" s="10"/>
      <c r="C175" s="10"/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</row>
    <row r="176" spans="1:21" ht="15.75" customHeight="1" x14ac:dyDescent="0.3">
      <c r="A176" s="9"/>
      <c r="B176" s="10"/>
      <c r="C176" s="10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</row>
    <row r="177" spans="1:21" ht="15.75" customHeight="1" x14ac:dyDescent="0.3">
      <c r="A177" s="9"/>
      <c r="B177" s="10"/>
      <c r="C177" s="10"/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</row>
    <row r="178" spans="1:21" ht="15.75" customHeight="1" x14ac:dyDescent="0.3">
      <c r="A178" s="9"/>
      <c r="B178" s="10"/>
      <c r="C178" s="10"/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</row>
    <row r="179" spans="1:21" ht="15.75" customHeight="1" x14ac:dyDescent="0.3">
      <c r="A179" s="9"/>
      <c r="B179" s="10"/>
      <c r="C179" s="10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</row>
    <row r="180" spans="1:21" ht="15.75" customHeight="1" x14ac:dyDescent="0.3">
      <c r="A180" s="9"/>
      <c r="B180" s="10"/>
      <c r="C180" s="10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</row>
    <row r="181" spans="1:21" ht="15.75" customHeight="1" x14ac:dyDescent="0.3">
      <c r="A181" s="9"/>
      <c r="B181" s="10"/>
      <c r="C181" s="10"/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</row>
    <row r="182" spans="1:21" ht="15.75" customHeight="1" x14ac:dyDescent="0.3">
      <c r="A182" s="9"/>
      <c r="B182" s="10"/>
      <c r="C182" s="10"/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</row>
    <row r="183" spans="1:21" ht="15.75" customHeight="1" x14ac:dyDescent="0.3">
      <c r="A183" s="9"/>
      <c r="B183" s="10"/>
      <c r="C183" s="10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</row>
    <row r="184" spans="1:21" ht="15.75" customHeight="1" x14ac:dyDescent="0.3">
      <c r="A184" s="9"/>
      <c r="B184" s="10"/>
      <c r="C184" s="10"/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</row>
    <row r="185" spans="1:21" ht="15.75" customHeight="1" x14ac:dyDescent="0.3">
      <c r="A185" s="9"/>
      <c r="B185" s="10"/>
      <c r="C185" s="10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</row>
    <row r="186" spans="1:21" ht="15.75" customHeight="1" x14ac:dyDescent="0.3">
      <c r="A186" s="9"/>
      <c r="B186" s="10"/>
      <c r="C186" s="10"/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</row>
    <row r="187" spans="1:21" ht="15.75" customHeight="1" x14ac:dyDescent="0.3">
      <c r="A187" s="9"/>
      <c r="B187" s="10"/>
      <c r="C187" s="10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</row>
    <row r="188" spans="1:21" ht="15.75" customHeight="1" x14ac:dyDescent="0.3">
      <c r="A188" s="9"/>
      <c r="B188" s="10"/>
      <c r="C188" s="10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</row>
    <row r="189" spans="1:21" ht="15.75" customHeight="1" x14ac:dyDescent="0.3">
      <c r="A189" s="9"/>
      <c r="B189" s="10"/>
      <c r="C189" s="10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</row>
    <row r="190" spans="1:21" ht="15.75" customHeight="1" x14ac:dyDescent="0.3">
      <c r="A190" s="9"/>
      <c r="B190" s="10"/>
      <c r="C190" s="10"/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</row>
    <row r="191" spans="1:21" ht="15.75" customHeight="1" x14ac:dyDescent="0.3">
      <c r="A191" s="9"/>
      <c r="B191" s="10"/>
      <c r="C191" s="10"/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</row>
    <row r="192" spans="1:21" ht="15.75" customHeight="1" x14ac:dyDescent="0.3">
      <c r="A192" s="9"/>
      <c r="B192" s="10"/>
      <c r="C192" s="10"/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</row>
    <row r="193" spans="1:21" ht="15.75" customHeight="1" x14ac:dyDescent="0.3">
      <c r="A193" s="9"/>
      <c r="B193" s="10"/>
      <c r="C193" s="10"/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</row>
    <row r="194" spans="1:21" ht="15.75" customHeight="1" x14ac:dyDescent="0.3">
      <c r="A194" s="9"/>
      <c r="B194" s="10"/>
      <c r="C194" s="10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</row>
    <row r="195" spans="1:21" ht="15.75" customHeight="1" x14ac:dyDescent="0.3">
      <c r="A195" s="9"/>
      <c r="B195" s="10"/>
      <c r="C195" s="10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</row>
    <row r="196" spans="1:21" ht="15.75" customHeight="1" x14ac:dyDescent="0.3">
      <c r="A196" s="9"/>
      <c r="B196" s="10"/>
      <c r="C196" s="10"/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</row>
    <row r="197" spans="1:21" ht="15.75" customHeight="1" x14ac:dyDescent="0.3">
      <c r="A197" s="9"/>
      <c r="B197" s="10"/>
      <c r="C197" s="10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</row>
    <row r="198" spans="1:21" ht="15.75" customHeight="1" x14ac:dyDescent="0.3">
      <c r="A198" s="9"/>
      <c r="B198" s="10"/>
      <c r="C198" s="10"/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</row>
    <row r="199" spans="1:21" ht="15.75" customHeight="1" x14ac:dyDescent="0.3">
      <c r="A199" s="9"/>
      <c r="B199" s="10"/>
      <c r="C199" s="10"/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</row>
    <row r="200" spans="1:21" ht="15.75" customHeight="1" x14ac:dyDescent="0.3">
      <c r="A200" s="9"/>
      <c r="B200" s="10"/>
      <c r="C200" s="10"/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</row>
    <row r="201" spans="1:21" ht="15.75" customHeight="1" x14ac:dyDescent="0.3">
      <c r="A201" s="9"/>
      <c r="B201" s="10"/>
      <c r="C201" s="10"/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</row>
    <row r="202" spans="1:21" ht="15.75" customHeight="1" x14ac:dyDescent="0.3">
      <c r="A202" s="9"/>
      <c r="B202" s="10"/>
      <c r="C202" s="10"/>
      <c r="D202" s="10"/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</row>
    <row r="203" spans="1:21" ht="15.75" customHeight="1" x14ac:dyDescent="0.3">
      <c r="A203" s="9"/>
      <c r="B203" s="10"/>
      <c r="C203" s="10"/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</row>
    <row r="204" spans="1:21" ht="15.75" customHeight="1" x14ac:dyDescent="0.3">
      <c r="A204" s="9"/>
      <c r="B204" s="10"/>
      <c r="C204" s="10"/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</row>
    <row r="205" spans="1:21" ht="15.75" customHeight="1" x14ac:dyDescent="0.3">
      <c r="A205" s="9"/>
      <c r="B205" s="10"/>
      <c r="C205" s="10"/>
      <c r="D205" s="10"/>
      <c r="E205" s="10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</row>
    <row r="206" spans="1:21" ht="15.75" customHeight="1" x14ac:dyDescent="0.3">
      <c r="A206" s="9"/>
      <c r="B206" s="10"/>
      <c r="C206" s="10"/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</row>
    <row r="207" spans="1:21" ht="15.75" customHeight="1" x14ac:dyDescent="0.3">
      <c r="A207" s="9"/>
      <c r="B207" s="10"/>
      <c r="C207" s="10"/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</row>
    <row r="208" spans="1:21" ht="15.75" customHeight="1" x14ac:dyDescent="0.3">
      <c r="A208" s="9"/>
      <c r="B208" s="10"/>
      <c r="C208" s="10"/>
      <c r="D208" s="10"/>
      <c r="E208" s="10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</row>
    <row r="209" spans="1:21" ht="15.75" customHeight="1" x14ac:dyDescent="0.3">
      <c r="A209" s="9"/>
      <c r="B209" s="10"/>
      <c r="C209" s="10"/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</row>
    <row r="210" spans="1:21" ht="15.75" customHeight="1" x14ac:dyDescent="0.3">
      <c r="A210" s="9"/>
      <c r="B210" s="10"/>
      <c r="C210" s="10"/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</row>
    <row r="211" spans="1:21" ht="15.75" customHeight="1" x14ac:dyDescent="0.3">
      <c r="A211" s="9"/>
      <c r="B211" s="10"/>
      <c r="C211" s="10"/>
      <c r="D211" s="10"/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</row>
    <row r="212" spans="1:21" ht="15.75" customHeight="1" x14ac:dyDescent="0.3">
      <c r="A212" s="9"/>
      <c r="B212" s="10"/>
      <c r="C212" s="10"/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</row>
    <row r="213" spans="1:21" ht="15.75" customHeight="1" x14ac:dyDescent="0.3">
      <c r="A213" s="9"/>
      <c r="B213" s="10"/>
      <c r="C213" s="10"/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</row>
    <row r="214" spans="1:21" ht="15.75" customHeight="1" x14ac:dyDescent="0.3">
      <c r="A214" s="9"/>
      <c r="B214" s="10"/>
      <c r="C214" s="10"/>
      <c r="D214" s="10"/>
      <c r="E214" s="10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</row>
    <row r="215" spans="1:21" ht="15.75" customHeight="1" x14ac:dyDescent="0.3">
      <c r="A215" s="9"/>
      <c r="B215" s="10"/>
      <c r="C215" s="10"/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</row>
    <row r="216" spans="1:21" ht="15.75" customHeight="1" x14ac:dyDescent="0.3">
      <c r="A216" s="9"/>
      <c r="B216" s="10"/>
      <c r="C216" s="10"/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</row>
    <row r="217" spans="1:21" ht="15.75" customHeight="1" x14ac:dyDescent="0.3">
      <c r="A217" s="9"/>
      <c r="B217" s="10"/>
      <c r="C217" s="10"/>
      <c r="D217" s="10"/>
      <c r="E217" s="10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</row>
    <row r="218" spans="1:21" ht="15.75" customHeight="1" x14ac:dyDescent="0.3">
      <c r="A218" s="9"/>
      <c r="B218" s="10"/>
      <c r="C218" s="10"/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</row>
    <row r="219" spans="1:21" ht="15.75" customHeight="1" x14ac:dyDescent="0.3">
      <c r="A219" s="9"/>
      <c r="B219" s="10"/>
      <c r="C219" s="10"/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</row>
    <row r="220" spans="1:21" ht="15.75" customHeight="1" x14ac:dyDescent="0.3">
      <c r="A220" s="9"/>
      <c r="B220" s="10"/>
      <c r="C220" s="10"/>
      <c r="D220" s="10"/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</row>
    <row r="221" spans="1:21" ht="15.75" customHeight="1" x14ac:dyDescent="0.3">
      <c r="A221" s="11"/>
    </row>
    <row r="222" spans="1:21" ht="15.75" customHeight="1" x14ac:dyDescent="0.3">
      <c r="A222" s="11"/>
    </row>
    <row r="223" spans="1:21" ht="15.75" customHeight="1" x14ac:dyDescent="0.3">
      <c r="A223" s="11"/>
    </row>
    <row r="224" spans="1:21" ht="15.75" customHeight="1" x14ac:dyDescent="0.3">
      <c r="A224" s="11"/>
    </row>
    <row r="225" spans="1:1" ht="15.75" customHeight="1" x14ac:dyDescent="0.3">
      <c r="A225" s="11"/>
    </row>
    <row r="226" spans="1:1" ht="15.75" customHeight="1" x14ac:dyDescent="0.3">
      <c r="A226" s="11"/>
    </row>
    <row r="227" spans="1:1" ht="15.75" customHeight="1" x14ac:dyDescent="0.3">
      <c r="A227" s="11"/>
    </row>
    <row r="228" spans="1:1" ht="15.75" customHeight="1" x14ac:dyDescent="0.3">
      <c r="A228" s="11"/>
    </row>
    <row r="229" spans="1:1" ht="15.75" customHeight="1" x14ac:dyDescent="0.3">
      <c r="A229" s="11"/>
    </row>
    <row r="230" spans="1:1" ht="15.75" customHeight="1" x14ac:dyDescent="0.3">
      <c r="A230" s="11"/>
    </row>
    <row r="231" spans="1:1" ht="15.75" customHeight="1" x14ac:dyDescent="0.3">
      <c r="A231" s="11"/>
    </row>
    <row r="232" spans="1:1" ht="15.75" customHeight="1" x14ac:dyDescent="0.3">
      <c r="A232" s="11"/>
    </row>
    <row r="233" spans="1:1" ht="15.75" customHeight="1" x14ac:dyDescent="0.3">
      <c r="A233" s="11"/>
    </row>
    <row r="234" spans="1:1" ht="15.75" customHeight="1" x14ac:dyDescent="0.3">
      <c r="A234" s="11"/>
    </row>
    <row r="235" spans="1:1" ht="15.75" customHeight="1" x14ac:dyDescent="0.3">
      <c r="A235" s="11"/>
    </row>
    <row r="236" spans="1:1" ht="15.75" customHeight="1" x14ac:dyDescent="0.3">
      <c r="A236" s="11"/>
    </row>
    <row r="237" spans="1:1" ht="15.75" customHeight="1" x14ac:dyDescent="0.3">
      <c r="A237" s="11"/>
    </row>
    <row r="238" spans="1:1" ht="15.75" customHeight="1" x14ac:dyDescent="0.3">
      <c r="A238" s="11"/>
    </row>
    <row r="239" spans="1:1" ht="15.75" customHeight="1" x14ac:dyDescent="0.3">
      <c r="A239" s="11"/>
    </row>
    <row r="240" spans="1:1" ht="15.75" customHeight="1" x14ac:dyDescent="0.3">
      <c r="A240" s="11"/>
    </row>
    <row r="241" spans="1:1" ht="15.75" customHeight="1" x14ac:dyDescent="0.3">
      <c r="A241" s="11"/>
    </row>
    <row r="242" spans="1:1" ht="15.75" customHeight="1" x14ac:dyDescent="0.3">
      <c r="A242" s="11"/>
    </row>
    <row r="243" spans="1:1" ht="15.75" customHeight="1" x14ac:dyDescent="0.3">
      <c r="A243" s="11"/>
    </row>
    <row r="244" spans="1:1" ht="15.75" customHeight="1" x14ac:dyDescent="0.3">
      <c r="A244" s="11"/>
    </row>
    <row r="245" spans="1:1" ht="15.75" customHeight="1" x14ac:dyDescent="0.3">
      <c r="A245" s="11"/>
    </row>
    <row r="246" spans="1:1" ht="15.75" customHeight="1" x14ac:dyDescent="0.3">
      <c r="A246" s="11"/>
    </row>
    <row r="247" spans="1:1" ht="15.75" customHeight="1" x14ac:dyDescent="0.3">
      <c r="A247" s="11"/>
    </row>
    <row r="248" spans="1:1" ht="15.75" customHeight="1" x14ac:dyDescent="0.3">
      <c r="A248" s="11"/>
    </row>
    <row r="249" spans="1:1" ht="15.75" customHeight="1" x14ac:dyDescent="0.3">
      <c r="A249" s="11"/>
    </row>
    <row r="250" spans="1:1" ht="15.75" customHeight="1" x14ac:dyDescent="0.3">
      <c r="A250" s="11"/>
    </row>
    <row r="251" spans="1:1" ht="15.75" customHeight="1" x14ac:dyDescent="0.3">
      <c r="A251" s="11"/>
    </row>
    <row r="252" spans="1:1" ht="15.75" customHeight="1" x14ac:dyDescent="0.3">
      <c r="A252" s="11"/>
    </row>
    <row r="253" spans="1:1" ht="15.75" customHeight="1" x14ac:dyDescent="0.3">
      <c r="A253" s="11"/>
    </row>
    <row r="254" spans="1:1" ht="15.75" customHeight="1" x14ac:dyDescent="0.3">
      <c r="A254" s="11"/>
    </row>
    <row r="255" spans="1:1" ht="15.75" customHeight="1" x14ac:dyDescent="0.3">
      <c r="A255" s="11"/>
    </row>
    <row r="256" spans="1:1" ht="15.75" customHeight="1" x14ac:dyDescent="0.3">
      <c r="A256" s="11"/>
    </row>
    <row r="257" spans="1:1" ht="15.75" customHeight="1" x14ac:dyDescent="0.3">
      <c r="A257" s="11"/>
    </row>
    <row r="258" spans="1:1" ht="15.75" customHeight="1" x14ac:dyDescent="0.3">
      <c r="A258" s="11"/>
    </row>
    <row r="259" spans="1:1" ht="15.75" customHeight="1" x14ac:dyDescent="0.3">
      <c r="A259" s="11"/>
    </row>
    <row r="260" spans="1:1" ht="15.75" customHeight="1" x14ac:dyDescent="0.3">
      <c r="A260" s="11"/>
    </row>
    <row r="261" spans="1:1" ht="15.75" customHeight="1" x14ac:dyDescent="0.3">
      <c r="A261" s="11"/>
    </row>
    <row r="262" spans="1:1" ht="15.75" customHeight="1" x14ac:dyDescent="0.3">
      <c r="A262" s="11"/>
    </row>
    <row r="263" spans="1:1" ht="15.75" customHeight="1" x14ac:dyDescent="0.3">
      <c r="A263" s="11"/>
    </row>
    <row r="264" spans="1:1" ht="15.75" customHeight="1" x14ac:dyDescent="0.3">
      <c r="A264" s="11"/>
    </row>
    <row r="265" spans="1:1" ht="15.75" customHeight="1" x14ac:dyDescent="0.3">
      <c r="A265" s="11"/>
    </row>
    <row r="266" spans="1:1" ht="15.75" customHeight="1" x14ac:dyDescent="0.3">
      <c r="A266" s="11"/>
    </row>
    <row r="267" spans="1:1" ht="15.75" customHeight="1" x14ac:dyDescent="0.3">
      <c r="A267" s="11"/>
    </row>
    <row r="268" spans="1:1" ht="15.75" customHeight="1" x14ac:dyDescent="0.3">
      <c r="A268" s="11"/>
    </row>
    <row r="269" spans="1:1" ht="15.75" customHeight="1" x14ac:dyDescent="0.3">
      <c r="A269" s="11"/>
    </row>
    <row r="270" spans="1:1" ht="15.75" customHeight="1" x14ac:dyDescent="0.3">
      <c r="A270" s="11"/>
    </row>
    <row r="271" spans="1:1" ht="15.75" customHeight="1" x14ac:dyDescent="0.3">
      <c r="A271" s="11"/>
    </row>
    <row r="272" spans="1:1" ht="15.75" customHeight="1" x14ac:dyDescent="0.3">
      <c r="A272" s="11"/>
    </row>
    <row r="273" spans="1:1" ht="15.75" customHeight="1" x14ac:dyDescent="0.3">
      <c r="A273" s="11"/>
    </row>
    <row r="274" spans="1:1" ht="15.75" customHeight="1" x14ac:dyDescent="0.3">
      <c r="A274" s="11"/>
    </row>
    <row r="275" spans="1:1" ht="15.75" customHeight="1" x14ac:dyDescent="0.3">
      <c r="A275" s="11"/>
    </row>
    <row r="276" spans="1:1" ht="15.75" customHeight="1" x14ac:dyDescent="0.3">
      <c r="A276" s="11"/>
    </row>
    <row r="277" spans="1:1" ht="15.75" customHeight="1" x14ac:dyDescent="0.3">
      <c r="A277" s="11"/>
    </row>
    <row r="278" spans="1:1" ht="15.75" customHeight="1" x14ac:dyDescent="0.3">
      <c r="A278" s="11"/>
    </row>
    <row r="279" spans="1:1" ht="15.75" customHeight="1" x14ac:dyDescent="0.3">
      <c r="A279" s="11"/>
    </row>
    <row r="280" spans="1:1" ht="15.75" customHeight="1" x14ac:dyDescent="0.3">
      <c r="A280" s="11"/>
    </row>
    <row r="281" spans="1:1" ht="15.75" customHeight="1" x14ac:dyDescent="0.3">
      <c r="A281" s="11"/>
    </row>
    <row r="282" spans="1:1" ht="15.75" customHeight="1" x14ac:dyDescent="0.3">
      <c r="A282" s="11"/>
    </row>
    <row r="283" spans="1:1" ht="15.75" customHeight="1" x14ac:dyDescent="0.3">
      <c r="A283" s="11"/>
    </row>
    <row r="284" spans="1:1" ht="15.75" customHeight="1" x14ac:dyDescent="0.3">
      <c r="A284" s="11"/>
    </row>
    <row r="285" spans="1:1" ht="15.75" customHeight="1" x14ac:dyDescent="0.3">
      <c r="A285" s="11"/>
    </row>
    <row r="286" spans="1:1" ht="15.75" customHeight="1" x14ac:dyDescent="0.3">
      <c r="A286" s="11"/>
    </row>
    <row r="287" spans="1:1" ht="15.75" customHeight="1" x14ac:dyDescent="0.3">
      <c r="A287" s="11"/>
    </row>
    <row r="288" spans="1:1" ht="15.75" customHeight="1" x14ac:dyDescent="0.3">
      <c r="A288" s="11"/>
    </row>
    <row r="289" spans="1:1" ht="15.75" customHeight="1" x14ac:dyDescent="0.3">
      <c r="A289" s="11"/>
    </row>
    <row r="290" spans="1:1" ht="15.75" customHeight="1" x14ac:dyDescent="0.3">
      <c r="A290" s="11"/>
    </row>
    <row r="291" spans="1:1" ht="15.75" customHeight="1" x14ac:dyDescent="0.3">
      <c r="A291" s="11"/>
    </row>
    <row r="292" spans="1:1" ht="15.75" customHeight="1" x14ac:dyDescent="0.3">
      <c r="A292" s="11"/>
    </row>
    <row r="293" spans="1:1" ht="15.75" customHeight="1" x14ac:dyDescent="0.3">
      <c r="A293" s="11"/>
    </row>
    <row r="294" spans="1:1" ht="15.75" customHeight="1" x14ac:dyDescent="0.3">
      <c r="A294" s="11"/>
    </row>
    <row r="295" spans="1:1" ht="15.75" customHeight="1" x14ac:dyDescent="0.3">
      <c r="A295" s="11"/>
    </row>
    <row r="296" spans="1:1" ht="15.75" customHeight="1" x14ac:dyDescent="0.3">
      <c r="A296" s="11"/>
    </row>
    <row r="297" spans="1:1" ht="15.75" customHeight="1" x14ac:dyDescent="0.3">
      <c r="A297" s="11"/>
    </row>
    <row r="298" spans="1:1" ht="15.75" customHeight="1" x14ac:dyDescent="0.3">
      <c r="A298" s="11"/>
    </row>
    <row r="299" spans="1:1" ht="15.75" customHeight="1" x14ac:dyDescent="0.3">
      <c r="A299" s="11"/>
    </row>
    <row r="300" spans="1:1" ht="15.75" customHeight="1" x14ac:dyDescent="0.3">
      <c r="A300" s="11"/>
    </row>
    <row r="301" spans="1:1" ht="15.75" customHeight="1" x14ac:dyDescent="0.3">
      <c r="A301" s="11"/>
    </row>
    <row r="302" spans="1:1" ht="15.75" customHeight="1" x14ac:dyDescent="0.3">
      <c r="A302" s="11"/>
    </row>
    <row r="303" spans="1:1" ht="15.75" customHeight="1" x14ac:dyDescent="0.3">
      <c r="A303" s="11"/>
    </row>
    <row r="304" spans="1:1" ht="15.75" customHeight="1" x14ac:dyDescent="0.3">
      <c r="A304" s="11"/>
    </row>
    <row r="305" spans="1:1" ht="15.75" customHeight="1" x14ac:dyDescent="0.3">
      <c r="A305" s="11"/>
    </row>
    <row r="306" spans="1:1" ht="15.75" customHeight="1" x14ac:dyDescent="0.3">
      <c r="A306" s="11"/>
    </row>
    <row r="307" spans="1:1" ht="15.75" customHeight="1" x14ac:dyDescent="0.3">
      <c r="A307" s="11"/>
    </row>
    <row r="308" spans="1:1" ht="15.75" customHeight="1" x14ac:dyDescent="0.3">
      <c r="A308" s="11"/>
    </row>
    <row r="309" spans="1:1" ht="15.75" customHeight="1" x14ac:dyDescent="0.3">
      <c r="A309" s="11"/>
    </row>
    <row r="310" spans="1:1" ht="15.75" customHeight="1" x14ac:dyDescent="0.3">
      <c r="A310" s="11"/>
    </row>
    <row r="311" spans="1:1" ht="15.75" customHeight="1" x14ac:dyDescent="0.3">
      <c r="A311" s="11"/>
    </row>
    <row r="312" spans="1:1" ht="15.75" customHeight="1" x14ac:dyDescent="0.3">
      <c r="A312" s="11"/>
    </row>
    <row r="313" spans="1:1" ht="15.75" customHeight="1" x14ac:dyDescent="0.3">
      <c r="A313" s="11"/>
    </row>
    <row r="314" spans="1:1" ht="15.75" customHeight="1" x14ac:dyDescent="0.3">
      <c r="A314" s="11"/>
    </row>
    <row r="315" spans="1:1" ht="15.75" customHeight="1" x14ac:dyDescent="0.3">
      <c r="A315" s="11"/>
    </row>
    <row r="316" spans="1:1" ht="15.75" customHeight="1" x14ac:dyDescent="0.3">
      <c r="A316" s="11"/>
    </row>
    <row r="317" spans="1:1" ht="15.75" customHeight="1" x14ac:dyDescent="0.3">
      <c r="A317" s="11"/>
    </row>
    <row r="318" spans="1:1" ht="15.75" customHeight="1" x14ac:dyDescent="0.3">
      <c r="A318" s="11"/>
    </row>
    <row r="319" spans="1:1" ht="15.75" customHeight="1" x14ac:dyDescent="0.3">
      <c r="A319" s="11"/>
    </row>
    <row r="320" spans="1:1" ht="15.75" customHeight="1" x14ac:dyDescent="0.3">
      <c r="A320" s="11"/>
    </row>
    <row r="321" spans="1:1" ht="15.75" customHeight="1" x14ac:dyDescent="0.3">
      <c r="A321" s="11"/>
    </row>
    <row r="322" spans="1:1" ht="15.75" customHeight="1" x14ac:dyDescent="0.3">
      <c r="A322" s="11"/>
    </row>
    <row r="323" spans="1:1" ht="15.75" customHeight="1" x14ac:dyDescent="0.3">
      <c r="A323" s="11"/>
    </row>
    <row r="324" spans="1:1" ht="15.75" customHeight="1" x14ac:dyDescent="0.3">
      <c r="A324" s="11"/>
    </row>
    <row r="325" spans="1:1" ht="15.75" customHeight="1" x14ac:dyDescent="0.3">
      <c r="A325" s="11"/>
    </row>
    <row r="326" spans="1:1" ht="15.75" customHeight="1" x14ac:dyDescent="0.3">
      <c r="A326" s="11"/>
    </row>
    <row r="327" spans="1:1" ht="15.75" customHeight="1" x14ac:dyDescent="0.3">
      <c r="A327" s="11"/>
    </row>
    <row r="328" spans="1:1" ht="15.75" customHeight="1" x14ac:dyDescent="0.3">
      <c r="A328" s="11"/>
    </row>
    <row r="329" spans="1:1" ht="15.75" customHeight="1" x14ac:dyDescent="0.3">
      <c r="A329" s="11"/>
    </row>
    <row r="330" spans="1:1" ht="15.75" customHeight="1" x14ac:dyDescent="0.3">
      <c r="A330" s="11"/>
    </row>
    <row r="331" spans="1:1" ht="15.75" customHeight="1" x14ac:dyDescent="0.3">
      <c r="A331" s="11"/>
    </row>
    <row r="332" spans="1:1" ht="15.75" customHeight="1" x14ac:dyDescent="0.3">
      <c r="A332" s="11"/>
    </row>
    <row r="333" spans="1:1" ht="15.75" customHeight="1" x14ac:dyDescent="0.3">
      <c r="A333" s="11"/>
    </row>
    <row r="334" spans="1:1" ht="15.75" customHeight="1" x14ac:dyDescent="0.3">
      <c r="A334" s="11"/>
    </row>
    <row r="335" spans="1:1" ht="15.75" customHeight="1" x14ac:dyDescent="0.3">
      <c r="A335" s="11"/>
    </row>
    <row r="336" spans="1:1" ht="15.75" customHeight="1" x14ac:dyDescent="0.3">
      <c r="A336" s="11"/>
    </row>
    <row r="337" spans="1:1" ht="15.75" customHeight="1" x14ac:dyDescent="0.3">
      <c r="A337" s="11"/>
    </row>
    <row r="338" spans="1:1" ht="15.75" customHeight="1" x14ac:dyDescent="0.3">
      <c r="A338" s="11"/>
    </row>
    <row r="339" spans="1:1" ht="15.75" customHeight="1" x14ac:dyDescent="0.3">
      <c r="A339" s="11"/>
    </row>
    <row r="340" spans="1:1" ht="15.75" customHeight="1" x14ac:dyDescent="0.3">
      <c r="A340" s="11"/>
    </row>
    <row r="341" spans="1:1" ht="15.75" customHeight="1" x14ac:dyDescent="0.3">
      <c r="A341" s="11"/>
    </row>
    <row r="342" spans="1:1" ht="15.75" customHeight="1" x14ac:dyDescent="0.3">
      <c r="A342" s="11"/>
    </row>
    <row r="343" spans="1:1" ht="15.75" customHeight="1" x14ac:dyDescent="0.3">
      <c r="A343" s="11"/>
    </row>
    <row r="344" spans="1:1" ht="15.75" customHeight="1" x14ac:dyDescent="0.3">
      <c r="A344" s="11"/>
    </row>
    <row r="345" spans="1:1" ht="15.75" customHeight="1" x14ac:dyDescent="0.3">
      <c r="A345" s="11"/>
    </row>
    <row r="346" spans="1:1" ht="15.75" customHeight="1" x14ac:dyDescent="0.3">
      <c r="A346" s="11"/>
    </row>
    <row r="347" spans="1:1" ht="15.75" customHeight="1" x14ac:dyDescent="0.3">
      <c r="A347" s="11"/>
    </row>
    <row r="348" spans="1:1" ht="15.75" customHeight="1" x14ac:dyDescent="0.3">
      <c r="A348" s="11"/>
    </row>
    <row r="349" spans="1:1" ht="15.75" customHeight="1" x14ac:dyDescent="0.3">
      <c r="A349" s="11"/>
    </row>
    <row r="350" spans="1:1" ht="15.75" customHeight="1" x14ac:dyDescent="0.3">
      <c r="A350" s="11"/>
    </row>
    <row r="351" spans="1:1" ht="15.75" customHeight="1" x14ac:dyDescent="0.3">
      <c r="A351" s="11"/>
    </row>
    <row r="352" spans="1:1" ht="15.75" customHeight="1" x14ac:dyDescent="0.3">
      <c r="A352" s="11"/>
    </row>
    <row r="353" spans="1:1" ht="15.75" customHeight="1" x14ac:dyDescent="0.3">
      <c r="A353" s="11"/>
    </row>
    <row r="354" spans="1:1" ht="15.75" customHeight="1" x14ac:dyDescent="0.3">
      <c r="A354" s="11"/>
    </row>
    <row r="355" spans="1:1" ht="15.75" customHeight="1" x14ac:dyDescent="0.3">
      <c r="A355" s="11"/>
    </row>
    <row r="356" spans="1:1" ht="15.75" customHeight="1" x14ac:dyDescent="0.3">
      <c r="A356" s="11"/>
    </row>
    <row r="357" spans="1:1" ht="15.75" customHeight="1" x14ac:dyDescent="0.3">
      <c r="A357" s="11"/>
    </row>
    <row r="358" spans="1:1" ht="15.75" customHeight="1" x14ac:dyDescent="0.3">
      <c r="A358" s="11"/>
    </row>
    <row r="359" spans="1:1" ht="15.75" customHeight="1" x14ac:dyDescent="0.3">
      <c r="A359" s="11"/>
    </row>
    <row r="360" spans="1:1" ht="15.75" customHeight="1" x14ac:dyDescent="0.3">
      <c r="A360" s="11"/>
    </row>
    <row r="361" spans="1:1" ht="15.75" customHeight="1" x14ac:dyDescent="0.3">
      <c r="A361" s="11"/>
    </row>
    <row r="362" spans="1:1" ht="15.75" customHeight="1" x14ac:dyDescent="0.3">
      <c r="A362" s="11"/>
    </row>
    <row r="363" spans="1:1" ht="15.75" customHeight="1" x14ac:dyDescent="0.3">
      <c r="A363" s="11"/>
    </row>
    <row r="364" spans="1:1" ht="15.75" customHeight="1" x14ac:dyDescent="0.3">
      <c r="A364" s="11"/>
    </row>
    <row r="365" spans="1:1" ht="15.75" customHeight="1" x14ac:dyDescent="0.3">
      <c r="A365" s="11"/>
    </row>
    <row r="366" spans="1:1" ht="15.75" customHeight="1" x14ac:dyDescent="0.3">
      <c r="A366" s="11"/>
    </row>
    <row r="367" spans="1:1" ht="15.75" customHeight="1" x14ac:dyDescent="0.3">
      <c r="A367" s="11"/>
    </row>
    <row r="368" spans="1:1" ht="15.75" customHeight="1" x14ac:dyDescent="0.3">
      <c r="A368" s="11"/>
    </row>
    <row r="369" spans="1:1" ht="15.75" customHeight="1" x14ac:dyDescent="0.3">
      <c r="A369" s="11"/>
    </row>
    <row r="370" spans="1:1" ht="15.75" customHeight="1" x14ac:dyDescent="0.3">
      <c r="A370" s="11"/>
    </row>
    <row r="371" spans="1:1" ht="15.75" customHeight="1" x14ac:dyDescent="0.3">
      <c r="A371" s="11"/>
    </row>
    <row r="372" spans="1:1" ht="15.75" customHeight="1" x14ac:dyDescent="0.3">
      <c r="A372" s="11"/>
    </row>
    <row r="373" spans="1:1" ht="15.75" customHeight="1" x14ac:dyDescent="0.3">
      <c r="A373" s="11"/>
    </row>
    <row r="374" spans="1:1" ht="15.75" customHeight="1" x14ac:dyDescent="0.3">
      <c r="A374" s="11"/>
    </row>
    <row r="375" spans="1:1" ht="15.75" customHeight="1" x14ac:dyDescent="0.3">
      <c r="A375" s="11"/>
    </row>
    <row r="376" spans="1:1" ht="15.75" customHeight="1" x14ac:dyDescent="0.3">
      <c r="A376" s="11"/>
    </row>
    <row r="377" spans="1:1" ht="15.75" customHeight="1" x14ac:dyDescent="0.3">
      <c r="A377" s="11"/>
    </row>
    <row r="378" spans="1:1" ht="15.75" customHeight="1" x14ac:dyDescent="0.3">
      <c r="A378" s="11"/>
    </row>
    <row r="379" spans="1:1" ht="15.75" customHeight="1" x14ac:dyDescent="0.3">
      <c r="A379" s="11"/>
    </row>
    <row r="380" spans="1:1" ht="15.75" customHeight="1" x14ac:dyDescent="0.3">
      <c r="A380" s="11"/>
    </row>
    <row r="381" spans="1:1" ht="15.75" customHeight="1" x14ac:dyDescent="0.3">
      <c r="A381" s="11"/>
    </row>
    <row r="382" spans="1:1" ht="15.75" customHeight="1" x14ac:dyDescent="0.3">
      <c r="A382" s="11"/>
    </row>
    <row r="383" spans="1:1" ht="15.75" customHeight="1" x14ac:dyDescent="0.3">
      <c r="A383" s="11"/>
    </row>
    <row r="384" spans="1:1" ht="15.75" customHeight="1" x14ac:dyDescent="0.3">
      <c r="A384" s="11"/>
    </row>
    <row r="385" spans="1:1" ht="15.75" customHeight="1" x14ac:dyDescent="0.3">
      <c r="A385" s="11"/>
    </row>
    <row r="386" spans="1:1" ht="15.75" customHeight="1" x14ac:dyDescent="0.3">
      <c r="A386" s="11"/>
    </row>
    <row r="387" spans="1:1" ht="15.75" customHeight="1" x14ac:dyDescent="0.3">
      <c r="A387" s="11"/>
    </row>
    <row r="388" spans="1:1" ht="15.75" customHeight="1" x14ac:dyDescent="0.3">
      <c r="A388" s="11"/>
    </row>
    <row r="389" spans="1:1" ht="15.75" customHeight="1" x14ac:dyDescent="0.3">
      <c r="A389" s="11"/>
    </row>
    <row r="390" spans="1:1" ht="15.75" customHeight="1" x14ac:dyDescent="0.3">
      <c r="A390" s="11"/>
    </row>
    <row r="391" spans="1:1" ht="15.75" customHeight="1" x14ac:dyDescent="0.3">
      <c r="A391" s="11"/>
    </row>
    <row r="392" spans="1:1" ht="15.75" customHeight="1" x14ac:dyDescent="0.3">
      <c r="A392" s="11"/>
    </row>
    <row r="393" spans="1:1" ht="15.75" customHeight="1" x14ac:dyDescent="0.3">
      <c r="A393" s="11"/>
    </row>
    <row r="394" spans="1:1" ht="15.75" customHeight="1" x14ac:dyDescent="0.3">
      <c r="A394" s="11"/>
    </row>
    <row r="395" spans="1:1" ht="15.75" customHeight="1" x14ac:dyDescent="0.3">
      <c r="A395" s="11"/>
    </row>
    <row r="396" spans="1:1" ht="15.75" customHeight="1" x14ac:dyDescent="0.3">
      <c r="A396" s="11"/>
    </row>
    <row r="397" spans="1:1" ht="15.75" customHeight="1" x14ac:dyDescent="0.3">
      <c r="A397" s="11"/>
    </row>
    <row r="398" spans="1:1" ht="15.75" customHeight="1" x14ac:dyDescent="0.3">
      <c r="A398" s="11"/>
    </row>
    <row r="399" spans="1:1" ht="15.75" customHeight="1" x14ac:dyDescent="0.3">
      <c r="A399" s="11"/>
    </row>
    <row r="400" spans="1:1" ht="15.75" customHeight="1" x14ac:dyDescent="0.3">
      <c r="A400" s="11"/>
    </row>
    <row r="401" spans="1:1" ht="15.75" customHeight="1" x14ac:dyDescent="0.3">
      <c r="A401" s="11"/>
    </row>
    <row r="402" spans="1:1" ht="15.75" customHeight="1" x14ac:dyDescent="0.3">
      <c r="A402" s="11"/>
    </row>
    <row r="403" spans="1:1" ht="15.75" customHeight="1" x14ac:dyDescent="0.3">
      <c r="A403" s="11"/>
    </row>
    <row r="404" spans="1:1" ht="15.75" customHeight="1" x14ac:dyDescent="0.3">
      <c r="A404" s="11"/>
    </row>
    <row r="405" spans="1:1" ht="15.75" customHeight="1" x14ac:dyDescent="0.3">
      <c r="A405" s="11"/>
    </row>
    <row r="406" spans="1:1" ht="15.75" customHeight="1" x14ac:dyDescent="0.3">
      <c r="A406" s="11"/>
    </row>
    <row r="407" spans="1:1" ht="15.75" customHeight="1" x14ac:dyDescent="0.3">
      <c r="A407" s="11"/>
    </row>
    <row r="408" spans="1:1" ht="15.75" customHeight="1" x14ac:dyDescent="0.3">
      <c r="A408" s="11"/>
    </row>
    <row r="409" spans="1:1" ht="15.75" customHeight="1" x14ac:dyDescent="0.3">
      <c r="A409" s="11"/>
    </row>
    <row r="410" spans="1:1" ht="15.75" customHeight="1" x14ac:dyDescent="0.3">
      <c r="A410" s="11"/>
    </row>
    <row r="411" spans="1:1" ht="15.75" customHeight="1" x14ac:dyDescent="0.3">
      <c r="A411" s="11"/>
    </row>
    <row r="412" spans="1:1" ht="15.75" customHeight="1" x14ac:dyDescent="0.3">
      <c r="A412" s="11"/>
    </row>
    <row r="413" spans="1:1" ht="15.75" customHeight="1" x14ac:dyDescent="0.3">
      <c r="A413" s="11"/>
    </row>
    <row r="414" spans="1:1" ht="15.75" customHeight="1" x14ac:dyDescent="0.3">
      <c r="A414" s="11"/>
    </row>
    <row r="415" spans="1:1" ht="15.75" customHeight="1" x14ac:dyDescent="0.3">
      <c r="A415" s="11"/>
    </row>
    <row r="416" spans="1:1" ht="15.75" customHeight="1" x14ac:dyDescent="0.3">
      <c r="A416" s="11"/>
    </row>
    <row r="417" spans="1:1" ht="15.75" customHeight="1" x14ac:dyDescent="0.3">
      <c r="A417" s="11"/>
    </row>
    <row r="418" spans="1:1" ht="15.75" customHeight="1" x14ac:dyDescent="0.3">
      <c r="A418" s="11"/>
    </row>
    <row r="419" spans="1:1" ht="15.75" customHeight="1" x14ac:dyDescent="0.3">
      <c r="A419" s="11"/>
    </row>
    <row r="420" spans="1:1" ht="15.75" customHeight="1" x14ac:dyDescent="0.3">
      <c r="A420" s="11"/>
    </row>
    <row r="421" spans="1:1" ht="15.75" customHeight="1" x14ac:dyDescent="0.3">
      <c r="A421" s="11"/>
    </row>
    <row r="422" spans="1:1" ht="15.75" customHeight="1" x14ac:dyDescent="0.3">
      <c r="A422" s="11"/>
    </row>
    <row r="423" spans="1:1" ht="15.75" customHeight="1" x14ac:dyDescent="0.3">
      <c r="A423" s="11"/>
    </row>
    <row r="424" spans="1:1" ht="15.75" customHeight="1" x14ac:dyDescent="0.3">
      <c r="A424" s="11"/>
    </row>
    <row r="425" spans="1:1" ht="15.75" customHeight="1" x14ac:dyDescent="0.3">
      <c r="A425" s="11"/>
    </row>
    <row r="426" spans="1:1" ht="15.75" customHeight="1" x14ac:dyDescent="0.3">
      <c r="A426" s="11"/>
    </row>
    <row r="427" spans="1:1" ht="15.75" customHeight="1" x14ac:dyDescent="0.3">
      <c r="A427" s="11"/>
    </row>
    <row r="428" spans="1:1" ht="15.75" customHeight="1" x14ac:dyDescent="0.3">
      <c r="A428" s="11"/>
    </row>
    <row r="429" spans="1:1" ht="15.75" customHeight="1" x14ac:dyDescent="0.3">
      <c r="A429" s="11"/>
    </row>
    <row r="430" spans="1:1" ht="15.75" customHeight="1" x14ac:dyDescent="0.3">
      <c r="A430" s="11"/>
    </row>
    <row r="431" spans="1:1" ht="15.75" customHeight="1" x14ac:dyDescent="0.3">
      <c r="A431" s="11"/>
    </row>
    <row r="432" spans="1:1" ht="15.75" customHeight="1" x14ac:dyDescent="0.3">
      <c r="A432" s="11"/>
    </row>
    <row r="433" spans="1:1" ht="15.75" customHeight="1" x14ac:dyDescent="0.3">
      <c r="A433" s="11"/>
    </row>
    <row r="434" spans="1:1" ht="15.75" customHeight="1" x14ac:dyDescent="0.3">
      <c r="A434" s="11"/>
    </row>
    <row r="435" spans="1:1" ht="15.75" customHeight="1" x14ac:dyDescent="0.3">
      <c r="A435" s="11"/>
    </row>
    <row r="436" spans="1:1" ht="15.75" customHeight="1" x14ac:dyDescent="0.3">
      <c r="A436" s="11"/>
    </row>
    <row r="437" spans="1:1" ht="15.75" customHeight="1" x14ac:dyDescent="0.3">
      <c r="A437" s="11"/>
    </row>
    <row r="438" spans="1:1" ht="15.75" customHeight="1" x14ac:dyDescent="0.3">
      <c r="A438" s="11"/>
    </row>
    <row r="439" spans="1:1" ht="15.75" customHeight="1" x14ac:dyDescent="0.3">
      <c r="A439" s="11"/>
    </row>
    <row r="440" spans="1:1" ht="15.75" customHeight="1" x14ac:dyDescent="0.3">
      <c r="A440" s="11"/>
    </row>
    <row r="441" spans="1:1" ht="15.75" customHeight="1" x14ac:dyDescent="0.3">
      <c r="A441" s="11"/>
    </row>
    <row r="442" spans="1:1" ht="15.75" customHeight="1" x14ac:dyDescent="0.3">
      <c r="A442" s="11"/>
    </row>
    <row r="443" spans="1:1" ht="15.75" customHeight="1" x14ac:dyDescent="0.3">
      <c r="A443" s="11"/>
    </row>
    <row r="444" spans="1:1" ht="15.75" customHeight="1" x14ac:dyDescent="0.3">
      <c r="A444" s="11"/>
    </row>
    <row r="445" spans="1:1" ht="15.75" customHeight="1" x14ac:dyDescent="0.3">
      <c r="A445" s="11"/>
    </row>
    <row r="446" spans="1:1" ht="15.75" customHeight="1" x14ac:dyDescent="0.3">
      <c r="A446" s="11"/>
    </row>
    <row r="447" spans="1:1" ht="15.75" customHeight="1" x14ac:dyDescent="0.3">
      <c r="A447" s="11"/>
    </row>
    <row r="448" spans="1:1" ht="15.75" customHeight="1" x14ac:dyDescent="0.3">
      <c r="A448" s="11"/>
    </row>
    <row r="449" spans="1:1" ht="15.75" customHeight="1" x14ac:dyDescent="0.3">
      <c r="A449" s="11"/>
    </row>
    <row r="450" spans="1:1" ht="15.75" customHeight="1" x14ac:dyDescent="0.3">
      <c r="A450" s="11"/>
    </row>
    <row r="451" spans="1:1" ht="15.75" customHeight="1" x14ac:dyDescent="0.3">
      <c r="A451" s="11"/>
    </row>
    <row r="452" spans="1:1" ht="15.75" customHeight="1" x14ac:dyDescent="0.3">
      <c r="A452" s="11"/>
    </row>
    <row r="453" spans="1:1" ht="15.75" customHeight="1" x14ac:dyDescent="0.3">
      <c r="A453" s="11"/>
    </row>
    <row r="454" spans="1:1" ht="15.75" customHeight="1" x14ac:dyDescent="0.3">
      <c r="A454" s="11"/>
    </row>
    <row r="455" spans="1:1" ht="15.75" customHeight="1" x14ac:dyDescent="0.3">
      <c r="A455" s="11"/>
    </row>
    <row r="456" spans="1:1" ht="15.75" customHeight="1" x14ac:dyDescent="0.3">
      <c r="A456" s="11"/>
    </row>
    <row r="457" spans="1:1" ht="15.75" customHeight="1" x14ac:dyDescent="0.3">
      <c r="A457" s="11"/>
    </row>
    <row r="458" spans="1:1" ht="15.75" customHeight="1" x14ac:dyDescent="0.3">
      <c r="A458" s="11"/>
    </row>
    <row r="459" spans="1:1" ht="15.75" customHeight="1" x14ac:dyDescent="0.3">
      <c r="A459" s="11"/>
    </row>
    <row r="460" spans="1:1" ht="15.75" customHeight="1" x14ac:dyDescent="0.3">
      <c r="A460" s="11"/>
    </row>
    <row r="461" spans="1:1" ht="15.75" customHeight="1" x14ac:dyDescent="0.3">
      <c r="A461" s="11"/>
    </row>
    <row r="462" spans="1:1" ht="15.75" customHeight="1" x14ac:dyDescent="0.3">
      <c r="A462" s="11"/>
    </row>
    <row r="463" spans="1:1" ht="15.75" customHeight="1" x14ac:dyDescent="0.3">
      <c r="A463" s="11"/>
    </row>
    <row r="464" spans="1:1" ht="15.75" customHeight="1" x14ac:dyDescent="0.3">
      <c r="A464" s="11"/>
    </row>
    <row r="465" spans="1:1" ht="15.75" customHeight="1" x14ac:dyDescent="0.3">
      <c r="A465" s="11"/>
    </row>
    <row r="466" spans="1:1" ht="15.75" customHeight="1" x14ac:dyDescent="0.3">
      <c r="A466" s="11"/>
    </row>
    <row r="467" spans="1:1" ht="15.75" customHeight="1" x14ac:dyDescent="0.3">
      <c r="A467" s="11"/>
    </row>
    <row r="468" spans="1:1" ht="15.75" customHeight="1" x14ac:dyDescent="0.3">
      <c r="A468" s="11"/>
    </row>
    <row r="469" spans="1:1" ht="15.75" customHeight="1" x14ac:dyDescent="0.3">
      <c r="A469" s="11"/>
    </row>
    <row r="470" spans="1:1" ht="15.75" customHeight="1" x14ac:dyDescent="0.3">
      <c r="A470" s="11"/>
    </row>
    <row r="471" spans="1:1" ht="15.75" customHeight="1" x14ac:dyDescent="0.3">
      <c r="A471" s="11"/>
    </row>
    <row r="472" spans="1:1" ht="15.75" customHeight="1" x14ac:dyDescent="0.3">
      <c r="A472" s="11"/>
    </row>
    <row r="473" spans="1:1" ht="15.75" customHeight="1" x14ac:dyDescent="0.3">
      <c r="A473" s="11"/>
    </row>
    <row r="474" spans="1:1" ht="15.75" customHeight="1" x14ac:dyDescent="0.3">
      <c r="A474" s="11"/>
    </row>
    <row r="475" spans="1:1" ht="15.75" customHeight="1" x14ac:dyDescent="0.3">
      <c r="A475" s="11"/>
    </row>
    <row r="476" spans="1:1" ht="15.75" customHeight="1" x14ac:dyDescent="0.3">
      <c r="A476" s="11"/>
    </row>
    <row r="477" spans="1:1" ht="15.75" customHeight="1" x14ac:dyDescent="0.3">
      <c r="A477" s="11"/>
    </row>
    <row r="478" spans="1:1" ht="15.75" customHeight="1" x14ac:dyDescent="0.3">
      <c r="A478" s="11"/>
    </row>
    <row r="479" spans="1:1" ht="15.75" customHeight="1" x14ac:dyDescent="0.3">
      <c r="A479" s="11"/>
    </row>
    <row r="480" spans="1:1" ht="15.75" customHeight="1" x14ac:dyDescent="0.3">
      <c r="A480" s="11"/>
    </row>
    <row r="481" spans="1:1" ht="15.75" customHeight="1" x14ac:dyDescent="0.3">
      <c r="A481" s="11"/>
    </row>
    <row r="482" spans="1:1" ht="15.75" customHeight="1" x14ac:dyDescent="0.3">
      <c r="A482" s="11"/>
    </row>
    <row r="483" spans="1:1" ht="15.75" customHeight="1" x14ac:dyDescent="0.3">
      <c r="A483" s="11"/>
    </row>
    <row r="484" spans="1:1" ht="15.75" customHeight="1" x14ac:dyDescent="0.3">
      <c r="A484" s="11"/>
    </row>
    <row r="485" spans="1:1" ht="15.75" customHeight="1" x14ac:dyDescent="0.3">
      <c r="A485" s="11"/>
    </row>
    <row r="486" spans="1:1" ht="15.75" customHeight="1" x14ac:dyDescent="0.3">
      <c r="A486" s="11"/>
    </row>
    <row r="487" spans="1:1" ht="15.75" customHeight="1" x14ac:dyDescent="0.3">
      <c r="A487" s="11"/>
    </row>
    <row r="488" spans="1:1" ht="15.75" customHeight="1" x14ac:dyDescent="0.3">
      <c r="A488" s="11"/>
    </row>
    <row r="489" spans="1:1" ht="15.75" customHeight="1" x14ac:dyDescent="0.3">
      <c r="A489" s="11"/>
    </row>
    <row r="490" spans="1:1" ht="15.75" customHeight="1" x14ac:dyDescent="0.3">
      <c r="A490" s="11"/>
    </row>
    <row r="491" spans="1:1" ht="15.75" customHeight="1" x14ac:dyDescent="0.3">
      <c r="A491" s="11"/>
    </row>
    <row r="492" spans="1:1" ht="15.75" customHeight="1" x14ac:dyDescent="0.3">
      <c r="A492" s="11"/>
    </row>
    <row r="493" spans="1:1" ht="15.75" customHeight="1" x14ac:dyDescent="0.3">
      <c r="A493" s="11"/>
    </row>
    <row r="494" spans="1:1" ht="15.75" customHeight="1" x14ac:dyDescent="0.3">
      <c r="A494" s="11"/>
    </row>
    <row r="495" spans="1:1" ht="15.75" customHeight="1" x14ac:dyDescent="0.3">
      <c r="A495" s="11"/>
    </row>
    <row r="496" spans="1:1" ht="15.75" customHeight="1" x14ac:dyDescent="0.3">
      <c r="A496" s="11"/>
    </row>
    <row r="497" spans="1:1" ht="15.75" customHeight="1" x14ac:dyDescent="0.3">
      <c r="A497" s="11"/>
    </row>
    <row r="498" spans="1:1" ht="15.75" customHeight="1" x14ac:dyDescent="0.3">
      <c r="A498" s="11"/>
    </row>
    <row r="499" spans="1:1" ht="15.75" customHeight="1" x14ac:dyDescent="0.3">
      <c r="A499" s="11"/>
    </row>
    <row r="500" spans="1:1" ht="15.75" customHeight="1" x14ac:dyDescent="0.3">
      <c r="A500" s="11"/>
    </row>
    <row r="501" spans="1:1" ht="15.75" customHeight="1" x14ac:dyDescent="0.3">
      <c r="A501" s="11"/>
    </row>
    <row r="502" spans="1:1" ht="15.75" customHeight="1" x14ac:dyDescent="0.3">
      <c r="A502" s="11"/>
    </row>
    <row r="503" spans="1:1" ht="15.75" customHeight="1" x14ac:dyDescent="0.3">
      <c r="A503" s="11"/>
    </row>
    <row r="504" spans="1:1" ht="15.75" customHeight="1" x14ac:dyDescent="0.3">
      <c r="A504" s="11"/>
    </row>
    <row r="505" spans="1:1" ht="15.75" customHeight="1" x14ac:dyDescent="0.3">
      <c r="A505" s="11"/>
    </row>
    <row r="506" spans="1:1" ht="15.75" customHeight="1" x14ac:dyDescent="0.3">
      <c r="A506" s="11"/>
    </row>
    <row r="507" spans="1:1" ht="15.75" customHeight="1" x14ac:dyDescent="0.3">
      <c r="A507" s="11"/>
    </row>
    <row r="508" spans="1:1" ht="15.75" customHeight="1" x14ac:dyDescent="0.3">
      <c r="A508" s="11"/>
    </row>
    <row r="509" spans="1:1" ht="15.75" customHeight="1" x14ac:dyDescent="0.3">
      <c r="A509" s="11"/>
    </row>
    <row r="510" spans="1:1" ht="15.75" customHeight="1" x14ac:dyDescent="0.3">
      <c r="A510" s="11"/>
    </row>
    <row r="511" spans="1:1" ht="15.75" customHeight="1" x14ac:dyDescent="0.3">
      <c r="A511" s="11"/>
    </row>
    <row r="512" spans="1:1" ht="15.75" customHeight="1" x14ac:dyDescent="0.3">
      <c r="A512" s="11"/>
    </row>
    <row r="513" spans="1:1" ht="15.75" customHeight="1" x14ac:dyDescent="0.3">
      <c r="A513" s="11"/>
    </row>
    <row r="514" spans="1:1" ht="15.75" customHeight="1" x14ac:dyDescent="0.3">
      <c r="A514" s="11"/>
    </row>
    <row r="515" spans="1:1" ht="15.75" customHeight="1" x14ac:dyDescent="0.3">
      <c r="A515" s="11"/>
    </row>
    <row r="516" spans="1:1" ht="15.75" customHeight="1" x14ac:dyDescent="0.3">
      <c r="A516" s="11"/>
    </row>
    <row r="517" spans="1:1" ht="15.75" customHeight="1" x14ac:dyDescent="0.3">
      <c r="A517" s="11"/>
    </row>
    <row r="518" spans="1:1" ht="15.75" customHeight="1" x14ac:dyDescent="0.3">
      <c r="A518" s="11"/>
    </row>
    <row r="519" spans="1:1" ht="15.75" customHeight="1" x14ac:dyDescent="0.3">
      <c r="A519" s="11"/>
    </row>
    <row r="520" spans="1:1" ht="15.75" customHeight="1" x14ac:dyDescent="0.3">
      <c r="A520" s="11"/>
    </row>
    <row r="521" spans="1:1" ht="15.75" customHeight="1" x14ac:dyDescent="0.3">
      <c r="A521" s="11"/>
    </row>
    <row r="522" spans="1:1" ht="15.75" customHeight="1" x14ac:dyDescent="0.3">
      <c r="A522" s="11"/>
    </row>
    <row r="523" spans="1:1" ht="15.75" customHeight="1" x14ac:dyDescent="0.3">
      <c r="A523" s="11"/>
    </row>
    <row r="524" spans="1:1" ht="15.75" customHeight="1" x14ac:dyDescent="0.3">
      <c r="A524" s="11"/>
    </row>
    <row r="525" spans="1:1" ht="15.75" customHeight="1" x14ac:dyDescent="0.3">
      <c r="A525" s="11"/>
    </row>
    <row r="526" spans="1:1" ht="15.75" customHeight="1" x14ac:dyDescent="0.3">
      <c r="A526" s="11"/>
    </row>
    <row r="527" spans="1:1" ht="15.75" customHeight="1" x14ac:dyDescent="0.3">
      <c r="A527" s="11"/>
    </row>
    <row r="528" spans="1:1" ht="15.75" customHeight="1" x14ac:dyDescent="0.3">
      <c r="A528" s="11"/>
    </row>
    <row r="529" spans="1:1" ht="15.75" customHeight="1" x14ac:dyDescent="0.3">
      <c r="A529" s="11"/>
    </row>
    <row r="530" spans="1:1" ht="15.75" customHeight="1" x14ac:dyDescent="0.3">
      <c r="A530" s="11"/>
    </row>
    <row r="531" spans="1:1" ht="15.75" customHeight="1" x14ac:dyDescent="0.3">
      <c r="A531" s="11"/>
    </row>
    <row r="532" spans="1:1" ht="15.75" customHeight="1" x14ac:dyDescent="0.3">
      <c r="A532" s="11"/>
    </row>
    <row r="533" spans="1:1" ht="15.75" customHeight="1" x14ac:dyDescent="0.3">
      <c r="A533" s="11"/>
    </row>
    <row r="534" spans="1:1" ht="15.75" customHeight="1" x14ac:dyDescent="0.3">
      <c r="A534" s="11"/>
    </row>
    <row r="535" spans="1:1" ht="15.75" customHeight="1" x14ac:dyDescent="0.3">
      <c r="A535" s="11"/>
    </row>
    <row r="536" spans="1:1" ht="15.75" customHeight="1" x14ac:dyDescent="0.3">
      <c r="A536" s="11"/>
    </row>
    <row r="537" spans="1:1" ht="15.75" customHeight="1" x14ac:dyDescent="0.3">
      <c r="A537" s="11"/>
    </row>
    <row r="538" spans="1:1" ht="15.75" customHeight="1" x14ac:dyDescent="0.3">
      <c r="A538" s="11"/>
    </row>
    <row r="539" spans="1:1" ht="15.75" customHeight="1" x14ac:dyDescent="0.3">
      <c r="A539" s="11"/>
    </row>
    <row r="540" spans="1:1" ht="15.75" customHeight="1" x14ac:dyDescent="0.3">
      <c r="A540" s="11"/>
    </row>
    <row r="541" spans="1:1" ht="15.75" customHeight="1" x14ac:dyDescent="0.3">
      <c r="A541" s="11"/>
    </row>
    <row r="542" spans="1:1" ht="15.75" customHeight="1" x14ac:dyDescent="0.3">
      <c r="A542" s="11"/>
    </row>
    <row r="543" spans="1:1" ht="15.75" customHeight="1" x14ac:dyDescent="0.3">
      <c r="A543" s="11"/>
    </row>
    <row r="544" spans="1:1" ht="15.75" customHeight="1" x14ac:dyDescent="0.3">
      <c r="A544" s="11"/>
    </row>
    <row r="545" spans="1:1" ht="15.75" customHeight="1" x14ac:dyDescent="0.3">
      <c r="A545" s="11"/>
    </row>
    <row r="546" spans="1:1" ht="15.75" customHeight="1" x14ac:dyDescent="0.3">
      <c r="A546" s="11"/>
    </row>
    <row r="547" spans="1:1" ht="15.75" customHeight="1" x14ac:dyDescent="0.3">
      <c r="A547" s="11"/>
    </row>
    <row r="548" spans="1:1" ht="15.75" customHeight="1" x14ac:dyDescent="0.3">
      <c r="A548" s="11"/>
    </row>
    <row r="549" spans="1:1" ht="15.75" customHeight="1" x14ac:dyDescent="0.3">
      <c r="A549" s="11"/>
    </row>
    <row r="550" spans="1:1" ht="15.75" customHeight="1" x14ac:dyDescent="0.3">
      <c r="A550" s="11"/>
    </row>
    <row r="551" spans="1:1" ht="15.75" customHeight="1" x14ac:dyDescent="0.3">
      <c r="A551" s="11"/>
    </row>
    <row r="552" spans="1:1" ht="15.75" customHeight="1" x14ac:dyDescent="0.3">
      <c r="A552" s="11"/>
    </row>
    <row r="553" spans="1:1" ht="15.75" customHeight="1" x14ac:dyDescent="0.3">
      <c r="A553" s="11"/>
    </row>
    <row r="554" spans="1:1" ht="15.75" customHeight="1" x14ac:dyDescent="0.3">
      <c r="A554" s="11"/>
    </row>
    <row r="555" spans="1:1" ht="15.75" customHeight="1" x14ac:dyDescent="0.3">
      <c r="A555" s="11"/>
    </row>
    <row r="556" spans="1:1" ht="15.75" customHeight="1" x14ac:dyDescent="0.3">
      <c r="A556" s="11"/>
    </row>
    <row r="557" spans="1:1" ht="15.75" customHeight="1" x14ac:dyDescent="0.3">
      <c r="A557" s="11"/>
    </row>
    <row r="558" spans="1:1" ht="15.75" customHeight="1" x14ac:dyDescent="0.3">
      <c r="A558" s="11"/>
    </row>
    <row r="559" spans="1:1" ht="15.75" customHeight="1" x14ac:dyDescent="0.3">
      <c r="A559" s="11"/>
    </row>
    <row r="560" spans="1:1" ht="15.75" customHeight="1" x14ac:dyDescent="0.3">
      <c r="A560" s="11"/>
    </row>
    <row r="561" spans="1:1" ht="15.75" customHeight="1" x14ac:dyDescent="0.3">
      <c r="A561" s="11"/>
    </row>
    <row r="562" spans="1:1" ht="15.75" customHeight="1" x14ac:dyDescent="0.3">
      <c r="A562" s="11"/>
    </row>
    <row r="563" spans="1:1" ht="15.75" customHeight="1" x14ac:dyDescent="0.3">
      <c r="A563" s="11"/>
    </row>
    <row r="564" spans="1:1" ht="15.75" customHeight="1" x14ac:dyDescent="0.3">
      <c r="A564" s="11"/>
    </row>
    <row r="565" spans="1:1" ht="15.75" customHeight="1" x14ac:dyDescent="0.3">
      <c r="A565" s="11"/>
    </row>
    <row r="566" spans="1:1" ht="15.75" customHeight="1" x14ac:dyDescent="0.3">
      <c r="A566" s="11"/>
    </row>
    <row r="567" spans="1:1" ht="15.75" customHeight="1" x14ac:dyDescent="0.3">
      <c r="A567" s="11"/>
    </row>
    <row r="568" spans="1:1" ht="15.75" customHeight="1" x14ac:dyDescent="0.3">
      <c r="A568" s="11"/>
    </row>
    <row r="569" spans="1:1" ht="15.75" customHeight="1" x14ac:dyDescent="0.3">
      <c r="A569" s="11"/>
    </row>
    <row r="570" spans="1:1" ht="15.75" customHeight="1" x14ac:dyDescent="0.3">
      <c r="A570" s="11"/>
    </row>
    <row r="571" spans="1:1" ht="15.75" customHeight="1" x14ac:dyDescent="0.3">
      <c r="A571" s="11"/>
    </row>
    <row r="572" spans="1:1" ht="15.75" customHeight="1" x14ac:dyDescent="0.3">
      <c r="A572" s="11"/>
    </row>
    <row r="573" spans="1:1" ht="15.75" customHeight="1" x14ac:dyDescent="0.3">
      <c r="A573" s="11"/>
    </row>
    <row r="574" spans="1:1" ht="15.75" customHeight="1" x14ac:dyDescent="0.3">
      <c r="A574" s="11"/>
    </row>
    <row r="575" spans="1:1" ht="15.75" customHeight="1" x14ac:dyDescent="0.3">
      <c r="A575" s="11"/>
    </row>
    <row r="576" spans="1:1" ht="15.75" customHeight="1" x14ac:dyDescent="0.3">
      <c r="A576" s="11"/>
    </row>
    <row r="577" spans="1:1" ht="15.75" customHeight="1" x14ac:dyDescent="0.3">
      <c r="A577" s="11"/>
    </row>
    <row r="578" spans="1:1" ht="15.75" customHeight="1" x14ac:dyDescent="0.3">
      <c r="A578" s="11"/>
    </row>
    <row r="579" spans="1:1" ht="15.75" customHeight="1" x14ac:dyDescent="0.3">
      <c r="A579" s="11"/>
    </row>
    <row r="580" spans="1:1" ht="15.75" customHeight="1" x14ac:dyDescent="0.3">
      <c r="A580" s="11"/>
    </row>
    <row r="581" spans="1:1" ht="15.75" customHeight="1" x14ac:dyDescent="0.3">
      <c r="A581" s="11"/>
    </row>
    <row r="582" spans="1:1" ht="15.75" customHeight="1" x14ac:dyDescent="0.3">
      <c r="A582" s="11"/>
    </row>
    <row r="583" spans="1:1" ht="15.75" customHeight="1" x14ac:dyDescent="0.3">
      <c r="A583" s="11"/>
    </row>
    <row r="584" spans="1:1" ht="15.75" customHeight="1" x14ac:dyDescent="0.3">
      <c r="A584" s="11"/>
    </row>
    <row r="585" spans="1:1" ht="15.75" customHeight="1" x14ac:dyDescent="0.3">
      <c r="A585" s="11"/>
    </row>
    <row r="586" spans="1:1" ht="15.75" customHeight="1" x14ac:dyDescent="0.3">
      <c r="A586" s="11"/>
    </row>
    <row r="587" spans="1:1" ht="15.75" customHeight="1" x14ac:dyDescent="0.3">
      <c r="A587" s="11"/>
    </row>
    <row r="588" spans="1:1" ht="15.75" customHeight="1" x14ac:dyDescent="0.3">
      <c r="A588" s="11"/>
    </row>
    <row r="589" spans="1:1" ht="15.75" customHeight="1" x14ac:dyDescent="0.3">
      <c r="A589" s="11"/>
    </row>
    <row r="590" spans="1:1" ht="15.75" customHeight="1" x14ac:dyDescent="0.3">
      <c r="A590" s="11"/>
    </row>
    <row r="591" spans="1:1" ht="15.75" customHeight="1" x14ac:dyDescent="0.3">
      <c r="A591" s="11"/>
    </row>
    <row r="592" spans="1:1" ht="15.75" customHeight="1" x14ac:dyDescent="0.3">
      <c r="A592" s="11"/>
    </row>
    <row r="593" spans="1:1" ht="15.75" customHeight="1" x14ac:dyDescent="0.3">
      <c r="A593" s="11"/>
    </row>
    <row r="594" spans="1:1" ht="15.75" customHeight="1" x14ac:dyDescent="0.3">
      <c r="A594" s="11"/>
    </row>
    <row r="595" spans="1:1" ht="15.75" customHeight="1" x14ac:dyDescent="0.3">
      <c r="A595" s="11"/>
    </row>
    <row r="596" spans="1:1" ht="15.75" customHeight="1" x14ac:dyDescent="0.3">
      <c r="A596" s="11"/>
    </row>
    <row r="597" spans="1:1" ht="15.75" customHeight="1" x14ac:dyDescent="0.3">
      <c r="A597" s="11"/>
    </row>
    <row r="598" spans="1:1" ht="15.75" customHeight="1" x14ac:dyDescent="0.3">
      <c r="A598" s="11"/>
    </row>
    <row r="599" spans="1:1" ht="15.75" customHeight="1" x14ac:dyDescent="0.3">
      <c r="A599" s="11"/>
    </row>
    <row r="600" spans="1:1" ht="15.75" customHeight="1" x14ac:dyDescent="0.3">
      <c r="A600" s="11"/>
    </row>
    <row r="601" spans="1:1" ht="15.75" customHeight="1" x14ac:dyDescent="0.3">
      <c r="A601" s="11"/>
    </row>
    <row r="602" spans="1:1" ht="15.75" customHeight="1" x14ac:dyDescent="0.3">
      <c r="A602" s="11"/>
    </row>
    <row r="603" spans="1:1" ht="15.75" customHeight="1" x14ac:dyDescent="0.3">
      <c r="A603" s="11"/>
    </row>
    <row r="604" spans="1:1" ht="15.75" customHeight="1" x14ac:dyDescent="0.3">
      <c r="A604" s="11"/>
    </row>
    <row r="605" spans="1:1" ht="15.75" customHeight="1" x14ac:dyDescent="0.3">
      <c r="A605" s="11"/>
    </row>
    <row r="606" spans="1:1" ht="15.75" customHeight="1" x14ac:dyDescent="0.3">
      <c r="A606" s="11"/>
    </row>
    <row r="607" spans="1:1" ht="15.75" customHeight="1" x14ac:dyDescent="0.3">
      <c r="A607" s="11"/>
    </row>
    <row r="608" spans="1:1" ht="15.75" customHeight="1" x14ac:dyDescent="0.3">
      <c r="A608" s="11"/>
    </row>
    <row r="609" spans="1:1" ht="15.75" customHeight="1" x14ac:dyDescent="0.3">
      <c r="A609" s="11"/>
    </row>
    <row r="610" spans="1:1" ht="15.75" customHeight="1" x14ac:dyDescent="0.3">
      <c r="A610" s="11"/>
    </row>
    <row r="611" spans="1:1" ht="15.75" customHeight="1" x14ac:dyDescent="0.3">
      <c r="A611" s="11"/>
    </row>
    <row r="612" spans="1:1" ht="15.75" customHeight="1" x14ac:dyDescent="0.3">
      <c r="A612" s="11"/>
    </row>
    <row r="613" spans="1:1" ht="15.75" customHeight="1" x14ac:dyDescent="0.3">
      <c r="A613" s="11"/>
    </row>
    <row r="614" spans="1:1" ht="15.75" customHeight="1" x14ac:dyDescent="0.3">
      <c r="A614" s="11"/>
    </row>
    <row r="615" spans="1:1" ht="15.75" customHeight="1" x14ac:dyDescent="0.3">
      <c r="A615" s="11"/>
    </row>
    <row r="616" spans="1:1" ht="15.75" customHeight="1" x14ac:dyDescent="0.3">
      <c r="A616" s="11"/>
    </row>
    <row r="617" spans="1:1" ht="15.75" customHeight="1" x14ac:dyDescent="0.3">
      <c r="A617" s="11"/>
    </row>
    <row r="618" spans="1:1" ht="15.75" customHeight="1" x14ac:dyDescent="0.3">
      <c r="A618" s="11"/>
    </row>
    <row r="619" spans="1:1" ht="15.75" customHeight="1" x14ac:dyDescent="0.3">
      <c r="A619" s="11"/>
    </row>
    <row r="620" spans="1:1" ht="15.75" customHeight="1" x14ac:dyDescent="0.3">
      <c r="A620" s="11"/>
    </row>
    <row r="621" spans="1:1" ht="15.75" customHeight="1" x14ac:dyDescent="0.3">
      <c r="A621" s="11"/>
    </row>
    <row r="622" spans="1:1" ht="15.75" customHeight="1" x14ac:dyDescent="0.3">
      <c r="A622" s="11"/>
    </row>
    <row r="623" spans="1:1" ht="15.75" customHeight="1" x14ac:dyDescent="0.3">
      <c r="A623" s="11"/>
    </row>
    <row r="624" spans="1:1" ht="15.75" customHeight="1" x14ac:dyDescent="0.3">
      <c r="A624" s="11"/>
    </row>
    <row r="625" spans="1:1" ht="15.75" customHeight="1" x14ac:dyDescent="0.3">
      <c r="A625" s="11"/>
    </row>
    <row r="626" spans="1:1" ht="15.75" customHeight="1" x14ac:dyDescent="0.3">
      <c r="A626" s="11"/>
    </row>
    <row r="627" spans="1:1" ht="15.75" customHeight="1" x14ac:dyDescent="0.3">
      <c r="A627" s="11"/>
    </row>
    <row r="628" spans="1:1" ht="15.75" customHeight="1" x14ac:dyDescent="0.3">
      <c r="A628" s="11"/>
    </row>
    <row r="629" spans="1:1" ht="15.75" customHeight="1" x14ac:dyDescent="0.3">
      <c r="A629" s="11"/>
    </row>
    <row r="630" spans="1:1" ht="15.75" customHeight="1" x14ac:dyDescent="0.3">
      <c r="A630" s="11"/>
    </row>
    <row r="631" spans="1:1" ht="15.75" customHeight="1" x14ac:dyDescent="0.3">
      <c r="A631" s="11"/>
    </row>
    <row r="632" spans="1:1" ht="15.75" customHeight="1" x14ac:dyDescent="0.3">
      <c r="A632" s="11"/>
    </row>
    <row r="633" spans="1:1" ht="15.75" customHeight="1" x14ac:dyDescent="0.3">
      <c r="A633" s="11"/>
    </row>
    <row r="634" spans="1:1" ht="15.75" customHeight="1" x14ac:dyDescent="0.3">
      <c r="A634" s="11"/>
    </row>
    <row r="635" spans="1:1" ht="15.75" customHeight="1" x14ac:dyDescent="0.3">
      <c r="A635" s="11"/>
    </row>
    <row r="636" spans="1:1" ht="15.75" customHeight="1" x14ac:dyDescent="0.3">
      <c r="A636" s="11"/>
    </row>
    <row r="637" spans="1:1" ht="15.75" customHeight="1" x14ac:dyDescent="0.3">
      <c r="A637" s="11"/>
    </row>
    <row r="638" spans="1:1" ht="15.75" customHeight="1" x14ac:dyDescent="0.3">
      <c r="A638" s="11"/>
    </row>
    <row r="639" spans="1:1" ht="15.75" customHeight="1" x14ac:dyDescent="0.3">
      <c r="A639" s="11"/>
    </row>
    <row r="640" spans="1:1" ht="15.75" customHeight="1" x14ac:dyDescent="0.3">
      <c r="A640" s="11"/>
    </row>
    <row r="641" spans="1:1" ht="15.75" customHeight="1" x14ac:dyDescent="0.3">
      <c r="A641" s="11"/>
    </row>
    <row r="642" spans="1:1" ht="15.75" customHeight="1" x14ac:dyDescent="0.3">
      <c r="A642" s="11"/>
    </row>
    <row r="643" spans="1:1" ht="15.75" customHeight="1" x14ac:dyDescent="0.3">
      <c r="A643" s="11"/>
    </row>
    <row r="644" spans="1:1" ht="15.75" customHeight="1" x14ac:dyDescent="0.3">
      <c r="A644" s="11"/>
    </row>
    <row r="645" spans="1:1" ht="15.75" customHeight="1" x14ac:dyDescent="0.3">
      <c r="A645" s="11"/>
    </row>
    <row r="646" spans="1:1" ht="15.75" customHeight="1" x14ac:dyDescent="0.3">
      <c r="A646" s="11"/>
    </row>
    <row r="647" spans="1:1" ht="15.75" customHeight="1" x14ac:dyDescent="0.3">
      <c r="A647" s="11"/>
    </row>
    <row r="648" spans="1:1" ht="15.75" customHeight="1" x14ac:dyDescent="0.3">
      <c r="A648" s="11"/>
    </row>
    <row r="649" spans="1:1" ht="15.75" customHeight="1" x14ac:dyDescent="0.3">
      <c r="A649" s="11"/>
    </row>
    <row r="650" spans="1:1" ht="15.75" customHeight="1" x14ac:dyDescent="0.3">
      <c r="A650" s="11"/>
    </row>
    <row r="651" spans="1:1" ht="15.75" customHeight="1" x14ac:dyDescent="0.3">
      <c r="A651" s="11"/>
    </row>
    <row r="652" spans="1:1" ht="15.75" customHeight="1" x14ac:dyDescent="0.3">
      <c r="A652" s="11"/>
    </row>
    <row r="653" spans="1:1" ht="15.75" customHeight="1" x14ac:dyDescent="0.3">
      <c r="A653" s="11"/>
    </row>
    <row r="654" spans="1:1" ht="15.75" customHeight="1" x14ac:dyDescent="0.3">
      <c r="A654" s="11"/>
    </row>
    <row r="655" spans="1:1" ht="15.75" customHeight="1" x14ac:dyDescent="0.3">
      <c r="A655" s="11"/>
    </row>
    <row r="656" spans="1:1" ht="15.75" customHeight="1" x14ac:dyDescent="0.3">
      <c r="A656" s="11"/>
    </row>
    <row r="657" spans="1:1" ht="15.75" customHeight="1" x14ac:dyDescent="0.3">
      <c r="A657" s="11"/>
    </row>
    <row r="658" spans="1:1" ht="15.75" customHeight="1" x14ac:dyDescent="0.3">
      <c r="A658" s="11"/>
    </row>
    <row r="659" spans="1:1" ht="15.75" customHeight="1" x14ac:dyDescent="0.3">
      <c r="A659" s="11"/>
    </row>
    <row r="660" spans="1:1" ht="15.75" customHeight="1" x14ac:dyDescent="0.3">
      <c r="A660" s="11"/>
    </row>
    <row r="661" spans="1:1" ht="15.75" customHeight="1" x14ac:dyDescent="0.3">
      <c r="A661" s="11"/>
    </row>
    <row r="662" spans="1:1" ht="15.75" customHeight="1" x14ac:dyDescent="0.3">
      <c r="A662" s="11"/>
    </row>
    <row r="663" spans="1:1" ht="15.75" customHeight="1" x14ac:dyDescent="0.3">
      <c r="A663" s="11"/>
    </row>
    <row r="664" spans="1:1" ht="15.75" customHeight="1" x14ac:dyDescent="0.3">
      <c r="A664" s="11"/>
    </row>
    <row r="665" spans="1:1" ht="15.75" customHeight="1" x14ac:dyDescent="0.3">
      <c r="A665" s="11"/>
    </row>
    <row r="666" spans="1:1" ht="15.75" customHeight="1" x14ac:dyDescent="0.3">
      <c r="A666" s="11"/>
    </row>
    <row r="667" spans="1:1" ht="15.75" customHeight="1" x14ac:dyDescent="0.3">
      <c r="A667" s="11"/>
    </row>
    <row r="668" spans="1:1" ht="15.75" customHeight="1" x14ac:dyDescent="0.3">
      <c r="A668" s="11"/>
    </row>
    <row r="669" spans="1:1" ht="15.75" customHeight="1" x14ac:dyDescent="0.3">
      <c r="A669" s="11"/>
    </row>
    <row r="670" spans="1:1" ht="15.75" customHeight="1" x14ac:dyDescent="0.3">
      <c r="A670" s="11"/>
    </row>
    <row r="671" spans="1:1" ht="15.75" customHeight="1" x14ac:dyDescent="0.3">
      <c r="A671" s="11"/>
    </row>
    <row r="672" spans="1:1" ht="15.75" customHeight="1" x14ac:dyDescent="0.3">
      <c r="A672" s="11"/>
    </row>
    <row r="673" spans="1:1" ht="15.75" customHeight="1" x14ac:dyDescent="0.3">
      <c r="A673" s="11"/>
    </row>
    <row r="674" spans="1:1" ht="15.75" customHeight="1" x14ac:dyDescent="0.3">
      <c r="A674" s="11"/>
    </row>
    <row r="675" spans="1:1" ht="15.75" customHeight="1" x14ac:dyDescent="0.3">
      <c r="A675" s="11"/>
    </row>
    <row r="676" spans="1:1" ht="15.75" customHeight="1" x14ac:dyDescent="0.3">
      <c r="A676" s="11"/>
    </row>
    <row r="677" spans="1:1" ht="15.75" customHeight="1" x14ac:dyDescent="0.3">
      <c r="A677" s="11"/>
    </row>
    <row r="678" spans="1:1" ht="15.75" customHeight="1" x14ac:dyDescent="0.3">
      <c r="A678" s="11"/>
    </row>
    <row r="679" spans="1:1" ht="15.75" customHeight="1" x14ac:dyDescent="0.3">
      <c r="A679" s="11"/>
    </row>
    <row r="680" spans="1:1" ht="15.75" customHeight="1" x14ac:dyDescent="0.3">
      <c r="A680" s="11"/>
    </row>
    <row r="681" spans="1:1" ht="15.75" customHeight="1" x14ac:dyDescent="0.3">
      <c r="A681" s="11"/>
    </row>
    <row r="682" spans="1:1" ht="15.75" customHeight="1" x14ac:dyDescent="0.3">
      <c r="A682" s="11"/>
    </row>
    <row r="683" spans="1:1" ht="15.75" customHeight="1" x14ac:dyDescent="0.3">
      <c r="A683" s="11"/>
    </row>
    <row r="684" spans="1:1" ht="15.75" customHeight="1" x14ac:dyDescent="0.3">
      <c r="A684" s="11"/>
    </row>
    <row r="685" spans="1:1" ht="15.75" customHeight="1" x14ac:dyDescent="0.3">
      <c r="A685" s="11"/>
    </row>
    <row r="686" spans="1:1" ht="15.75" customHeight="1" x14ac:dyDescent="0.3">
      <c r="A686" s="11"/>
    </row>
    <row r="687" spans="1:1" ht="15.75" customHeight="1" x14ac:dyDescent="0.3">
      <c r="A687" s="11"/>
    </row>
    <row r="688" spans="1:1" ht="15.75" customHeight="1" x14ac:dyDescent="0.3">
      <c r="A688" s="11"/>
    </row>
    <row r="689" spans="1:1" ht="15.75" customHeight="1" x14ac:dyDescent="0.3">
      <c r="A689" s="11"/>
    </row>
    <row r="690" spans="1:1" ht="15.75" customHeight="1" x14ac:dyDescent="0.3">
      <c r="A690" s="11"/>
    </row>
    <row r="691" spans="1:1" ht="15.75" customHeight="1" x14ac:dyDescent="0.3">
      <c r="A691" s="11"/>
    </row>
    <row r="692" spans="1:1" ht="15.75" customHeight="1" x14ac:dyDescent="0.3">
      <c r="A692" s="11"/>
    </row>
    <row r="693" spans="1:1" ht="15.75" customHeight="1" x14ac:dyDescent="0.3">
      <c r="A693" s="11"/>
    </row>
    <row r="694" spans="1:1" ht="15.75" customHeight="1" x14ac:dyDescent="0.3">
      <c r="A694" s="11"/>
    </row>
    <row r="695" spans="1:1" ht="15.75" customHeight="1" x14ac:dyDescent="0.3">
      <c r="A695" s="11"/>
    </row>
    <row r="696" spans="1:1" ht="15.75" customHeight="1" x14ac:dyDescent="0.3">
      <c r="A696" s="11"/>
    </row>
    <row r="697" spans="1:1" ht="15.75" customHeight="1" x14ac:dyDescent="0.3">
      <c r="A697" s="11"/>
    </row>
    <row r="698" spans="1:1" ht="15.75" customHeight="1" x14ac:dyDescent="0.3">
      <c r="A698" s="11"/>
    </row>
    <row r="699" spans="1:1" ht="15.75" customHeight="1" x14ac:dyDescent="0.3">
      <c r="A699" s="11"/>
    </row>
    <row r="700" spans="1:1" ht="15.75" customHeight="1" x14ac:dyDescent="0.3">
      <c r="A700" s="11"/>
    </row>
    <row r="701" spans="1:1" ht="15.75" customHeight="1" x14ac:dyDescent="0.3">
      <c r="A701" s="11"/>
    </row>
    <row r="702" spans="1:1" ht="15.75" customHeight="1" x14ac:dyDescent="0.3">
      <c r="A702" s="11"/>
    </row>
    <row r="703" spans="1:1" ht="15.75" customHeight="1" x14ac:dyDescent="0.3">
      <c r="A703" s="11"/>
    </row>
    <row r="704" spans="1:1" ht="15.75" customHeight="1" x14ac:dyDescent="0.3">
      <c r="A704" s="11"/>
    </row>
    <row r="705" spans="1:1" ht="15.75" customHeight="1" x14ac:dyDescent="0.3">
      <c r="A705" s="11"/>
    </row>
    <row r="706" spans="1:1" ht="15.75" customHeight="1" x14ac:dyDescent="0.3">
      <c r="A706" s="11"/>
    </row>
    <row r="707" spans="1:1" ht="15.75" customHeight="1" x14ac:dyDescent="0.3">
      <c r="A707" s="11"/>
    </row>
    <row r="708" spans="1:1" ht="15.75" customHeight="1" x14ac:dyDescent="0.3">
      <c r="A708" s="11"/>
    </row>
    <row r="709" spans="1:1" ht="15.75" customHeight="1" x14ac:dyDescent="0.3">
      <c r="A709" s="11"/>
    </row>
    <row r="710" spans="1:1" ht="15.75" customHeight="1" x14ac:dyDescent="0.3">
      <c r="A710" s="11"/>
    </row>
    <row r="711" spans="1:1" ht="15.75" customHeight="1" x14ac:dyDescent="0.3">
      <c r="A711" s="11"/>
    </row>
    <row r="712" spans="1:1" ht="15.75" customHeight="1" x14ac:dyDescent="0.3">
      <c r="A712" s="11"/>
    </row>
    <row r="713" spans="1:1" ht="15.75" customHeight="1" x14ac:dyDescent="0.3">
      <c r="A713" s="11"/>
    </row>
    <row r="714" spans="1:1" ht="15.75" customHeight="1" x14ac:dyDescent="0.3">
      <c r="A714" s="11"/>
    </row>
    <row r="715" spans="1:1" ht="15.75" customHeight="1" x14ac:dyDescent="0.3">
      <c r="A715" s="11"/>
    </row>
    <row r="716" spans="1:1" ht="15.75" customHeight="1" x14ac:dyDescent="0.3">
      <c r="A716" s="11"/>
    </row>
    <row r="717" spans="1:1" ht="15.75" customHeight="1" x14ac:dyDescent="0.3">
      <c r="A717" s="11"/>
    </row>
    <row r="718" spans="1:1" ht="15.75" customHeight="1" x14ac:dyDescent="0.3">
      <c r="A718" s="11"/>
    </row>
    <row r="719" spans="1:1" ht="15.75" customHeight="1" x14ac:dyDescent="0.3">
      <c r="A719" s="11"/>
    </row>
    <row r="720" spans="1:1" ht="15.75" customHeight="1" x14ac:dyDescent="0.3">
      <c r="A720" s="11"/>
    </row>
    <row r="721" spans="1:1" ht="15.75" customHeight="1" x14ac:dyDescent="0.3">
      <c r="A721" s="11"/>
    </row>
    <row r="722" spans="1:1" ht="15.75" customHeight="1" x14ac:dyDescent="0.3">
      <c r="A722" s="11"/>
    </row>
    <row r="723" spans="1:1" ht="15.75" customHeight="1" x14ac:dyDescent="0.3">
      <c r="A723" s="11"/>
    </row>
    <row r="724" spans="1:1" ht="15.75" customHeight="1" x14ac:dyDescent="0.3">
      <c r="A724" s="11"/>
    </row>
    <row r="725" spans="1:1" ht="15.75" customHeight="1" x14ac:dyDescent="0.3">
      <c r="A725" s="11"/>
    </row>
    <row r="726" spans="1:1" ht="15.75" customHeight="1" x14ac:dyDescent="0.3">
      <c r="A726" s="11"/>
    </row>
    <row r="727" spans="1:1" ht="15.75" customHeight="1" x14ac:dyDescent="0.3">
      <c r="A727" s="11"/>
    </row>
    <row r="728" spans="1:1" ht="15.75" customHeight="1" x14ac:dyDescent="0.3">
      <c r="A728" s="11"/>
    </row>
    <row r="729" spans="1:1" ht="15.75" customHeight="1" x14ac:dyDescent="0.3">
      <c r="A729" s="11"/>
    </row>
    <row r="730" spans="1:1" ht="15.75" customHeight="1" x14ac:dyDescent="0.3">
      <c r="A730" s="11"/>
    </row>
    <row r="731" spans="1:1" ht="15.75" customHeight="1" x14ac:dyDescent="0.3">
      <c r="A731" s="11"/>
    </row>
    <row r="732" spans="1:1" ht="15.75" customHeight="1" x14ac:dyDescent="0.3">
      <c r="A732" s="11"/>
    </row>
    <row r="733" spans="1:1" ht="15.75" customHeight="1" x14ac:dyDescent="0.3">
      <c r="A733" s="11"/>
    </row>
    <row r="734" spans="1:1" ht="15.75" customHeight="1" x14ac:dyDescent="0.3">
      <c r="A734" s="11"/>
    </row>
    <row r="735" spans="1:1" ht="15.75" customHeight="1" x14ac:dyDescent="0.3">
      <c r="A735" s="11"/>
    </row>
    <row r="736" spans="1:1" ht="15.75" customHeight="1" x14ac:dyDescent="0.3">
      <c r="A736" s="11"/>
    </row>
    <row r="737" spans="1:1" ht="15.75" customHeight="1" x14ac:dyDescent="0.3">
      <c r="A737" s="11"/>
    </row>
    <row r="738" spans="1:1" ht="15.75" customHeight="1" x14ac:dyDescent="0.3">
      <c r="A738" s="11"/>
    </row>
    <row r="739" spans="1:1" ht="15.75" customHeight="1" x14ac:dyDescent="0.3">
      <c r="A739" s="11"/>
    </row>
    <row r="740" spans="1:1" ht="15.75" customHeight="1" x14ac:dyDescent="0.3">
      <c r="A740" s="11"/>
    </row>
    <row r="741" spans="1:1" ht="15.75" customHeight="1" x14ac:dyDescent="0.3">
      <c r="A741" s="11"/>
    </row>
    <row r="742" spans="1:1" ht="15.75" customHeight="1" x14ac:dyDescent="0.3">
      <c r="A742" s="11"/>
    </row>
    <row r="743" spans="1:1" ht="15.75" customHeight="1" x14ac:dyDescent="0.3">
      <c r="A743" s="11"/>
    </row>
    <row r="744" spans="1:1" ht="15.75" customHeight="1" x14ac:dyDescent="0.3">
      <c r="A744" s="11"/>
    </row>
    <row r="745" spans="1:1" ht="15.75" customHeight="1" x14ac:dyDescent="0.3">
      <c r="A745" s="11"/>
    </row>
    <row r="746" spans="1:1" ht="15.75" customHeight="1" x14ac:dyDescent="0.3">
      <c r="A746" s="11"/>
    </row>
    <row r="747" spans="1:1" ht="15.75" customHeight="1" x14ac:dyDescent="0.3">
      <c r="A747" s="11"/>
    </row>
    <row r="748" spans="1:1" ht="15.75" customHeight="1" x14ac:dyDescent="0.3">
      <c r="A748" s="11"/>
    </row>
    <row r="749" spans="1:1" ht="15.75" customHeight="1" x14ac:dyDescent="0.3">
      <c r="A749" s="11"/>
    </row>
    <row r="750" spans="1:1" ht="15.75" customHeight="1" x14ac:dyDescent="0.3">
      <c r="A750" s="11"/>
    </row>
    <row r="751" spans="1:1" ht="15.75" customHeight="1" x14ac:dyDescent="0.3">
      <c r="A751" s="11"/>
    </row>
    <row r="752" spans="1:1" ht="15.75" customHeight="1" x14ac:dyDescent="0.3">
      <c r="A752" s="11"/>
    </row>
    <row r="753" spans="1:1" ht="15.75" customHeight="1" x14ac:dyDescent="0.3">
      <c r="A753" s="11"/>
    </row>
    <row r="754" spans="1:1" ht="15.75" customHeight="1" x14ac:dyDescent="0.3">
      <c r="A754" s="11"/>
    </row>
    <row r="755" spans="1:1" ht="15.75" customHeight="1" x14ac:dyDescent="0.3">
      <c r="A755" s="11"/>
    </row>
    <row r="756" spans="1:1" ht="15.75" customHeight="1" x14ac:dyDescent="0.3">
      <c r="A756" s="11"/>
    </row>
    <row r="757" spans="1:1" ht="15.75" customHeight="1" x14ac:dyDescent="0.3">
      <c r="A757" s="11"/>
    </row>
    <row r="758" spans="1:1" ht="15.75" customHeight="1" x14ac:dyDescent="0.3">
      <c r="A758" s="11"/>
    </row>
    <row r="759" spans="1:1" ht="15.75" customHeight="1" x14ac:dyDescent="0.3">
      <c r="A759" s="11"/>
    </row>
    <row r="760" spans="1:1" ht="15.75" customHeight="1" x14ac:dyDescent="0.3">
      <c r="A760" s="11"/>
    </row>
    <row r="761" spans="1:1" ht="15.75" customHeight="1" x14ac:dyDescent="0.3">
      <c r="A761" s="11"/>
    </row>
    <row r="762" spans="1:1" ht="15.75" customHeight="1" x14ac:dyDescent="0.3">
      <c r="A762" s="11"/>
    </row>
    <row r="763" spans="1:1" ht="15.75" customHeight="1" x14ac:dyDescent="0.3">
      <c r="A763" s="11"/>
    </row>
    <row r="764" spans="1:1" ht="15.75" customHeight="1" x14ac:dyDescent="0.3">
      <c r="A764" s="11"/>
    </row>
    <row r="765" spans="1:1" ht="15.75" customHeight="1" x14ac:dyDescent="0.3">
      <c r="A765" s="11"/>
    </row>
    <row r="766" spans="1:1" ht="15.75" customHeight="1" x14ac:dyDescent="0.3">
      <c r="A766" s="11"/>
    </row>
    <row r="767" spans="1:1" ht="15.75" customHeight="1" x14ac:dyDescent="0.3">
      <c r="A767" s="11"/>
    </row>
    <row r="768" spans="1:1" ht="15.75" customHeight="1" x14ac:dyDescent="0.3">
      <c r="A768" s="11"/>
    </row>
    <row r="769" spans="1:1" ht="15.75" customHeight="1" x14ac:dyDescent="0.3">
      <c r="A769" s="11"/>
    </row>
    <row r="770" spans="1:1" ht="15.75" customHeight="1" x14ac:dyDescent="0.3">
      <c r="A770" s="11"/>
    </row>
    <row r="771" spans="1:1" ht="15.75" customHeight="1" x14ac:dyDescent="0.3">
      <c r="A771" s="11"/>
    </row>
    <row r="772" spans="1:1" ht="15.75" customHeight="1" x14ac:dyDescent="0.3">
      <c r="A772" s="11"/>
    </row>
    <row r="773" spans="1:1" ht="15.75" customHeight="1" x14ac:dyDescent="0.3">
      <c r="A773" s="11"/>
    </row>
    <row r="774" spans="1:1" ht="15.75" customHeight="1" x14ac:dyDescent="0.3">
      <c r="A774" s="11"/>
    </row>
    <row r="775" spans="1:1" ht="15.75" customHeight="1" x14ac:dyDescent="0.3">
      <c r="A775" s="11"/>
    </row>
    <row r="776" spans="1:1" ht="15.75" customHeight="1" x14ac:dyDescent="0.3">
      <c r="A776" s="11"/>
    </row>
    <row r="777" spans="1:1" ht="15.75" customHeight="1" x14ac:dyDescent="0.3">
      <c r="A777" s="11"/>
    </row>
    <row r="778" spans="1:1" ht="15.75" customHeight="1" x14ac:dyDescent="0.3">
      <c r="A778" s="11"/>
    </row>
    <row r="779" spans="1:1" ht="15.75" customHeight="1" x14ac:dyDescent="0.3">
      <c r="A779" s="11"/>
    </row>
    <row r="780" spans="1:1" ht="15.75" customHeight="1" x14ac:dyDescent="0.3">
      <c r="A780" s="11"/>
    </row>
    <row r="781" spans="1:1" ht="15.75" customHeight="1" x14ac:dyDescent="0.3">
      <c r="A781" s="11"/>
    </row>
    <row r="782" spans="1:1" ht="15.75" customHeight="1" x14ac:dyDescent="0.3">
      <c r="A782" s="11"/>
    </row>
    <row r="783" spans="1:1" ht="15.75" customHeight="1" x14ac:dyDescent="0.3">
      <c r="A783" s="11"/>
    </row>
    <row r="784" spans="1:1" ht="15.75" customHeight="1" x14ac:dyDescent="0.3">
      <c r="A784" s="11"/>
    </row>
    <row r="785" spans="1:1" ht="15.75" customHeight="1" x14ac:dyDescent="0.3">
      <c r="A785" s="11"/>
    </row>
    <row r="786" spans="1:1" ht="15.75" customHeight="1" x14ac:dyDescent="0.3">
      <c r="A786" s="11"/>
    </row>
    <row r="787" spans="1:1" ht="15.75" customHeight="1" x14ac:dyDescent="0.3">
      <c r="A787" s="11"/>
    </row>
    <row r="788" spans="1:1" ht="15.75" customHeight="1" x14ac:dyDescent="0.3">
      <c r="A788" s="11"/>
    </row>
    <row r="789" spans="1:1" ht="15.75" customHeight="1" x14ac:dyDescent="0.3">
      <c r="A789" s="11"/>
    </row>
    <row r="790" spans="1:1" ht="15.75" customHeight="1" x14ac:dyDescent="0.3">
      <c r="A790" s="11"/>
    </row>
    <row r="791" spans="1:1" ht="15.75" customHeight="1" x14ac:dyDescent="0.3">
      <c r="A791" s="11"/>
    </row>
    <row r="792" spans="1:1" ht="15.75" customHeight="1" x14ac:dyDescent="0.3">
      <c r="A792" s="11"/>
    </row>
    <row r="793" spans="1:1" ht="15.75" customHeight="1" x14ac:dyDescent="0.3">
      <c r="A793" s="11"/>
    </row>
    <row r="794" spans="1:1" ht="15.75" customHeight="1" x14ac:dyDescent="0.3">
      <c r="A794" s="11"/>
    </row>
    <row r="795" spans="1:1" ht="15.75" customHeight="1" x14ac:dyDescent="0.3">
      <c r="A795" s="11"/>
    </row>
    <row r="796" spans="1:1" ht="15.75" customHeight="1" x14ac:dyDescent="0.3">
      <c r="A796" s="11"/>
    </row>
    <row r="797" spans="1:1" ht="15.75" customHeight="1" x14ac:dyDescent="0.3">
      <c r="A797" s="11"/>
    </row>
    <row r="798" spans="1:1" ht="15.75" customHeight="1" x14ac:dyDescent="0.3">
      <c r="A798" s="11"/>
    </row>
    <row r="799" spans="1:1" ht="15.75" customHeight="1" x14ac:dyDescent="0.3">
      <c r="A799" s="11"/>
    </row>
    <row r="800" spans="1:1" ht="15.75" customHeight="1" x14ac:dyDescent="0.3">
      <c r="A800" s="11"/>
    </row>
    <row r="801" spans="1:1" ht="15.75" customHeight="1" x14ac:dyDescent="0.3">
      <c r="A801" s="11"/>
    </row>
    <row r="802" spans="1:1" ht="15.75" customHeight="1" x14ac:dyDescent="0.3">
      <c r="A802" s="11"/>
    </row>
    <row r="803" spans="1:1" ht="15.75" customHeight="1" x14ac:dyDescent="0.3">
      <c r="A803" s="11"/>
    </row>
    <row r="804" spans="1:1" ht="15.75" customHeight="1" x14ac:dyDescent="0.3">
      <c r="A804" s="11"/>
    </row>
    <row r="805" spans="1:1" ht="15.75" customHeight="1" x14ac:dyDescent="0.3">
      <c r="A805" s="11"/>
    </row>
    <row r="806" spans="1:1" ht="15.75" customHeight="1" x14ac:dyDescent="0.3">
      <c r="A806" s="11"/>
    </row>
    <row r="807" spans="1:1" ht="15.75" customHeight="1" x14ac:dyDescent="0.3">
      <c r="A807" s="11"/>
    </row>
    <row r="808" spans="1:1" ht="15.75" customHeight="1" x14ac:dyDescent="0.3">
      <c r="A808" s="11"/>
    </row>
    <row r="809" spans="1:1" ht="15.75" customHeight="1" x14ac:dyDescent="0.3">
      <c r="A809" s="11"/>
    </row>
    <row r="810" spans="1:1" ht="15.75" customHeight="1" x14ac:dyDescent="0.3">
      <c r="A810" s="11"/>
    </row>
    <row r="811" spans="1:1" ht="15.75" customHeight="1" x14ac:dyDescent="0.3">
      <c r="A811" s="11"/>
    </row>
    <row r="812" spans="1:1" ht="15.75" customHeight="1" x14ac:dyDescent="0.3">
      <c r="A812" s="11"/>
    </row>
    <row r="813" spans="1:1" ht="15.75" customHeight="1" x14ac:dyDescent="0.3">
      <c r="A813" s="11"/>
    </row>
    <row r="814" spans="1:1" ht="15.75" customHeight="1" x14ac:dyDescent="0.3">
      <c r="A814" s="11"/>
    </row>
    <row r="815" spans="1:1" ht="15.75" customHeight="1" x14ac:dyDescent="0.3">
      <c r="A815" s="11"/>
    </row>
    <row r="816" spans="1:1" ht="15.75" customHeight="1" x14ac:dyDescent="0.3">
      <c r="A816" s="11"/>
    </row>
    <row r="817" spans="1:1" ht="15.75" customHeight="1" x14ac:dyDescent="0.3">
      <c r="A817" s="11"/>
    </row>
    <row r="818" spans="1:1" ht="15.75" customHeight="1" x14ac:dyDescent="0.3">
      <c r="A818" s="11"/>
    </row>
    <row r="819" spans="1:1" ht="15.75" customHeight="1" x14ac:dyDescent="0.3">
      <c r="A819" s="11"/>
    </row>
    <row r="820" spans="1:1" ht="15.75" customHeight="1" x14ac:dyDescent="0.3">
      <c r="A820" s="11"/>
    </row>
    <row r="821" spans="1:1" ht="15.75" customHeight="1" x14ac:dyDescent="0.3">
      <c r="A821" s="11"/>
    </row>
    <row r="822" spans="1:1" ht="15.75" customHeight="1" x14ac:dyDescent="0.3">
      <c r="A822" s="11"/>
    </row>
    <row r="823" spans="1:1" ht="15.75" customHeight="1" x14ac:dyDescent="0.3">
      <c r="A823" s="11"/>
    </row>
    <row r="824" spans="1:1" ht="15.75" customHeight="1" x14ac:dyDescent="0.3">
      <c r="A824" s="11"/>
    </row>
    <row r="825" spans="1:1" ht="15.75" customHeight="1" x14ac:dyDescent="0.3">
      <c r="A825" s="11"/>
    </row>
    <row r="826" spans="1:1" ht="15.75" customHeight="1" x14ac:dyDescent="0.3">
      <c r="A826" s="11"/>
    </row>
    <row r="827" spans="1:1" ht="15.75" customHeight="1" x14ac:dyDescent="0.3">
      <c r="A827" s="11"/>
    </row>
    <row r="828" spans="1:1" ht="15.75" customHeight="1" x14ac:dyDescent="0.3">
      <c r="A828" s="11"/>
    </row>
    <row r="829" spans="1:1" ht="15.75" customHeight="1" x14ac:dyDescent="0.3">
      <c r="A829" s="11"/>
    </row>
    <row r="830" spans="1:1" ht="15.75" customHeight="1" x14ac:dyDescent="0.3">
      <c r="A830" s="11"/>
    </row>
    <row r="831" spans="1:1" ht="15.75" customHeight="1" x14ac:dyDescent="0.3">
      <c r="A831" s="11"/>
    </row>
    <row r="832" spans="1:1" ht="15.75" customHeight="1" x14ac:dyDescent="0.3">
      <c r="A832" s="11"/>
    </row>
    <row r="833" spans="1:1" ht="15.75" customHeight="1" x14ac:dyDescent="0.3">
      <c r="A833" s="11"/>
    </row>
    <row r="834" spans="1:1" ht="15.75" customHeight="1" x14ac:dyDescent="0.3">
      <c r="A834" s="11"/>
    </row>
    <row r="835" spans="1:1" ht="15.75" customHeight="1" x14ac:dyDescent="0.3">
      <c r="A835" s="11"/>
    </row>
    <row r="836" spans="1:1" ht="15.75" customHeight="1" x14ac:dyDescent="0.3">
      <c r="A836" s="11"/>
    </row>
    <row r="837" spans="1:1" ht="15.75" customHeight="1" x14ac:dyDescent="0.3">
      <c r="A837" s="11"/>
    </row>
    <row r="838" spans="1:1" ht="15.75" customHeight="1" x14ac:dyDescent="0.3">
      <c r="A838" s="11"/>
    </row>
    <row r="839" spans="1:1" ht="15.75" customHeight="1" x14ac:dyDescent="0.3">
      <c r="A839" s="11"/>
    </row>
    <row r="840" spans="1:1" ht="15.75" customHeight="1" x14ac:dyDescent="0.3">
      <c r="A840" s="11"/>
    </row>
    <row r="841" spans="1:1" ht="15.75" customHeight="1" x14ac:dyDescent="0.3">
      <c r="A841" s="11"/>
    </row>
    <row r="842" spans="1:1" ht="15.75" customHeight="1" x14ac:dyDescent="0.3">
      <c r="A842" s="11"/>
    </row>
    <row r="843" spans="1:1" ht="15.75" customHeight="1" x14ac:dyDescent="0.3">
      <c r="A843" s="11"/>
    </row>
    <row r="844" spans="1:1" ht="15.75" customHeight="1" x14ac:dyDescent="0.3">
      <c r="A844" s="11"/>
    </row>
    <row r="845" spans="1:1" ht="15.75" customHeight="1" x14ac:dyDescent="0.3">
      <c r="A845" s="11"/>
    </row>
    <row r="846" spans="1:1" ht="15.75" customHeight="1" x14ac:dyDescent="0.3">
      <c r="A846" s="11"/>
    </row>
    <row r="847" spans="1:1" ht="15.75" customHeight="1" x14ac:dyDescent="0.3">
      <c r="A847" s="11"/>
    </row>
    <row r="848" spans="1:1" ht="15.75" customHeight="1" x14ac:dyDescent="0.3">
      <c r="A848" s="11"/>
    </row>
    <row r="849" spans="1:1" ht="15.75" customHeight="1" x14ac:dyDescent="0.3">
      <c r="A849" s="11"/>
    </row>
    <row r="850" spans="1:1" ht="15.75" customHeight="1" x14ac:dyDescent="0.3">
      <c r="A850" s="11"/>
    </row>
    <row r="851" spans="1:1" ht="15.75" customHeight="1" x14ac:dyDescent="0.3">
      <c r="A851" s="11"/>
    </row>
    <row r="852" spans="1:1" ht="15.75" customHeight="1" x14ac:dyDescent="0.3">
      <c r="A852" s="11"/>
    </row>
    <row r="853" spans="1:1" ht="15.75" customHeight="1" x14ac:dyDescent="0.3">
      <c r="A853" s="11"/>
    </row>
    <row r="854" spans="1:1" ht="15.75" customHeight="1" x14ac:dyDescent="0.3">
      <c r="A854" s="11"/>
    </row>
    <row r="855" spans="1:1" ht="15.75" customHeight="1" x14ac:dyDescent="0.3">
      <c r="A855" s="11"/>
    </row>
    <row r="856" spans="1:1" ht="15.75" customHeight="1" x14ac:dyDescent="0.3">
      <c r="A856" s="11"/>
    </row>
    <row r="857" spans="1:1" ht="15.75" customHeight="1" x14ac:dyDescent="0.3">
      <c r="A857" s="11"/>
    </row>
    <row r="858" spans="1:1" ht="15.75" customHeight="1" x14ac:dyDescent="0.3">
      <c r="A858" s="11"/>
    </row>
    <row r="859" spans="1:1" ht="15.75" customHeight="1" x14ac:dyDescent="0.3">
      <c r="A859" s="11"/>
    </row>
    <row r="860" spans="1:1" ht="15.75" customHeight="1" x14ac:dyDescent="0.3">
      <c r="A860" s="11"/>
    </row>
    <row r="861" spans="1:1" ht="15.75" customHeight="1" x14ac:dyDescent="0.3">
      <c r="A861" s="11"/>
    </row>
    <row r="862" spans="1:1" ht="15.75" customHeight="1" x14ac:dyDescent="0.3">
      <c r="A862" s="11"/>
    </row>
    <row r="863" spans="1:1" ht="15.75" customHeight="1" x14ac:dyDescent="0.3">
      <c r="A863" s="11"/>
    </row>
    <row r="864" spans="1:1" ht="15.75" customHeight="1" x14ac:dyDescent="0.3">
      <c r="A864" s="11"/>
    </row>
    <row r="865" spans="1:1" ht="15.75" customHeight="1" x14ac:dyDescent="0.3">
      <c r="A865" s="11"/>
    </row>
    <row r="866" spans="1:1" ht="15.75" customHeight="1" x14ac:dyDescent="0.3">
      <c r="A866" s="11"/>
    </row>
    <row r="867" spans="1:1" ht="15.75" customHeight="1" x14ac:dyDescent="0.3">
      <c r="A867" s="11"/>
    </row>
    <row r="868" spans="1:1" ht="15.75" customHeight="1" x14ac:dyDescent="0.3">
      <c r="A868" s="11"/>
    </row>
    <row r="869" spans="1:1" ht="15.75" customHeight="1" x14ac:dyDescent="0.3">
      <c r="A869" s="11"/>
    </row>
    <row r="870" spans="1:1" ht="15.75" customHeight="1" x14ac:dyDescent="0.3">
      <c r="A870" s="11"/>
    </row>
    <row r="871" spans="1:1" ht="15.75" customHeight="1" x14ac:dyDescent="0.3">
      <c r="A871" s="11"/>
    </row>
    <row r="872" spans="1:1" ht="15.75" customHeight="1" x14ac:dyDescent="0.3">
      <c r="A872" s="11"/>
    </row>
    <row r="873" spans="1:1" ht="15.75" customHeight="1" x14ac:dyDescent="0.3">
      <c r="A873" s="11"/>
    </row>
    <row r="874" spans="1:1" ht="15.75" customHeight="1" x14ac:dyDescent="0.3">
      <c r="A874" s="11"/>
    </row>
    <row r="875" spans="1:1" ht="15.75" customHeight="1" x14ac:dyDescent="0.3">
      <c r="A875" s="11"/>
    </row>
    <row r="876" spans="1:1" ht="15.75" customHeight="1" x14ac:dyDescent="0.3">
      <c r="A876" s="11"/>
    </row>
    <row r="877" spans="1:1" ht="15.75" customHeight="1" x14ac:dyDescent="0.3">
      <c r="A877" s="11"/>
    </row>
    <row r="878" spans="1:1" ht="15.75" customHeight="1" x14ac:dyDescent="0.3">
      <c r="A878" s="11"/>
    </row>
    <row r="879" spans="1:1" ht="15.75" customHeight="1" x14ac:dyDescent="0.3">
      <c r="A879" s="11"/>
    </row>
    <row r="880" spans="1:1" ht="15.75" customHeight="1" x14ac:dyDescent="0.3">
      <c r="A880" s="11"/>
    </row>
    <row r="881" spans="1:1" ht="15.75" customHeight="1" x14ac:dyDescent="0.3">
      <c r="A881" s="11"/>
    </row>
    <row r="882" spans="1:1" ht="15.75" customHeight="1" x14ac:dyDescent="0.3">
      <c r="A882" s="11"/>
    </row>
    <row r="883" spans="1:1" ht="15.75" customHeight="1" x14ac:dyDescent="0.3">
      <c r="A883" s="11"/>
    </row>
    <row r="884" spans="1:1" ht="15.75" customHeight="1" x14ac:dyDescent="0.3">
      <c r="A884" s="11"/>
    </row>
    <row r="885" spans="1:1" ht="15.75" customHeight="1" x14ac:dyDescent="0.3">
      <c r="A885" s="11"/>
    </row>
    <row r="886" spans="1:1" ht="15.75" customHeight="1" x14ac:dyDescent="0.3">
      <c r="A886" s="11"/>
    </row>
    <row r="887" spans="1:1" ht="15.75" customHeight="1" x14ac:dyDescent="0.3">
      <c r="A887" s="11"/>
    </row>
    <row r="888" spans="1:1" ht="15.75" customHeight="1" x14ac:dyDescent="0.3">
      <c r="A888" s="11"/>
    </row>
    <row r="889" spans="1:1" ht="15.75" customHeight="1" x14ac:dyDescent="0.3">
      <c r="A889" s="11"/>
    </row>
    <row r="890" spans="1:1" ht="15.75" customHeight="1" x14ac:dyDescent="0.3">
      <c r="A890" s="11"/>
    </row>
    <row r="891" spans="1:1" ht="15.75" customHeight="1" x14ac:dyDescent="0.3">
      <c r="A891" s="11"/>
    </row>
    <row r="892" spans="1:1" ht="15.75" customHeight="1" x14ac:dyDescent="0.3">
      <c r="A892" s="11"/>
    </row>
    <row r="893" spans="1:1" ht="15.75" customHeight="1" x14ac:dyDescent="0.3">
      <c r="A893" s="11"/>
    </row>
    <row r="894" spans="1:1" ht="15.75" customHeight="1" x14ac:dyDescent="0.3">
      <c r="A894" s="11"/>
    </row>
    <row r="895" spans="1:1" ht="15.75" customHeight="1" x14ac:dyDescent="0.3">
      <c r="A895" s="11"/>
    </row>
    <row r="896" spans="1:1" ht="15.75" customHeight="1" x14ac:dyDescent="0.3">
      <c r="A896" s="11"/>
    </row>
    <row r="897" spans="1:1" ht="15.75" customHeight="1" x14ac:dyDescent="0.3">
      <c r="A897" s="11"/>
    </row>
    <row r="898" spans="1:1" ht="15.75" customHeight="1" x14ac:dyDescent="0.3">
      <c r="A898" s="11"/>
    </row>
    <row r="899" spans="1:1" ht="15.75" customHeight="1" x14ac:dyDescent="0.3">
      <c r="A899" s="11"/>
    </row>
    <row r="900" spans="1:1" ht="15.75" customHeight="1" x14ac:dyDescent="0.3">
      <c r="A900" s="11"/>
    </row>
    <row r="901" spans="1:1" ht="15.75" customHeight="1" x14ac:dyDescent="0.3">
      <c r="A901" s="11"/>
    </row>
    <row r="902" spans="1:1" ht="15.75" customHeight="1" x14ac:dyDescent="0.3">
      <c r="A902" s="11"/>
    </row>
    <row r="903" spans="1:1" ht="15.75" customHeight="1" x14ac:dyDescent="0.3">
      <c r="A903" s="11"/>
    </row>
    <row r="904" spans="1:1" ht="15.75" customHeight="1" x14ac:dyDescent="0.3">
      <c r="A904" s="11"/>
    </row>
    <row r="905" spans="1:1" ht="15.75" customHeight="1" x14ac:dyDescent="0.3">
      <c r="A905" s="11"/>
    </row>
    <row r="906" spans="1:1" ht="15.75" customHeight="1" x14ac:dyDescent="0.3">
      <c r="A906" s="11"/>
    </row>
    <row r="907" spans="1:1" ht="15.75" customHeight="1" x14ac:dyDescent="0.3">
      <c r="A907" s="11"/>
    </row>
    <row r="908" spans="1:1" ht="15.75" customHeight="1" x14ac:dyDescent="0.3">
      <c r="A908" s="11"/>
    </row>
    <row r="909" spans="1:1" ht="15.75" customHeight="1" x14ac:dyDescent="0.3">
      <c r="A909" s="11"/>
    </row>
    <row r="910" spans="1:1" ht="15.75" customHeight="1" x14ac:dyDescent="0.3">
      <c r="A910" s="11"/>
    </row>
    <row r="911" spans="1:1" ht="15.75" customHeight="1" x14ac:dyDescent="0.3">
      <c r="A911" s="11"/>
    </row>
    <row r="912" spans="1:1" ht="15.75" customHeight="1" x14ac:dyDescent="0.3">
      <c r="A912" s="11"/>
    </row>
    <row r="913" spans="1:1" ht="15.75" customHeight="1" x14ac:dyDescent="0.3">
      <c r="A913" s="11"/>
    </row>
    <row r="914" spans="1:1" ht="15.75" customHeight="1" x14ac:dyDescent="0.3">
      <c r="A914" s="11"/>
    </row>
    <row r="915" spans="1:1" ht="15.75" customHeight="1" x14ac:dyDescent="0.3">
      <c r="A915" s="11"/>
    </row>
    <row r="916" spans="1:1" ht="15.75" customHeight="1" x14ac:dyDescent="0.3">
      <c r="A916" s="11"/>
    </row>
    <row r="917" spans="1:1" ht="15.75" customHeight="1" x14ac:dyDescent="0.3">
      <c r="A917" s="11"/>
    </row>
    <row r="918" spans="1:1" ht="15.75" customHeight="1" x14ac:dyDescent="0.3">
      <c r="A918" s="11"/>
    </row>
    <row r="919" spans="1:1" ht="15.75" customHeight="1" x14ac:dyDescent="0.3">
      <c r="A919" s="11"/>
    </row>
    <row r="920" spans="1:1" ht="15.75" customHeight="1" x14ac:dyDescent="0.3">
      <c r="A920" s="11"/>
    </row>
    <row r="921" spans="1:1" ht="15.75" customHeight="1" x14ac:dyDescent="0.3">
      <c r="A921" s="11"/>
    </row>
    <row r="922" spans="1:1" ht="15.75" customHeight="1" x14ac:dyDescent="0.3">
      <c r="A922" s="11"/>
    </row>
    <row r="923" spans="1:1" ht="15.75" customHeight="1" x14ac:dyDescent="0.3">
      <c r="A923" s="11"/>
    </row>
    <row r="924" spans="1:1" ht="15.75" customHeight="1" x14ac:dyDescent="0.3">
      <c r="A924" s="11"/>
    </row>
    <row r="925" spans="1:1" ht="15.75" customHeight="1" x14ac:dyDescent="0.3">
      <c r="A925" s="11"/>
    </row>
    <row r="926" spans="1:1" ht="15.75" customHeight="1" x14ac:dyDescent="0.3">
      <c r="A926" s="11"/>
    </row>
    <row r="927" spans="1:1" ht="15.75" customHeight="1" x14ac:dyDescent="0.3">
      <c r="A927" s="11"/>
    </row>
    <row r="928" spans="1:1" ht="15.75" customHeight="1" x14ac:dyDescent="0.3">
      <c r="A928" s="11"/>
    </row>
    <row r="929" spans="1:1" ht="15.75" customHeight="1" x14ac:dyDescent="0.3">
      <c r="A929" s="11"/>
    </row>
    <row r="930" spans="1:1" ht="15.75" customHeight="1" x14ac:dyDescent="0.3">
      <c r="A930" s="11"/>
    </row>
    <row r="931" spans="1:1" ht="15.75" customHeight="1" x14ac:dyDescent="0.3">
      <c r="A931" s="11"/>
    </row>
    <row r="932" spans="1:1" ht="15.75" customHeight="1" x14ac:dyDescent="0.3">
      <c r="A932" s="11"/>
    </row>
    <row r="933" spans="1:1" ht="15.75" customHeight="1" x14ac:dyDescent="0.3">
      <c r="A933" s="11"/>
    </row>
    <row r="934" spans="1:1" ht="15.75" customHeight="1" x14ac:dyDescent="0.3">
      <c r="A934" s="11"/>
    </row>
    <row r="935" spans="1:1" ht="15.75" customHeight="1" x14ac:dyDescent="0.3">
      <c r="A935" s="11"/>
    </row>
    <row r="936" spans="1:1" ht="15.75" customHeight="1" x14ac:dyDescent="0.3">
      <c r="A936" s="11"/>
    </row>
    <row r="937" spans="1:1" ht="15.75" customHeight="1" x14ac:dyDescent="0.3">
      <c r="A937" s="11"/>
    </row>
    <row r="938" spans="1:1" ht="15.75" customHeight="1" x14ac:dyDescent="0.3">
      <c r="A938" s="11"/>
    </row>
    <row r="939" spans="1:1" ht="15.75" customHeight="1" x14ac:dyDescent="0.3">
      <c r="A939" s="11"/>
    </row>
    <row r="940" spans="1:1" ht="15.75" customHeight="1" x14ac:dyDescent="0.3">
      <c r="A940" s="11"/>
    </row>
    <row r="941" spans="1:1" ht="15.75" customHeight="1" x14ac:dyDescent="0.3">
      <c r="A941" s="11"/>
    </row>
    <row r="942" spans="1:1" ht="15.75" customHeight="1" x14ac:dyDescent="0.3">
      <c r="A942" s="11"/>
    </row>
    <row r="943" spans="1:1" ht="15.75" customHeight="1" x14ac:dyDescent="0.3">
      <c r="A943" s="11"/>
    </row>
    <row r="944" spans="1:1" ht="15.75" customHeight="1" x14ac:dyDescent="0.3">
      <c r="A944" s="11"/>
    </row>
    <row r="945" spans="1:1" ht="15.75" customHeight="1" x14ac:dyDescent="0.3">
      <c r="A945" s="11"/>
    </row>
    <row r="946" spans="1:1" ht="15.75" customHeight="1" x14ac:dyDescent="0.3">
      <c r="A946" s="11"/>
    </row>
    <row r="947" spans="1:1" ht="15.75" customHeight="1" x14ac:dyDescent="0.3">
      <c r="A947" s="11"/>
    </row>
    <row r="948" spans="1:1" ht="15.75" customHeight="1" x14ac:dyDescent="0.3">
      <c r="A948" s="11"/>
    </row>
    <row r="949" spans="1:1" ht="15.75" customHeight="1" x14ac:dyDescent="0.3">
      <c r="A949" s="11"/>
    </row>
    <row r="950" spans="1:1" ht="15.75" customHeight="1" x14ac:dyDescent="0.3">
      <c r="A950" s="11"/>
    </row>
    <row r="951" spans="1:1" ht="15.75" customHeight="1" x14ac:dyDescent="0.3">
      <c r="A951" s="11"/>
    </row>
    <row r="952" spans="1:1" ht="15.75" customHeight="1" x14ac:dyDescent="0.3">
      <c r="A952" s="11"/>
    </row>
    <row r="953" spans="1:1" ht="15.75" customHeight="1" x14ac:dyDescent="0.3">
      <c r="A953" s="11"/>
    </row>
    <row r="954" spans="1:1" ht="15.75" customHeight="1" x14ac:dyDescent="0.3">
      <c r="A954" s="11"/>
    </row>
    <row r="955" spans="1:1" ht="15.75" customHeight="1" x14ac:dyDescent="0.3">
      <c r="A955" s="11"/>
    </row>
    <row r="956" spans="1:1" ht="15.75" customHeight="1" x14ac:dyDescent="0.3">
      <c r="A956" s="11"/>
    </row>
    <row r="957" spans="1:1" ht="15.75" customHeight="1" x14ac:dyDescent="0.3">
      <c r="A957" s="11"/>
    </row>
    <row r="958" spans="1:1" ht="15.75" customHeight="1" x14ac:dyDescent="0.3">
      <c r="A958" s="11"/>
    </row>
    <row r="959" spans="1:1" ht="15.75" customHeight="1" x14ac:dyDescent="0.3">
      <c r="A959" s="11"/>
    </row>
    <row r="960" spans="1:1" ht="15.75" customHeight="1" x14ac:dyDescent="0.3">
      <c r="A960" s="11"/>
    </row>
    <row r="961" spans="1:1" ht="15.75" customHeight="1" x14ac:dyDescent="0.3">
      <c r="A961" s="11"/>
    </row>
    <row r="962" spans="1:1" ht="15.75" customHeight="1" x14ac:dyDescent="0.3">
      <c r="A962" s="11"/>
    </row>
    <row r="963" spans="1:1" ht="15.75" customHeight="1" x14ac:dyDescent="0.3">
      <c r="A963" s="11"/>
    </row>
    <row r="964" spans="1:1" ht="15.75" customHeight="1" x14ac:dyDescent="0.3">
      <c r="A964" s="11"/>
    </row>
    <row r="965" spans="1:1" ht="15.75" customHeight="1" x14ac:dyDescent="0.3">
      <c r="A965" s="11"/>
    </row>
    <row r="966" spans="1:1" ht="15.75" customHeight="1" x14ac:dyDescent="0.3">
      <c r="A966" s="11"/>
    </row>
    <row r="967" spans="1:1" ht="15.75" customHeight="1" x14ac:dyDescent="0.3">
      <c r="A967" s="11"/>
    </row>
    <row r="968" spans="1:1" ht="15.75" customHeight="1" x14ac:dyDescent="0.3">
      <c r="A968" s="11"/>
    </row>
    <row r="969" spans="1:1" ht="15.75" customHeight="1" x14ac:dyDescent="0.3">
      <c r="A969" s="11"/>
    </row>
    <row r="970" spans="1:1" ht="15.75" customHeight="1" x14ac:dyDescent="0.3">
      <c r="A970" s="11"/>
    </row>
    <row r="971" spans="1:1" ht="15.75" customHeight="1" x14ac:dyDescent="0.3">
      <c r="A971" s="11"/>
    </row>
    <row r="972" spans="1:1" ht="15.75" customHeight="1" x14ac:dyDescent="0.3">
      <c r="A972" s="11"/>
    </row>
    <row r="973" spans="1:1" ht="15.75" customHeight="1" x14ac:dyDescent="0.3">
      <c r="A973" s="11"/>
    </row>
    <row r="974" spans="1:1" ht="15.75" customHeight="1" x14ac:dyDescent="0.3">
      <c r="A974" s="11"/>
    </row>
    <row r="975" spans="1:1" ht="15.75" customHeight="1" x14ac:dyDescent="0.3">
      <c r="A975" s="11"/>
    </row>
    <row r="976" spans="1:1" ht="15.75" customHeight="1" x14ac:dyDescent="0.3">
      <c r="A976" s="11"/>
    </row>
    <row r="977" spans="1:1" ht="15.75" customHeight="1" x14ac:dyDescent="0.3">
      <c r="A977" s="11"/>
    </row>
    <row r="978" spans="1:1" ht="15.75" customHeight="1" x14ac:dyDescent="0.3">
      <c r="A978" s="11"/>
    </row>
    <row r="979" spans="1:1" ht="15.75" customHeight="1" x14ac:dyDescent="0.3">
      <c r="A979" s="11"/>
    </row>
    <row r="980" spans="1:1" ht="15.75" customHeight="1" x14ac:dyDescent="0.3">
      <c r="A980" s="11"/>
    </row>
    <row r="981" spans="1:1" ht="15.75" customHeight="1" x14ac:dyDescent="0.3">
      <c r="A981" s="11"/>
    </row>
    <row r="982" spans="1:1" ht="15.75" customHeight="1" x14ac:dyDescent="0.3">
      <c r="A982" s="11"/>
    </row>
    <row r="983" spans="1:1" ht="15.75" customHeight="1" x14ac:dyDescent="0.3">
      <c r="A983" s="11"/>
    </row>
    <row r="984" spans="1:1" ht="15.75" customHeight="1" x14ac:dyDescent="0.3">
      <c r="A984" s="11"/>
    </row>
    <row r="985" spans="1:1" ht="15.75" customHeight="1" x14ac:dyDescent="0.3">
      <c r="A985" s="11"/>
    </row>
    <row r="986" spans="1:1" ht="15.75" customHeight="1" x14ac:dyDescent="0.3">
      <c r="A986" s="11"/>
    </row>
    <row r="987" spans="1:1" ht="15.75" customHeight="1" x14ac:dyDescent="0.3">
      <c r="A987" s="11"/>
    </row>
    <row r="988" spans="1:1" ht="15.75" customHeight="1" x14ac:dyDescent="0.3">
      <c r="A988" s="11"/>
    </row>
    <row r="989" spans="1:1" ht="15.75" customHeight="1" x14ac:dyDescent="0.3">
      <c r="A989" s="11"/>
    </row>
    <row r="990" spans="1:1" ht="15.75" customHeight="1" x14ac:dyDescent="0.3">
      <c r="A990" s="11"/>
    </row>
    <row r="991" spans="1:1" ht="15.75" customHeight="1" x14ac:dyDescent="0.3">
      <c r="A991" s="11"/>
    </row>
    <row r="992" spans="1:1" ht="15.75" customHeight="1" x14ac:dyDescent="0.3">
      <c r="A992" s="11"/>
    </row>
    <row r="993" spans="1:1" ht="15.75" customHeight="1" x14ac:dyDescent="0.3">
      <c r="A993" s="11"/>
    </row>
    <row r="994" spans="1:1" ht="15.75" customHeight="1" x14ac:dyDescent="0.3">
      <c r="A994" s="11"/>
    </row>
    <row r="995" spans="1:1" ht="15.75" customHeight="1" x14ac:dyDescent="0.3">
      <c r="A995" s="11"/>
    </row>
    <row r="996" spans="1:1" ht="15.75" customHeight="1" x14ac:dyDescent="0.3">
      <c r="A996" s="11"/>
    </row>
    <row r="997" spans="1:1" ht="15.75" customHeight="1" x14ac:dyDescent="0.3">
      <c r="A997" s="11"/>
    </row>
    <row r="998" spans="1:1" ht="15.75" customHeight="1" x14ac:dyDescent="0.3">
      <c r="A998" s="11"/>
    </row>
    <row r="999" spans="1:1" ht="15.75" customHeight="1" x14ac:dyDescent="0.3">
      <c r="A999" s="11"/>
    </row>
    <row r="1000" spans="1:1" ht="15.75" customHeight="1" x14ac:dyDescent="0.3">
      <c r="A1000" s="11"/>
    </row>
  </sheetData>
  <hyperlinks>
    <hyperlink ref="A16" r:id="rId1" xr:uid="{D94C8FE6-3E04-45E8-9849-CC0F156FDCF6}"/>
  </hyperlink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2E536E-DFA2-4F76-983B-4F759713F576}">
  <dimension ref="A1:Q70"/>
  <sheetViews>
    <sheetView workbookViewId="0">
      <pane xSplit="1" ySplit="4" topLeftCell="B5" activePane="bottomRight" state="frozen"/>
      <selection pane="topRight"/>
      <selection pane="bottomLeft"/>
      <selection pane="bottomRight" activeCell="A4" sqref="A4"/>
    </sheetView>
  </sheetViews>
  <sheetFormatPr defaultColWidth="12.6640625" defaultRowHeight="15" customHeight="1" x14ac:dyDescent="0.3"/>
  <cols>
    <col min="1" max="1" width="14.77734375" style="3" customWidth="1"/>
    <col min="2" max="2" width="14.109375" style="3" customWidth="1"/>
    <col min="3" max="3" width="15" style="3" customWidth="1"/>
    <col min="4" max="4" width="14.77734375" style="3" customWidth="1"/>
    <col min="5" max="5" width="16.88671875" style="3" customWidth="1"/>
    <col min="6" max="6" width="14.5546875" style="3" customWidth="1"/>
    <col min="7" max="7" width="15.6640625" style="3" customWidth="1"/>
    <col min="8" max="8" width="12.44140625" style="3" customWidth="1"/>
    <col min="9" max="9" width="2.44140625" style="3" customWidth="1"/>
    <col min="10" max="10" width="12.77734375" style="3" customWidth="1"/>
    <col min="11" max="11" width="15.109375" style="3" customWidth="1"/>
    <col min="12" max="12" width="14.5546875" style="3" customWidth="1"/>
    <col min="13" max="13" width="13.6640625" style="3" customWidth="1"/>
    <col min="14" max="14" width="3.21875" style="3" customWidth="1"/>
    <col min="15" max="15" width="16.6640625" style="3" customWidth="1"/>
    <col min="16" max="16" width="15" style="3" customWidth="1"/>
    <col min="17" max="17" width="14.77734375" style="3" customWidth="1"/>
    <col min="18" max="16384" width="12.6640625" style="3"/>
  </cols>
  <sheetData>
    <row r="1" spans="1:17" ht="21" x14ac:dyDescent="0.3">
      <c r="A1" s="12" t="s">
        <v>13</v>
      </c>
      <c r="B1" s="13"/>
      <c r="C1" s="14"/>
      <c r="D1" s="13"/>
      <c r="E1" s="15"/>
      <c r="F1" s="16"/>
      <c r="G1" s="16"/>
      <c r="H1" s="16"/>
    </row>
    <row r="2" spans="1:17" ht="6" customHeight="1" x14ac:dyDescent="0.3">
      <c r="A2" s="12"/>
      <c r="B2" s="13"/>
      <c r="C2" s="14"/>
      <c r="D2" s="13"/>
      <c r="E2" s="14"/>
      <c r="F2" s="14"/>
      <c r="G2" s="14"/>
      <c r="H2" s="14"/>
    </row>
    <row r="3" spans="1:17" ht="21" x14ac:dyDescent="0.4">
      <c r="A3" s="17" t="s">
        <v>14</v>
      </c>
      <c r="B3" s="18"/>
      <c r="C3" s="19"/>
      <c r="D3" s="18"/>
      <c r="E3" s="19"/>
      <c r="F3" s="19"/>
      <c r="G3" s="19"/>
      <c r="H3" s="19"/>
    </row>
    <row r="4" spans="1:17" ht="68.400000000000006" customHeight="1" x14ac:dyDescent="0.3">
      <c r="A4" s="54" t="s">
        <v>15</v>
      </c>
      <c r="B4" s="55" t="s">
        <v>16</v>
      </c>
      <c r="C4" s="55" t="s">
        <v>17</v>
      </c>
      <c r="D4" s="55" t="s">
        <v>18</v>
      </c>
      <c r="E4" s="55" t="s">
        <v>19</v>
      </c>
      <c r="F4" s="56" t="s">
        <v>20</v>
      </c>
      <c r="G4" s="57" t="s">
        <v>21</v>
      </c>
      <c r="H4" s="57" t="s">
        <v>22</v>
      </c>
      <c r="I4" s="57" t="s">
        <v>620</v>
      </c>
      <c r="J4" s="58" t="s">
        <v>23</v>
      </c>
      <c r="K4" s="58" t="s">
        <v>24</v>
      </c>
      <c r="L4" s="58" t="s">
        <v>25</v>
      </c>
      <c r="M4" s="58" t="s">
        <v>26</v>
      </c>
      <c r="N4" s="59" t="s">
        <v>621</v>
      </c>
      <c r="O4" s="56" t="s">
        <v>27</v>
      </c>
      <c r="P4" s="57" t="s">
        <v>28</v>
      </c>
      <c r="Q4" s="57" t="s">
        <v>622</v>
      </c>
    </row>
    <row r="5" spans="1:17" ht="17.399999999999999" customHeight="1" x14ac:dyDescent="0.3">
      <c r="A5" s="60" t="s">
        <v>29</v>
      </c>
      <c r="B5" s="61">
        <f>SUMIF('FY2026 Records Center Details'!$A:$A,$A5,'FY2026 Records Center Details'!$N:$N)</f>
        <v>279404.08725796867</v>
      </c>
      <c r="C5" s="61">
        <f>SUMIF('FY2026 Electronic Records'!$A:$A,$A5,'FY2026 Electronic Records'!$D:$D)</f>
        <v>0</v>
      </c>
      <c r="D5" s="61">
        <v>23058.71452321393</v>
      </c>
      <c r="E5" s="61">
        <v>25257.504966825873</v>
      </c>
      <c r="F5" s="61">
        <f t="shared" ref="F5:F15" si="0">SUM(B5:E5)</f>
        <v>327720.30674800847</v>
      </c>
      <c r="G5" s="61">
        <f t="shared" ref="G5:G15" si="1">F5-F22</f>
        <v>5593.1104689087369</v>
      </c>
      <c r="H5" s="62">
        <f t="shared" ref="H5:H11" si="2">G5/F22</f>
        <v>1.736304954538118E-2</v>
      </c>
      <c r="I5" s="63"/>
      <c r="J5" s="64">
        <f>SUMIF('FY26 Shredding'!$A:$A,$A5,'FY26 Shredding'!$B:$B)</f>
        <v>32</v>
      </c>
      <c r="K5" s="61">
        <f>SUMIF('FY26 Shredding'!$A:$A,$A5,'FY26 Shredding'!$D:$D)</f>
        <v>24421</v>
      </c>
      <c r="L5" s="61">
        <f t="shared" ref="L5:L15" si="3">K5-K22</f>
        <v>-1367</v>
      </c>
      <c r="M5" s="62">
        <f t="shared" ref="M5:M11" si="4">L5/K22</f>
        <v>-5.3009151543353498E-2</v>
      </c>
      <c r="N5" s="63"/>
      <c r="O5" s="61">
        <f t="shared" ref="O5:O15" si="5">F5+K5</f>
        <v>352141.30674800847</v>
      </c>
      <c r="P5" s="61">
        <f t="shared" ref="P5:P15" si="6">O5-O22</f>
        <v>4226.1104689087369</v>
      </c>
      <c r="Q5" s="62">
        <f t="shared" ref="Q5:Q16" si="7">P5/O22</f>
        <v>1.2146955678011042E-2</v>
      </c>
    </row>
    <row r="6" spans="1:17" ht="17.399999999999999" customHeight="1" x14ac:dyDescent="0.3">
      <c r="A6" s="60" t="s">
        <v>30</v>
      </c>
      <c r="B6" s="61">
        <v>16313.164060720725</v>
      </c>
      <c r="C6" s="61">
        <v>0</v>
      </c>
      <c r="D6" s="61">
        <v>41448.915642539265</v>
      </c>
      <c r="E6" s="61">
        <v>44484.73170159341</v>
      </c>
      <c r="F6" s="61">
        <f t="shared" si="0"/>
        <v>102246.81140485339</v>
      </c>
      <c r="G6" s="61">
        <f t="shared" si="1"/>
        <v>63433.843984490391</v>
      </c>
      <c r="H6" s="62">
        <f t="shared" si="2"/>
        <v>1.6343466681501448</v>
      </c>
      <c r="I6" s="63"/>
      <c r="J6" s="64">
        <f>SUMIF('FY26 Shredding'!$A:$A,$A6,'FY26 Shredding'!$B:$B)</f>
        <v>5</v>
      </c>
      <c r="K6" s="61">
        <f>SUMIF('FY26 Shredding'!$A:$A,$A6,'FY26 Shredding'!$D:$D)</f>
        <v>1940</v>
      </c>
      <c r="L6" s="61">
        <f t="shared" si="3"/>
        <v>-1722.4071146245055</v>
      </c>
      <c r="M6" s="62">
        <f t="shared" si="4"/>
        <v>-0.47029373325174373</v>
      </c>
      <c r="N6" s="63"/>
      <c r="O6" s="61">
        <f t="shared" si="5"/>
        <v>104186.81140485339</v>
      </c>
      <c r="P6" s="61">
        <f t="shared" si="6"/>
        <v>61711.436869865887</v>
      </c>
      <c r="Q6" s="62">
        <f t="shared" si="7"/>
        <v>1.4528756378365397</v>
      </c>
    </row>
    <row r="7" spans="1:17" ht="17.399999999999999" customHeight="1" x14ac:dyDescent="0.3">
      <c r="A7" s="60" t="s">
        <v>31</v>
      </c>
      <c r="B7" s="61">
        <f>SUMIF('FY2026 Records Center Details'!$A:$A,$A7,'FY2026 Records Center Details'!$N:$N)</f>
        <v>138374.77580095417</v>
      </c>
      <c r="C7" s="61">
        <f>SUMIF('FY2026 Electronic Records'!$A:$A,$A7,'FY2026 Electronic Records'!$D:$D)</f>
        <v>0</v>
      </c>
      <c r="D7" s="61">
        <v>106952.17994279288</v>
      </c>
      <c r="E7" s="61">
        <v>117150.72899655429</v>
      </c>
      <c r="F7" s="61">
        <f t="shared" si="0"/>
        <v>362477.68474030134</v>
      </c>
      <c r="G7" s="61">
        <f t="shared" si="1"/>
        <v>19343.045525831636</v>
      </c>
      <c r="H7" s="62">
        <f t="shared" si="2"/>
        <v>5.6371590959494004E-2</v>
      </c>
      <c r="I7" s="63"/>
      <c r="J7" s="64">
        <f>SUMIF('FY26 Shredding'!$A:$A,$A7,'FY26 Shredding'!$B:$B)</f>
        <v>71</v>
      </c>
      <c r="K7" s="61">
        <f>SUMIF('FY26 Shredding'!$A:$A,$A7,'FY26 Shredding'!$D:$D)</f>
        <v>37872</v>
      </c>
      <c r="L7" s="61">
        <f t="shared" si="3"/>
        <v>535</v>
      </c>
      <c r="M7" s="62">
        <f t="shared" si="4"/>
        <v>1.4328949835284035E-2</v>
      </c>
      <c r="N7" s="63"/>
      <c r="O7" s="61">
        <f t="shared" si="5"/>
        <v>400349.68474030134</v>
      </c>
      <c r="P7" s="61">
        <f t="shared" si="6"/>
        <v>19878.045525831636</v>
      </c>
      <c r="Q7" s="62">
        <f t="shared" si="7"/>
        <v>5.2245800940307389E-2</v>
      </c>
    </row>
    <row r="8" spans="1:17" ht="17.399999999999999" customHeight="1" x14ac:dyDescent="0.3">
      <c r="A8" s="60" t="s">
        <v>32</v>
      </c>
      <c r="B8" s="61">
        <f>SUMIF('FY2026 Records Center Details'!$A:$A,$A8,'FY2026 Records Center Details'!$N:$N)</f>
        <v>88655.967040756499</v>
      </c>
      <c r="C8" s="61">
        <f>SUMIF('FY2026 Electronic Records'!$A:$A,$A8,'FY2026 Electronic Records'!$D:$D)</f>
        <v>374049.9515498103</v>
      </c>
      <c r="D8" s="61">
        <v>49389.259145007549</v>
      </c>
      <c r="E8" s="61">
        <v>54098.829182651614</v>
      </c>
      <c r="F8" s="61">
        <f t="shared" si="0"/>
        <v>566194.0069182259</v>
      </c>
      <c r="G8" s="61">
        <f t="shared" si="1"/>
        <v>-111487.7315424534</v>
      </c>
      <c r="H8" s="62">
        <f t="shared" si="2"/>
        <v>-0.16451340683267088</v>
      </c>
      <c r="I8" s="63"/>
      <c r="J8" s="64">
        <f>SUMIF('FY26 Shredding'!$A:$A,$A8,'FY26 Shredding'!$B:$B)</f>
        <v>78</v>
      </c>
      <c r="K8" s="61">
        <f>SUMIF('FY26 Shredding'!$A:$A,$A8,'FY26 Shredding'!$D:$D)</f>
        <v>29215</v>
      </c>
      <c r="L8" s="61">
        <f t="shared" si="3"/>
        <v>272</v>
      </c>
      <c r="M8" s="62">
        <f t="shared" si="4"/>
        <v>9.3977818470787414E-3</v>
      </c>
      <c r="N8" s="63"/>
      <c r="O8" s="61">
        <f t="shared" si="5"/>
        <v>595409.0069182259</v>
      </c>
      <c r="P8" s="61">
        <f t="shared" si="6"/>
        <v>-111215.7315424534</v>
      </c>
      <c r="Q8" s="62">
        <f t="shared" si="7"/>
        <v>-0.15739009050932357</v>
      </c>
    </row>
    <row r="9" spans="1:17" ht="17.399999999999999" customHeight="1" x14ac:dyDescent="0.3">
      <c r="A9" s="60" t="s">
        <v>33</v>
      </c>
      <c r="B9" s="61">
        <f>SUMIF('FY2026 Records Center Details'!$A:$A,$A9,'FY2026 Records Center Details'!$N:$N)</f>
        <v>40582.934795759087</v>
      </c>
      <c r="C9" s="61">
        <f>SUMIF('FY2026 Electronic Records'!$A:$A,$A9,'FY2026 Electronic Records'!$D:$D)</f>
        <v>29871.406404391862</v>
      </c>
      <c r="D9" s="61">
        <v>31718.366055899045</v>
      </c>
      <c r="E9" s="61">
        <v>34742.907606143948</v>
      </c>
      <c r="F9" s="61">
        <f t="shared" si="0"/>
        <v>136915.61486219394</v>
      </c>
      <c r="G9" s="61">
        <f t="shared" si="1"/>
        <v>19941.20599713533</v>
      </c>
      <c r="H9" s="62">
        <f t="shared" si="2"/>
        <v>0.17047494567926783</v>
      </c>
      <c r="I9" s="63"/>
      <c r="J9" s="64">
        <f>SUMIF('FY26 Shredding'!$A:$A,$A9,'FY26 Shredding'!$B:$B)</f>
        <v>13</v>
      </c>
      <c r="K9" s="61">
        <f>SUMIF('FY26 Shredding'!$A:$A,$A9,'FY26 Shredding'!$D:$D)</f>
        <v>3857</v>
      </c>
      <c r="L9" s="61">
        <f t="shared" si="3"/>
        <v>351</v>
      </c>
      <c r="M9" s="62">
        <f t="shared" si="4"/>
        <v>0.10011409013120365</v>
      </c>
      <c r="N9" s="63"/>
      <c r="O9" s="61">
        <f t="shared" si="5"/>
        <v>140772.61486219394</v>
      </c>
      <c r="P9" s="61">
        <f t="shared" si="6"/>
        <v>20292.20599713533</v>
      </c>
      <c r="Q9" s="62">
        <f t="shared" si="7"/>
        <v>0.168427433043186</v>
      </c>
    </row>
    <row r="10" spans="1:17" ht="17.399999999999999" customHeight="1" x14ac:dyDescent="0.3">
      <c r="A10" s="60" t="s">
        <v>34</v>
      </c>
      <c r="B10" s="61">
        <f>SUMIF('FY2026 Records Center Details'!$A:$A,$A10,'FY2026 Records Center Details'!$N:$N)</f>
        <v>31258.221022369857</v>
      </c>
      <c r="C10" s="61">
        <f>SUMIF('FY2026 Electronic Records'!$A:$A,$A10,'FY2026 Electronic Records'!$D:$D)</f>
        <v>161.55740129193657</v>
      </c>
      <c r="D10" s="61">
        <v>24514.533765237229</v>
      </c>
      <c r="E10" s="61">
        <v>26852.145539663801</v>
      </c>
      <c r="F10" s="61">
        <f t="shared" si="0"/>
        <v>82786.457728562818</v>
      </c>
      <c r="G10" s="61">
        <f t="shared" si="1"/>
        <v>11613.531866136473</v>
      </c>
      <c r="H10" s="62">
        <f t="shared" si="2"/>
        <v>0.16317345009231235</v>
      </c>
      <c r="I10" s="63"/>
      <c r="J10" s="64">
        <f>SUMIF('FY26 Shredding'!$A:$A,$A10,'FY26 Shredding'!$B:$B)</f>
        <v>8</v>
      </c>
      <c r="K10" s="61">
        <f>SUMIF('FY26 Shredding'!$A:$A,$A10,'FY26 Shredding'!$D:$D)</f>
        <v>8113</v>
      </c>
      <c r="L10" s="61">
        <f t="shared" si="3"/>
        <v>-11066</v>
      </c>
      <c r="M10" s="62">
        <f t="shared" si="4"/>
        <v>-0.57698524427759523</v>
      </c>
      <c r="N10" s="63"/>
      <c r="O10" s="61">
        <f t="shared" si="5"/>
        <v>90899.457728562818</v>
      </c>
      <c r="P10" s="61">
        <f t="shared" si="6"/>
        <v>547.53186613647267</v>
      </c>
      <c r="Q10" s="62">
        <f t="shared" si="7"/>
        <v>6.0599910949343545E-3</v>
      </c>
    </row>
    <row r="11" spans="1:17" ht="17.399999999999999" customHeight="1" x14ac:dyDescent="0.3">
      <c r="A11" s="60" t="s">
        <v>35</v>
      </c>
      <c r="B11" s="61">
        <f>SUMIF('FY2026 Records Center Details'!$A:$A,$A11,'FY2026 Records Center Details'!$N:$N)</f>
        <v>158588.62401069418</v>
      </c>
      <c r="C11" s="61">
        <f>SUMIF('FY2026 Electronic Records'!$A:$A,$A11,'FY2026 Electronic Records'!$D:$D)</f>
        <v>4284.0566066723868</v>
      </c>
      <c r="D11" s="61">
        <v>171515.72044871241</v>
      </c>
      <c r="E11" s="61">
        <v>187870.80072312147</v>
      </c>
      <c r="F11" s="61">
        <f t="shared" si="0"/>
        <v>522259.20178920042</v>
      </c>
      <c r="G11" s="61">
        <f t="shared" si="1"/>
        <v>78288.89400533255</v>
      </c>
      <c r="H11" s="62">
        <f t="shared" si="2"/>
        <v>0.17633813034957482</v>
      </c>
      <c r="I11" s="63"/>
      <c r="J11" s="64">
        <f>SUMIF('FY26 Shredding'!$A:$A,$A11,'FY26 Shredding'!$B:$B)</f>
        <v>192</v>
      </c>
      <c r="K11" s="61">
        <f>SUMIF('FY26 Shredding'!$A:$A,$A11,'FY26 Shredding'!$D:$D)</f>
        <v>105671</v>
      </c>
      <c r="L11" s="61">
        <f t="shared" si="3"/>
        <v>-6302</v>
      </c>
      <c r="M11" s="62">
        <f t="shared" si="4"/>
        <v>-5.6281424986380647E-2</v>
      </c>
      <c r="N11" s="63"/>
      <c r="O11" s="61">
        <f t="shared" si="5"/>
        <v>627930.20178920042</v>
      </c>
      <c r="P11" s="61">
        <f t="shared" si="6"/>
        <v>71986.894005332491</v>
      </c>
      <c r="Q11" s="62">
        <f t="shared" si="7"/>
        <v>0.12948603391286539</v>
      </c>
    </row>
    <row r="12" spans="1:17" ht="17.399999999999999" customHeight="1" x14ac:dyDescent="0.3">
      <c r="A12" s="60" t="s">
        <v>36</v>
      </c>
      <c r="B12" s="61">
        <f>SUMIF('FY2026 Records Center Details'!$A:$A,$A12,'FY2026 Records Center Details'!$N:$N)</f>
        <v>1404.6750866512227</v>
      </c>
      <c r="C12" s="61">
        <f>SUMIF('FY2026 Electronic Records'!$A:$A,$A12,'FY2026 Electronic Records'!$D:$D)</f>
        <v>0</v>
      </c>
      <c r="D12" s="61">
        <v>10859.508378460352</v>
      </c>
      <c r="E12" s="61">
        <v>11895.029383798439</v>
      </c>
      <c r="F12" s="61">
        <f t="shared" si="0"/>
        <v>24159.212848910014</v>
      </c>
      <c r="G12" s="61">
        <f t="shared" si="1"/>
        <v>4410.2375325987341</v>
      </c>
      <c r="H12" s="62">
        <v>1</v>
      </c>
      <c r="I12" s="63"/>
      <c r="J12" s="64">
        <f>SUMIF('FY26 Shredding'!$A:$A,$A12,'FY26 Shredding'!$B:$B)</f>
        <v>1</v>
      </c>
      <c r="K12" s="61">
        <f>SUMIF('FY26 Shredding'!$A:$A,$A12,'FY26 Shredding'!$D:$D)</f>
        <v>808</v>
      </c>
      <c r="L12" s="61">
        <f t="shared" si="3"/>
        <v>0</v>
      </c>
      <c r="M12" s="62">
        <v>1</v>
      </c>
      <c r="N12" s="63"/>
      <c r="O12" s="61">
        <f t="shared" si="5"/>
        <v>24967.212848910014</v>
      </c>
      <c r="P12" s="61">
        <f t="shared" si="6"/>
        <v>4410.2375325987341</v>
      </c>
      <c r="Q12" s="62">
        <f t="shared" si="7"/>
        <v>0.21453727821034821</v>
      </c>
    </row>
    <row r="13" spans="1:17" ht="17.399999999999999" customHeight="1" x14ac:dyDescent="0.3">
      <c r="A13" s="60" t="s">
        <v>37</v>
      </c>
      <c r="B13" s="61">
        <f>SUMIF('FY2026 Records Center Details'!$A:$A,$A13,'FY2026 Records Center Details'!$N:$N)</f>
        <v>7383.5033315035726</v>
      </c>
      <c r="C13" s="61">
        <f>SUMIF('FY2026 Electronic Records'!$A:$A,$A13,'FY2026 Electronic Records'!$D:$D)</f>
        <v>0</v>
      </c>
      <c r="D13" s="61">
        <v>58840.257030816108</v>
      </c>
      <c r="E13" s="61">
        <v>64451.037923600939</v>
      </c>
      <c r="F13" s="61">
        <f t="shared" si="0"/>
        <v>130674.79828592061</v>
      </c>
      <c r="G13" s="61">
        <f t="shared" si="1"/>
        <v>24357.112701508377</v>
      </c>
      <c r="H13" s="62">
        <f t="shared" ref="H13:H16" si="8">G13/F30</f>
        <v>0.22909746922744803</v>
      </c>
      <c r="I13" s="63"/>
      <c r="J13" s="64">
        <f>SUMIF('FY26 Shredding'!$A:$A,$A13,'FY26 Shredding'!$B:$B)</f>
        <v>19</v>
      </c>
      <c r="K13" s="61">
        <f>SUMIF('FY26 Shredding'!$A:$A,$A13,'FY26 Shredding'!$D:$D)</f>
        <v>23808</v>
      </c>
      <c r="L13" s="61">
        <f t="shared" si="3"/>
        <v>-12643</v>
      </c>
      <c r="M13" s="62">
        <f t="shared" ref="M13:M16" si="9">L13/K30</f>
        <v>-0.34684919480947024</v>
      </c>
      <c r="N13" s="63"/>
      <c r="O13" s="61">
        <f t="shared" si="5"/>
        <v>154482.79828592061</v>
      </c>
      <c r="P13" s="61">
        <f t="shared" si="6"/>
        <v>11714.112701508362</v>
      </c>
      <c r="Q13" s="62">
        <f t="shared" si="7"/>
        <v>8.2049594093813877E-2</v>
      </c>
    </row>
    <row r="14" spans="1:17" ht="17.399999999999999" customHeight="1" x14ac:dyDescent="0.3">
      <c r="A14" s="60" t="s">
        <v>38</v>
      </c>
      <c r="B14" s="61">
        <f>SUMIF('FY2026 Records Center Details'!$A:$A,$A14,'FY2026 Records Center Details'!$N:$N)</f>
        <v>94745.27848768566</v>
      </c>
      <c r="C14" s="61">
        <f>SUMIF('FY2026 Electronic Records'!$A:$A,$A14,'FY2026 Electronic Records'!$D:$D)</f>
        <v>52595.290537833564</v>
      </c>
      <c r="D14" s="61">
        <v>84670.834187660817</v>
      </c>
      <c r="E14" s="61">
        <v>92744.719697499328</v>
      </c>
      <c r="F14" s="61">
        <f t="shared" si="0"/>
        <v>324756.12291067932</v>
      </c>
      <c r="G14" s="61">
        <f t="shared" si="1"/>
        <v>56007.535082387971</v>
      </c>
      <c r="H14" s="62">
        <f t="shared" si="8"/>
        <v>0.20840122560261512</v>
      </c>
      <c r="I14" s="63"/>
      <c r="J14" s="64">
        <f>SUMIF('FY26 Shredding'!$A:$A,$A14,'FY26 Shredding'!$B:$B)</f>
        <v>32</v>
      </c>
      <c r="K14" s="61">
        <f>SUMIF('FY26 Shredding'!$A:$A,$A14,'FY26 Shredding'!$D:$D)</f>
        <v>20438</v>
      </c>
      <c r="L14" s="61">
        <f t="shared" si="3"/>
        <v>2861</v>
      </c>
      <c r="M14" s="62">
        <f t="shared" si="9"/>
        <v>0.1627695283609262</v>
      </c>
      <c r="N14" s="63"/>
      <c r="O14" s="61">
        <f t="shared" si="5"/>
        <v>345194.12291067932</v>
      </c>
      <c r="P14" s="61">
        <f t="shared" si="6"/>
        <v>58868.535082387971</v>
      </c>
      <c r="Q14" s="62">
        <f t="shared" si="7"/>
        <v>0.20559997983027373</v>
      </c>
    </row>
    <row r="15" spans="1:17" ht="17.399999999999999" customHeight="1" x14ac:dyDescent="0.3">
      <c r="A15" s="60" t="s">
        <v>39</v>
      </c>
      <c r="B15" s="61">
        <f>SUMIF('FY2026 Records Center Details'!$A:$A,$A15,'FY2026 Records Center Details'!$N:$N)</f>
        <v>18631.113804936322</v>
      </c>
      <c r="C15" s="61">
        <f>SUMIF('FY2026 Electronic Records'!$A:$A,$A15,'FY2026 Electronic Records'!$D:$D)</f>
        <v>0</v>
      </c>
      <c r="D15" s="61">
        <v>13848.561179660332</v>
      </c>
      <c r="E15" s="61">
        <v>15169.106778546922</v>
      </c>
      <c r="F15" s="61">
        <f t="shared" si="0"/>
        <v>47648.781763143576</v>
      </c>
      <c r="G15" s="61">
        <f t="shared" si="1"/>
        <v>4279.2143781230407</v>
      </c>
      <c r="H15" s="62">
        <f t="shared" si="8"/>
        <v>9.8668597270837516E-2</v>
      </c>
      <c r="I15" s="63"/>
      <c r="J15" s="64">
        <f>SUMIF('FY26 Shredding'!$A:$A,$A15,'FY26 Shredding'!$B:$B)</f>
        <v>23</v>
      </c>
      <c r="K15" s="61">
        <f>SUMIF('FY26 Shredding'!$A:$A,$A15,'FY26 Shredding'!$D:$D)</f>
        <v>18331</v>
      </c>
      <c r="L15" s="61">
        <f t="shared" si="3"/>
        <v>-388</v>
      </c>
      <c r="M15" s="62">
        <f t="shared" si="9"/>
        <v>-2.0727602970244136E-2</v>
      </c>
      <c r="N15" s="63"/>
      <c r="O15" s="61">
        <f t="shared" si="5"/>
        <v>65979.781763143576</v>
      </c>
      <c r="P15" s="61">
        <f t="shared" si="6"/>
        <v>3891.2143781230407</v>
      </c>
      <c r="Q15" s="62">
        <f t="shared" si="7"/>
        <v>6.2671994893891428E-2</v>
      </c>
    </row>
    <row r="16" spans="1:17" ht="17.399999999999999" customHeight="1" x14ac:dyDescent="0.3">
      <c r="A16" s="65" t="s">
        <v>40</v>
      </c>
      <c r="B16" s="66">
        <f t="shared" ref="B16:G16" si="10">SUM(B5:B15)</f>
        <v>875342.3446999999</v>
      </c>
      <c r="C16" s="67">
        <f t="shared" si="10"/>
        <v>460962.26250000007</v>
      </c>
      <c r="D16" s="66">
        <f t="shared" si="10"/>
        <v>616816.85029999993</v>
      </c>
      <c r="E16" s="67">
        <f t="shared" si="10"/>
        <v>674717.54249999998</v>
      </c>
      <c r="F16" s="67">
        <f t="shared" si="10"/>
        <v>2627838.9999999995</v>
      </c>
      <c r="G16" s="67">
        <f t="shared" si="10"/>
        <v>175779.99999999983</v>
      </c>
      <c r="H16" s="68">
        <f t="shared" si="8"/>
        <v>7.1686692693772799E-2</v>
      </c>
      <c r="I16" s="63"/>
      <c r="J16" s="66">
        <f t="shared" ref="J16:L16" si="11">SUM(J5:J15)</f>
        <v>474</v>
      </c>
      <c r="K16" s="67">
        <f t="shared" si="11"/>
        <v>274474</v>
      </c>
      <c r="L16" s="67">
        <f t="shared" si="11"/>
        <v>-29469.407114624504</v>
      </c>
      <c r="M16" s="68">
        <f t="shared" si="9"/>
        <v>-9.6956888765515711E-2</v>
      </c>
      <c r="N16" s="63"/>
      <c r="O16" s="67">
        <f t="shared" ref="O16:P16" si="12">SUM(O5:O15)</f>
        <v>2902312.9999999995</v>
      </c>
      <c r="P16" s="67">
        <f t="shared" si="12"/>
        <v>146310.59288537526</v>
      </c>
      <c r="Q16" s="68">
        <f t="shared" si="7"/>
        <v>5.3087977175808779E-2</v>
      </c>
    </row>
    <row r="17" spans="1:17" ht="15" customHeight="1" x14ac:dyDescent="0.3">
      <c r="A17" s="21" t="s">
        <v>41</v>
      </c>
      <c r="B17" s="22"/>
      <c r="C17" s="22"/>
      <c r="D17" s="22"/>
      <c r="E17" s="22"/>
      <c r="F17" s="23"/>
      <c r="G17" s="22"/>
      <c r="H17" s="22"/>
    </row>
    <row r="18" spans="1:17" ht="15.6" x14ac:dyDescent="0.3">
      <c r="A18" s="22"/>
      <c r="B18" s="23"/>
      <c r="C18" s="24"/>
      <c r="D18" s="23"/>
      <c r="E18" s="24"/>
      <c r="F18" s="24"/>
      <c r="G18" s="22"/>
      <c r="H18" s="22"/>
    </row>
    <row r="19" spans="1:17" ht="15.75" customHeight="1" x14ac:dyDescent="0.3">
      <c r="A19" s="22"/>
      <c r="B19" s="22"/>
      <c r="C19" s="22"/>
      <c r="D19" s="22"/>
      <c r="E19" s="22"/>
      <c r="F19" s="22"/>
      <c r="G19" s="22"/>
      <c r="H19" s="22"/>
    </row>
    <row r="20" spans="1:17" ht="21" x14ac:dyDescent="0.4">
      <c r="A20" s="17" t="s">
        <v>42</v>
      </c>
      <c r="B20" s="25"/>
      <c r="C20" s="26"/>
      <c r="D20" s="25"/>
      <c r="E20" s="26"/>
      <c r="F20" s="26"/>
      <c r="G20" s="26"/>
      <c r="H20" s="26"/>
    </row>
    <row r="21" spans="1:17" ht="62.4" x14ac:dyDescent="0.3">
      <c r="A21" s="54" t="s">
        <v>43</v>
      </c>
      <c r="B21" s="55" t="s">
        <v>16</v>
      </c>
      <c r="C21" s="55" t="s">
        <v>17</v>
      </c>
      <c r="D21" s="55" t="s">
        <v>18</v>
      </c>
      <c r="E21" s="55" t="s">
        <v>19</v>
      </c>
      <c r="F21" s="56" t="s">
        <v>20</v>
      </c>
      <c r="G21" s="57" t="s">
        <v>44</v>
      </c>
      <c r="H21" s="57" t="s">
        <v>45</v>
      </c>
      <c r="I21" s="57" t="s">
        <v>620</v>
      </c>
      <c r="J21" s="58" t="s">
        <v>46</v>
      </c>
      <c r="K21" s="58" t="s">
        <v>47</v>
      </c>
      <c r="L21" s="58" t="s">
        <v>48</v>
      </c>
      <c r="M21" s="58" t="s">
        <v>49</v>
      </c>
      <c r="N21" s="59" t="s">
        <v>621</v>
      </c>
      <c r="O21" s="56" t="s">
        <v>27</v>
      </c>
      <c r="P21" s="57" t="s">
        <v>50</v>
      </c>
      <c r="Q21" s="57" t="s">
        <v>51</v>
      </c>
    </row>
    <row r="22" spans="1:17" ht="18" customHeight="1" x14ac:dyDescent="0.3">
      <c r="A22" s="60" t="s">
        <v>29</v>
      </c>
      <c r="B22" s="61">
        <v>283335.56013609853</v>
      </c>
      <c r="C22" s="61">
        <v>0</v>
      </c>
      <c r="D22" s="61">
        <v>22741.437639492407</v>
      </c>
      <c r="E22" s="61">
        <v>16050.198503508813</v>
      </c>
      <c r="F22" s="61">
        <f t="shared" ref="F22:F32" si="13">SUM(B22:E22)</f>
        <v>322127.19627909973</v>
      </c>
      <c r="G22" s="69">
        <v>-263764</v>
      </c>
      <c r="H22" s="70">
        <v>-0.45</v>
      </c>
      <c r="I22" s="63"/>
      <c r="J22" s="64">
        <v>32</v>
      </c>
      <c r="K22" s="69">
        <v>25788</v>
      </c>
      <c r="L22" s="69">
        <v>6255</v>
      </c>
      <c r="M22" s="70">
        <v>0.32</v>
      </c>
      <c r="N22" s="63"/>
      <c r="O22" s="61">
        <f t="shared" ref="O22:O32" si="14">F22+K22</f>
        <v>347915.19627909973</v>
      </c>
      <c r="P22" s="69">
        <v>-257508</v>
      </c>
      <c r="Q22" s="70">
        <v>-0.43</v>
      </c>
    </row>
    <row r="23" spans="1:17" ht="18" customHeight="1" x14ac:dyDescent="0.3">
      <c r="A23" s="60" t="s">
        <v>30</v>
      </c>
      <c r="B23" s="61">
        <v>15999.062084198398</v>
      </c>
      <c r="C23" s="61">
        <v>0</v>
      </c>
      <c r="D23" s="61">
        <f>38312.934146533-22984</f>
        <v>15328.934146533</v>
      </c>
      <c r="E23" s="61">
        <f>26881.9711896316-20000+603</f>
        <v>7484.9711896316003</v>
      </c>
      <c r="F23" s="61">
        <f t="shared" si="13"/>
        <v>38812.967420362998</v>
      </c>
      <c r="G23" s="69">
        <v>6624</v>
      </c>
      <c r="H23" s="70">
        <v>0.21</v>
      </c>
      <c r="I23" s="63"/>
      <c r="J23" s="64">
        <v>6</v>
      </c>
      <c r="K23" s="61">
        <v>3662.4071146245055</v>
      </c>
      <c r="L23" s="69">
        <v>0</v>
      </c>
      <c r="M23" s="70">
        <v>0</v>
      </c>
      <c r="N23" s="63"/>
      <c r="O23" s="61">
        <f t="shared" si="14"/>
        <v>42475.374534987503</v>
      </c>
      <c r="P23" s="69">
        <v>6624</v>
      </c>
      <c r="Q23" s="70">
        <v>0.19</v>
      </c>
    </row>
    <row r="24" spans="1:17" ht="18" customHeight="1" x14ac:dyDescent="0.3">
      <c r="A24" s="60" t="s">
        <v>31</v>
      </c>
      <c r="B24" s="61">
        <v>163209.16917732442</v>
      </c>
      <c r="C24" s="61">
        <v>0</v>
      </c>
      <c r="D24" s="61">
        <v>105480.56909799445</v>
      </c>
      <c r="E24" s="61">
        <v>74444.90093915083</v>
      </c>
      <c r="F24" s="61">
        <f t="shared" si="13"/>
        <v>343134.6392144697</v>
      </c>
      <c r="G24" s="69">
        <v>-35546</v>
      </c>
      <c r="H24" s="70">
        <v>-0.1</v>
      </c>
      <c r="I24" s="63"/>
      <c r="J24" s="64">
        <v>82</v>
      </c>
      <c r="K24" s="69">
        <v>37337</v>
      </c>
      <c r="L24" s="69">
        <v>-12716</v>
      </c>
      <c r="M24" s="70">
        <v>-0.25</v>
      </c>
      <c r="N24" s="63"/>
      <c r="O24" s="61">
        <f t="shared" si="14"/>
        <v>380471.6392144697</v>
      </c>
      <c r="P24" s="69">
        <v>-48262</v>
      </c>
      <c r="Q24" s="70">
        <v>-0.11</v>
      </c>
    </row>
    <row r="25" spans="1:17" ht="18" customHeight="1" x14ac:dyDescent="0.3">
      <c r="A25" s="60" t="s">
        <v>32</v>
      </c>
      <c r="B25" s="61">
        <v>118554.4368922907</v>
      </c>
      <c r="C25" s="61">
        <v>476039.83508378721</v>
      </c>
      <c r="D25" s="61">
        <v>48709.686560201611</v>
      </c>
      <c r="E25" s="61">
        <v>34377.779924399758</v>
      </c>
      <c r="F25" s="61">
        <f t="shared" si="13"/>
        <v>677681.73846067931</v>
      </c>
      <c r="G25" s="69">
        <v>307735</v>
      </c>
      <c r="H25" s="70">
        <v>0.83</v>
      </c>
      <c r="I25" s="63"/>
      <c r="J25" s="64">
        <v>76</v>
      </c>
      <c r="K25" s="69">
        <v>28943</v>
      </c>
      <c r="L25" s="69">
        <v>-17447</v>
      </c>
      <c r="M25" s="70">
        <v>-0.38</v>
      </c>
      <c r="N25" s="63"/>
      <c r="O25" s="61">
        <f t="shared" si="14"/>
        <v>706624.73846067931</v>
      </c>
      <c r="P25" s="69">
        <v>290287</v>
      </c>
      <c r="Q25" s="70">
        <v>0.7</v>
      </c>
    </row>
    <row r="26" spans="1:17" ht="18" customHeight="1" x14ac:dyDescent="0.3">
      <c r="A26" s="60" t="s">
        <v>33</v>
      </c>
      <c r="B26" s="61">
        <v>43162.691880580067</v>
      </c>
      <c r="C26" s="61">
        <v>20451.963826848401</v>
      </c>
      <c r="D26" s="61">
        <v>31281.93650867416</v>
      </c>
      <c r="E26" s="61">
        <v>22077.816648955981</v>
      </c>
      <c r="F26" s="61">
        <f t="shared" si="13"/>
        <v>116974.40886505861</v>
      </c>
      <c r="G26" s="69">
        <v>9669</v>
      </c>
      <c r="H26" s="70">
        <v>0.09</v>
      </c>
      <c r="I26" s="63"/>
      <c r="J26" s="64">
        <v>13</v>
      </c>
      <c r="K26" s="69">
        <v>3506</v>
      </c>
      <c r="L26" s="69">
        <v>-4429</v>
      </c>
      <c r="M26" s="70">
        <v>-0.56000000000000005</v>
      </c>
      <c r="N26" s="63"/>
      <c r="O26" s="61">
        <f t="shared" si="14"/>
        <v>120480.40886505861</v>
      </c>
      <c r="P26" s="69">
        <v>5240</v>
      </c>
      <c r="Q26" s="70">
        <v>0.05</v>
      </c>
    </row>
    <row r="27" spans="1:17" ht="18" customHeight="1" x14ac:dyDescent="0.3">
      <c r="A27" s="60" t="s">
        <v>34</v>
      </c>
      <c r="B27" s="61">
        <v>29932.167489749496</v>
      </c>
      <c r="C27" s="61">
        <v>0</v>
      </c>
      <c r="D27" s="61">
        <v>24177.225505009177</v>
      </c>
      <c r="E27" s="61">
        <v>17063.532867667669</v>
      </c>
      <c r="F27" s="61">
        <f t="shared" si="13"/>
        <v>71172.925862426346</v>
      </c>
      <c r="G27" s="69">
        <v>22352</v>
      </c>
      <c r="H27" s="70">
        <v>0.46</v>
      </c>
      <c r="I27" s="63"/>
      <c r="J27" s="64">
        <v>9</v>
      </c>
      <c r="K27" s="69">
        <v>19179</v>
      </c>
      <c r="L27" s="69">
        <v>3314</v>
      </c>
      <c r="M27" s="70">
        <v>0.21</v>
      </c>
      <c r="N27" s="63"/>
      <c r="O27" s="61">
        <f t="shared" si="14"/>
        <v>90351.925862426346</v>
      </c>
      <c r="P27" s="69">
        <v>25666</v>
      </c>
      <c r="Q27" s="70">
        <v>0.4</v>
      </c>
    </row>
    <row r="28" spans="1:17" ht="18" customHeight="1" x14ac:dyDescent="0.3">
      <c r="A28" s="60" t="s">
        <v>35</v>
      </c>
      <c r="B28" s="61">
        <v>152075.69394777375</v>
      </c>
      <c r="C28" s="61">
        <v>3354.0096426989135</v>
      </c>
      <c r="D28" s="61">
        <v>169155.74616487123</v>
      </c>
      <c r="E28" s="61">
        <v>119384.85802852399</v>
      </c>
      <c r="F28" s="61">
        <f t="shared" si="13"/>
        <v>443970.30778386787</v>
      </c>
      <c r="G28" s="69">
        <v>135325</v>
      </c>
      <c r="H28" s="70">
        <v>0.44</v>
      </c>
      <c r="I28" s="63"/>
      <c r="J28" s="64">
        <v>189</v>
      </c>
      <c r="K28" s="69">
        <v>111973</v>
      </c>
      <c r="L28" s="69">
        <v>-3393</v>
      </c>
      <c r="M28" s="70">
        <v>-0.03</v>
      </c>
      <c r="N28" s="63"/>
      <c r="O28" s="61">
        <f t="shared" si="14"/>
        <v>555943.30778386793</v>
      </c>
      <c r="P28" s="69">
        <v>131932</v>
      </c>
      <c r="Q28" s="70">
        <v>0.31</v>
      </c>
    </row>
    <row r="29" spans="1:17" ht="18" customHeight="1" x14ac:dyDescent="0.3">
      <c r="A29" s="60" t="s">
        <v>36</v>
      </c>
      <c r="B29" s="61">
        <v>1480.0428792921439</v>
      </c>
      <c r="C29" s="61">
        <v>0</v>
      </c>
      <c r="D29" s="61">
        <v>10710.086736868103</v>
      </c>
      <c r="E29" s="61">
        <v>7558.8457001510315</v>
      </c>
      <c r="F29" s="61">
        <f t="shared" si="13"/>
        <v>19748.97531631128</v>
      </c>
      <c r="G29" s="69">
        <v>19749</v>
      </c>
      <c r="H29" s="70">
        <v>1</v>
      </c>
      <c r="I29" s="63"/>
      <c r="J29" s="64">
        <v>1</v>
      </c>
      <c r="K29" s="69">
        <v>808</v>
      </c>
      <c r="L29" s="69">
        <v>0</v>
      </c>
      <c r="M29" s="70">
        <v>1</v>
      </c>
      <c r="N29" s="63"/>
      <c r="O29" s="61">
        <f t="shared" si="14"/>
        <v>20556.97531631128</v>
      </c>
      <c r="P29" s="69">
        <v>19749</v>
      </c>
      <c r="Q29" s="70">
        <v>24.43</v>
      </c>
    </row>
    <row r="30" spans="1:17" ht="18" customHeight="1" x14ac:dyDescent="0.3">
      <c r="A30" s="60" t="s">
        <v>37</v>
      </c>
      <c r="B30" s="61">
        <v>7326.1370930195162</v>
      </c>
      <c r="C30" s="61">
        <v>4.684371009356024</v>
      </c>
      <c r="D30" s="61">
        <v>58030.643235159092</v>
      </c>
      <c r="E30" s="61">
        <v>40956.220885224269</v>
      </c>
      <c r="F30" s="61">
        <f t="shared" si="13"/>
        <v>106317.68558441223</v>
      </c>
      <c r="G30" s="69">
        <v>93339</v>
      </c>
      <c r="H30" s="70">
        <v>7.19</v>
      </c>
      <c r="I30" s="63"/>
      <c r="J30" s="64">
        <v>45</v>
      </c>
      <c r="K30" s="69">
        <v>36451</v>
      </c>
      <c r="L30" s="69">
        <v>15003</v>
      </c>
      <c r="M30" s="70">
        <v>0.7</v>
      </c>
      <c r="N30" s="63"/>
      <c r="O30" s="61">
        <f t="shared" si="14"/>
        <v>142768.68558441225</v>
      </c>
      <c r="P30" s="69">
        <v>108342</v>
      </c>
      <c r="Q30" s="70">
        <v>3.15</v>
      </c>
    </row>
    <row r="31" spans="1:17" ht="18" customHeight="1" x14ac:dyDescent="0.3">
      <c r="A31" s="60" t="s">
        <v>38</v>
      </c>
      <c r="B31" s="61">
        <v>86925.480704831367</v>
      </c>
      <c r="C31" s="61">
        <v>39381.507075656096</v>
      </c>
      <c r="D31" s="61">
        <v>83505.804004121397</v>
      </c>
      <c r="E31" s="61">
        <v>58935.796043682523</v>
      </c>
      <c r="F31" s="61">
        <f t="shared" si="13"/>
        <v>268748.58782829135</v>
      </c>
      <c r="G31" s="69">
        <v>74042</v>
      </c>
      <c r="H31" s="70">
        <v>0.38</v>
      </c>
      <c r="I31" s="63"/>
      <c r="J31" s="64">
        <v>30</v>
      </c>
      <c r="K31" s="69">
        <v>17577</v>
      </c>
      <c r="L31" s="69">
        <v>-735</v>
      </c>
      <c r="M31" s="70">
        <v>-0.04</v>
      </c>
      <c r="N31" s="63"/>
      <c r="O31" s="61">
        <f t="shared" si="14"/>
        <v>286325.58782829135</v>
      </c>
      <c r="P31" s="69">
        <v>73307</v>
      </c>
      <c r="Q31" s="70">
        <v>0.34</v>
      </c>
    </row>
    <row r="32" spans="1:17" ht="18" customHeight="1" x14ac:dyDescent="0.3">
      <c r="A32" s="60" t="s">
        <v>39</v>
      </c>
      <c r="B32" s="61">
        <v>20072.156514841678</v>
      </c>
      <c r="C32" s="61">
        <v>0</v>
      </c>
      <c r="D32" s="61">
        <v>13658.011601075363</v>
      </c>
      <c r="E32" s="61">
        <v>9639.3992691034946</v>
      </c>
      <c r="F32" s="61">
        <f t="shared" si="13"/>
        <v>43369.567385020535</v>
      </c>
      <c r="G32" s="69">
        <v>-9431</v>
      </c>
      <c r="H32" s="70">
        <v>-0.18</v>
      </c>
      <c r="I32" s="63"/>
      <c r="J32" s="64">
        <v>23</v>
      </c>
      <c r="K32" s="69">
        <v>18719</v>
      </c>
      <c r="L32" s="69">
        <v>2658</v>
      </c>
      <c r="M32" s="70">
        <v>0.17</v>
      </c>
      <c r="N32" s="63"/>
      <c r="O32" s="61">
        <f t="shared" si="14"/>
        <v>62088.567385020535</v>
      </c>
      <c r="P32" s="69">
        <v>-6773</v>
      </c>
      <c r="Q32" s="70">
        <v>-0.1</v>
      </c>
    </row>
    <row r="33" spans="1:17" ht="18" customHeight="1" x14ac:dyDescent="0.3">
      <c r="A33" s="65" t="s">
        <v>40</v>
      </c>
      <c r="B33" s="66">
        <f t="shared" ref="B33:F33" si="15">SUM(B22:B32)</f>
        <v>922072.59880000015</v>
      </c>
      <c r="C33" s="67">
        <f t="shared" si="15"/>
        <v>539232</v>
      </c>
      <c r="D33" s="67">
        <f t="shared" si="15"/>
        <v>582780.08120000002</v>
      </c>
      <c r="E33" s="67">
        <f t="shared" si="15"/>
        <v>407974.32</v>
      </c>
      <c r="F33" s="66">
        <f t="shared" si="15"/>
        <v>2452059</v>
      </c>
      <c r="G33" s="67">
        <f>SUM(G22:G32)</f>
        <v>360094</v>
      </c>
      <c r="H33" s="71">
        <v>0.17</v>
      </c>
      <c r="I33" s="63"/>
      <c r="J33" s="72">
        <v>506</v>
      </c>
      <c r="K33" s="67">
        <f t="shared" ref="K33:L33" si="16">SUM(K22:K32)</f>
        <v>303943.40711462451</v>
      </c>
      <c r="L33" s="67">
        <f t="shared" si="16"/>
        <v>-11490</v>
      </c>
      <c r="M33" s="71">
        <v>-0.04</v>
      </c>
      <c r="N33" s="63"/>
      <c r="O33" s="67">
        <f t="shared" ref="O33:P33" si="17">SUM(O22:O32)</f>
        <v>2756002.407114625</v>
      </c>
      <c r="P33" s="67">
        <f t="shared" si="17"/>
        <v>348604</v>
      </c>
      <c r="Q33" s="71">
        <v>0.14000000000000001</v>
      </c>
    </row>
    <row r="34" spans="1:17" ht="15.75" customHeight="1" x14ac:dyDescent="0.3">
      <c r="A34" s="21" t="s">
        <v>52</v>
      </c>
      <c r="B34" s="27"/>
      <c r="C34" s="27"/>
      <c r="D34" s="25"/>
      <c r="E34" s="26"/>
      <c r="F34" s="27"/>
      <c r="G34" s="26"/>
      <c r="H34" s="26"/>
    </row>
    <row r="35" spans="1:17" ht="15.75" customHeight="1" x14ac:dyDescent="0.3">
      <c r="A35" s="28"/>
      <c r="B35" s="28"/>
      <c r="C35" s="28"/>
      <c r="D35" s="25"/>
      <c r="E35" s="29"/>
      <c r="G35" s="26"/>
      <c r="H35" s="26"/>
      <c r="K35" s="19"/>
      <c r="O35" s="19"/>
    </row>
    <row r="36" spans="1:17" ht="15.75" customHeight="1" x14ac:dyDescent="0.3">
      <c r="A36" s="10"/>
      <c r="B36" s="10"/>
      <c r="C36" s="10"/>
      <c r="D36" s="10"/>
      <c r="E36" s="10"/>
      <c r="G36" s="10"/>
      <c r="H36" s="10"/>
      <c r="K36" s="30"/>
      <c r="O36" s="30"/>
    </row>
    <row r="37" spans="1:17" ht="15.75" customHeight="1" x14ac:dyDescent="0.4">
      <c r="A37" s="17" t="s">
        <v>53</v>
      </c>
      <c r="B37" s="25"/>
      <c r="C37" s="26"/>
      <c r="D37" s="25"/>
      <c r="E37" s="26"/>
      <c r="F37" s="26"/>
      <c r="G37" s="26"/>
      <c r="H37" s="26"/>
    </row>
    <row r="38" spans="1:17" ht="46.8" x14ac:dyDescent="0.3">
      <c r="A38" s="54" t="s">
        <v>53</v>
      </c>
      <c r="B38" s="55" t="s">
        <v>16</v>
      </c>
      <c r="C38" s="55" t="s">
        <v>17</v>
      </c>
      <c r="D38" s="55" t="s">
        <v>18</v>
      </c>
      <c r="E38" s="55" t="s">
        <v>19</v>
      </c>
      <c r="F38" s="56" t="s">
        <v>20</v>
      </c>
      <c r="G38" s="74" t="s">
        <v>619</v>
      </c>
      <c r="H38" s="74" t="s">
        <v>620</v>
      </c>
      <c r="I38" s="63" t="s">
        <v>621</v>
      </c>
      <c r="J38" s="58" t="s">
        <v>54</v>
      </c>
      <c r="K38" s="58" t="s">
        <v>55</v>
      </c>
      <c r="L38" s="63" t="s">
        <v>623</v>
      </c>
      <c r="M38" s="63" t="s">
        <v>624</v>
      </c>
      <c r="N38" s="73" t="s">
        <v>625</v>
      </c>
      <c r="O38" s="75" t="s">
        <v>27</v>
      </c>
      <c r="P38" s="57" t="s">
        <v>28</v>
      </c>
      <c r="Q38" s="57" t="s">
        <v>622</v>
      </c>
    </row>
    <row r="39" spans="1:17" ht="15.75" customHeight="1" x14ac:dyDescent="0.3">
      <c r="A39" s="60" t="s">
        <v>29</v>
      </c>
      <c r="B39" s="61">
        <f t="shared" ref="B39:E49" si="18">B5-B22</f>
        <v>-3931.4728781298618</v>
      </c>
      <c r="C39" s="61">
        <f t="shared" si="18"/>
        <v>0</v>
      </c>
      <c r="D39" s="61">
        <f t="shared" si="18"/>
        <v>317.27688372152261</v>
      </c>
      <c r="E39" s="61">
        <f t="shared" si="18"/>
        <v>9207.3064633170598</v>
      </c>
      <c r="F39" s="61">
        <f t="shared" ref="F39:F49" si="19">SUM(B39:E39)</f>
        <v>5593.1104689087206</v>
      </c>
      <c r="G39" s="76"/>
      <c r="H39" s="77"/>
      <c r="I39" s="63"/>
      <c r="J39" s="64">
        <f t="shared" ref="J39:K49" si="20">J5-J22</f>
        <v>0</v>
      </c>
      <c r="K39" s="61">
        <f t="shared" si="20"/>
        <v>-1367</v>
      </c>
      <c r="L39" s="63"/>
      <c r="M39" s="63"/>
      <c r="N39" s="63"/>
      <c r="O39" s="78">
        <f t="shared" ref="O39:O49" si="21">O5-O22</f>
        <v>4226.1104689087369</v>
      </c>
    </row>
    <row r="40" spans="1:17" ht="15.75" customHeight="1" x14ac:dyDescent="0.3">
      <c r="A40" s="60" t="s">
        <v>30</v>
      </c>
      <c r="B40" s="61">
        <f t="shared" si="18"/>
        <v>314.10197652232637</v>
      </c>
      <c r="C40" s="61">
        <f t="shared" si="18"/>
        <v>0</v>
      </c>
      <c r="D40" s="61">
        <f t="shared" si="18"/>
        <v>26119.981496006265</v>
      </c>
      <c r="E40" s="61">
        <f t="shared" si="18"/>
        <v>36999.760511961809</v>
      </c>
      <c r="F40" s="61">
        <f t="shared" si="19"/>
        <v>63433.843984490399</v>
      </c>
      <c r="G40" s="76"/>
      <c r="H40" s="77"/>
      <c r="I40" s="63"/>
      <c r="J40" s="64">
        <f t="shared" si="20"/>
        <v>-1</v>
      </c>
      <c r="K40" s="61">
        <f t="shared" si="20"/>
        <v>-1722.4071146245055</v>
      </c>
      <c r="L40" s="63"/>
      <c r="M40" s="63"/>
      <c r="N40" s="63"/>
      <c r="O40" s="78">
        <f t="shared" si="21"/>
        <v>61711.436869865887</v>
      </c>
    </row>
    <row r="41" spans="1:17" ht="15.75" customHeight="1" x14ac:dyDescent="0.3">
      <c r="A41" s="60" t="s">
        <v>31</v>
      </c>
      <c r="B41" s="61">
        <f t="shared" si="18"/>
        <v>-24834.393376370252</v>
      </c>
      <c r="C41" s="61">
        <f t="shared" si="18"/>
        <v>0</v>
      </c>
      <c r="D41" s="61">
        <f t="shared" si="18"/>
        <v>1471.6108447984298</v>
      </c>
      <c r="E41" s="61">
        <f t="shared" si="18"/>
        <v>42705.828057403458</v>
      </c>
      <c r="F41" s="61">
        <f t="shared" si="19"/>
        <v>19343.045525831636</v>
      </c>
      <c r="G41" s="76"/>
      <c r="H41" s="77"/>
      <c r="I41" s="63"/>
      <c r="J41" s="64">
        <f t="shared" si="20"/>
        <v>-11</v>
      </c>
      <c r="K41" s="61">
        <f t="shared" si="20"/>
        <v>535</v>
      </c>
      <c r="L41" s="63"/>
      <c r="M41" s="63"/>
      <c r="N41" s="63"/>
      <c r="O41" s="78">
        <f t="shared" si="21"/>
        <v>19878.045525831636</v>
      </c>
    </row>
    <row r="42" spans="1:17" ht="15.75" customHeight="1" x14ac:dyDescent="0.3">
      <c r="A42" s="60" t="s">
        <v>32</v>
      </c>
      <c r="B42" s="61">
        <f t="shared" si="18"/>
        <v>-29898.469851534202</v>
      </c>
      <c r="C42" s="61">
        <f t="shared" si="18"/>
        <v>-101989.88353397691</v>
      </c>
      <c r="D42" s="61">
        <f t="shared" si="18"/>
        <v>679.57258480593737</v>
      </c>
      <c r="E42" s="61">
        <f t="shared" si="18"/>
        <v>19721.049258251856</v>
      </c>
      <c r="F42" s="61">
        <f t="shared" si="19"/>
        <v>-111487.73154245334</v>
      </c>
      <c r="G42" s="76"/>
      <c r="H42" s="77"/>
      <c r="I42" s="63"/>
      <c r="J42" s="64">
        <f t="shared" si="20"/>
        <v>2</v>
      </c>
      <c r="K42" s="61">
        <f t="shared" si="20"/>
        <v>272</v>
      </c>
      <c r="L42" s="63"/>
      <c r="M42" s="63"/>
      <c r="N42" s="63"/>
      <c r="O42" s="78">
        <f t="shared" si="21"/>
        <v>-111215.7315424534</v>
      </c>
    </row>
    <row r="43" spans="1:17" ht="15.75" customHeight="1" x14ac:dyDescent="0.3">
      <c r="A43" s="60" t="s">
        <v>33</v>
      </c>
      <c r="B43" s="61">
        <f t="shared" si="18"/>
        <v>-2579.7570848209798</v>
      </c>
      <c r="C43" s="61">
        <f t="shared" si="18"/>
        <v>9419.4425775434611</v>
      </c>
      <c r="D43" s="61">
        <f t="shared" si="18"/>
        <v>436.42954722488503</v>
      </c>
      <c r="E43" s="61">
        <f t="shared" si="18"/>
        <v>12665.090957187967</v>
      </c>
      <c r="F43" s="61">
        <f t="shared" si="19"/>
        <v>19941.205997135334</v>
      </c>
      <c r="G43" s="76"/>
      <c r="H43" s="77"/>
      <c r="I43" s="63"/>
      <c r="J43" s="64">
        <f t="shared" si="20"/>
        <v>0</v>
      </c>
      <c r="K43" s="61">
        <f t="shared" si="20"/>
        <v>351</v>
      </c>
      <c r="L43" s="63"/>
      <c r="M43" s="63"/>
      <c r="N43" s="63"/>
      <c r="O43" s="78">
        <f t="shared" si="21"/>
        <v>20292.20599713533</v>
      </c>
    </row>
    <row r="44" spans="1:17" ht="15.75" customHeight="1" x14ac:dyDescent="0.3">
      <c r="A44" s="60" t="s">
        <v>34</v>
      </c>
      <c r="B44" s="61">
        <f t="shared" si="18"/>
        <v>1326.0535326203608</v>
      </c>
      <c r="C44" s="61">
        <f t="shared" si="18"/>
        <v>161.55740129193657</v>
      </c>
      <c r="D44" s="61">
        <f t="shared" si="18"/>
        <v>337.30826022805195</v>
      </c>
      <c r="E44" s="61">
        <f t="shared" si="18"/>
        <v>9788.6126719961321</v>
      </c>
      <c r="F44" s="61">
        <f t="shared" si="19"/>
        <v>11613.531866136482</v>
      </c>
      <c r="G44" s="76"/>
      <c r="H44" s="77"/>
      <c r="I44" s="63"/>
      <c r="J44" s="64">
        <f t="shared" si="20"/>
        <v>-1</v>
      </c>
      <c r="K44" s="61">
        <f t="shared" si="20"/>
        <v>-11066</v>
      </c>
      <c r="L44" s="63"/>
      <c r="M44" s="63"/>
      <c r="N44" s="63"/>
      <c r="O44" s="78">
        <f t="shared" si="21"/>
        <v>547.53186613647267</v>
      </c>
    </row>
    <row r="45" spans="1:17" ht="15.75" customHeight="1" x14ac:dyDescent="0.3">
      <c r="A45" s="60" t="s">
        <v>35</v>
      </c>
      <c r="B45" s="61">
        <f t="shared" si="18"/>
        <v>6512.9300629204372</v>
      </c>
      <c r="C45" s="61">
        <f t="shared" si="18"/>
        <v>930.04696397347334</v>
      </c>
      <c r="D45" s="61">
        <f t="shared" si="18"/>
        <v>2359.9742838411767</v>
      </c>
      <c r="E45" s="61">
        <f t="shared" si="18"/>
        <v>68485.942694597485</v>
      </c>
      <c r="F45" s="61">
        <f t="shared" si="19"/>
        <v>78288.894005332579</v>
      </c>
      <c r="G45" s="76"/>
      <c r="H45" s="77"/>
      <c r="I45" s="63"/>
      <c r="J45" s="64">
        <f t="shared" si="20"/>
        <v>3</v>
      </c>
      <c r="K45" s="61">
        <f t="shared" si="20"/>
        <v>-6302</v>
      </c>
      <c r="L45" s="63"/>
      <c r="M45" s="63"/>
      <c r="N45" s="63"/>
      <c r="O45" s="78">
        <f t="shared" si="21"/>
        <v>71986.894005332491</v>
      </c>
    </row>
    <row r="46" spans="1:17" ht="15.75" customHeight="1" x14ac:dyDescent="0.3">
      <c r="A46" s="60" t="s">
        <v>36</v>
      </c>
      <c r="B46" s="61">
        <f t="shared" si="18"/>
        <v>-75.367792640921152</v>
      </c>
      <c r="C46" s="61">
        <f t="shared" si="18"/>
        <v>0</v>
      </c>
      <c r="D46" s="61">
        <f t="shared" si="18"/>
        <v>149.42164159224922</v>
      </c>
      <c r="E46" s="61">
        <f t="shared" si="18"/>
        <v>4336.1836836474076</v>
      </c>
      <c r="F46" s="61">
        <f t="shared" si="19"/>
        <v>4410.2375325987359</v>
      </c>
      <c r="G46" s="76"/>
      <c r="H46" s="77"/>
      <c r="I46" s="63"/>
      <c r="J46" s="64">
        <f t="shared" si="20"/>
        <v>0</v>
      </c>
      <c r="K46" s="61">
        <f t="shared" si="20"/>
        <v>0</v>
      </c>
      <c r="L46" s="63"/>
      <c r="M46" s="63"/>
      <c r="N46" s="63"/>
      <c r="O46" s="78">
        <f t="shared" si="21"/>
        <v>4410.2375325987341</v>
      </c>
    </row>
    <row r="47" spans="1:17" ht="15.75" customHeight="1" x14ac:dyDescent="0.3">
      <c r="A47" s="60" t="s">
        <v>37</v>
      </c>
      <c r="B47" s="61">
        <f t="shared" si="18"/>
        <v>57.366238484056339</v>
      </c>
      <c r="C47" s="61">
        <f t="shared" si="18"/>
        <v>-4.684371009356024</v>
      </c>
      <c r="D47" s="61">
        <f t="shared" si="18"/>
        <v>809.61379565701645</v>
      </c>
      <c r="E47" s="61">
        <f t="shared" si="18"/>
        <v>23494.81703837667</v>
      </c>
      <c r="F47" s="61">
        <f t="shared" si="19"/>
        <v>24357.112701508388</v>
      </c>
      <c r="G47" s="76"/>
      <c r="H47" s="77"/>
      <c r="I47" s="63"/>
      <c r="J47" s="64">
        <f t="shared" si="20"/>
        <v>-26</v>
      </c>
      <c r="K47" s="61">
        <f t="shared" si="20"/>
        <v>-12643</v>
      </c>
      <c r="L47" s="63"/>
      <c r="M47" s="63"/>
      <c r="N47" s="63"/>
      <c r="O47" s="78">
        <f t="shared" si="21"/>
        <v>11714.112701508362</v>
      </c>
    </row>
    <row r="48" spans="1:17" ht="15.75" customHeight="1" x14ac:dyDescent="0.3">
      <c r="A48" s="60" t="s">
        <v>38</v>
      </c>
      <c r="B48" s="61">
        <f t="shared" si="18"/>
        <v>7819.7977828542935</v>
      </c>
      <c r="C48" s="61">
        <f t="shared" si="18"/>
        <v>13213.783462177467</v>
      </c>
      <c r="D48" s="61">
        <f t="shared" si="18"/>
        <v>1165.0301835394202</v>
      </c>
      <c r="E48" s="61">
        <f t="shared" si="18"/>
        <v>33808.923653816804</v>
      </c>
      <c r="F48" s="61">
        <f t="shared" si="19"/>
        <v>56007.535082387985</v>
      </c>
      <c r="G48" s="76"/>
      <c r="H48" s="77"/>
      <c r="I48" s="63"/>
      <c r="J48" s="64">
        <f t="shared" si="20"/>
        <v>2</v>
      </c>
      <c r="K48" s="61">
        <f t="shared" si="20"/>
        <v>2861</v>
      </c>
      <c r="L48" s="63"/>
      <c r="M48" s="63"/>
      <c r="N48" s="63"/>
      <c r="O48" s="78">
        <f t="shared" si="21"/>
        <v>58868.535082387971</v>
      </c>
    </row>
    <row r="49" spans="1:15" ht="15.75" customHeight="1" x14ac:dyDescent="0.3">
      <c r="A49" s="60" t="s">
        <v>39</v>
      </c>
      <c r="B49" s="61">
        <f t="shared" si="18"/>
        <v>-1441.0427099053559</v>
      </c>
      <c r="C49" s="61">
        <f t="shared" si="18"/>
        <v>0</v>
      </c>
      <c r="D49" s="61">
        <f t="shared" si="18"/>
        <v>190.54957858496891</v>
      </c>
      <c r="E49" s="61">
        <f t="shared" si="18"/>
        <v>5529.7075094434276</v>
      </c>
      <c r="F49" s="61">
        <f t="shared" si="19"/>
        <v>4279.2143781230407</v>
      </c>
      <c r="G49" s="76"/>
      <c r="H49" s="77"/>
      <c r="I49" s="63"/>
      <c r="J49" s="64">
        <f t="shared" si="20"/>
        <v>0</v>
      </c>
      <c r="K49" s="61">
        <f t="shared" si="20"/>
        <v>-388</v>
      </c>
      <c r="L49" s="63"/>
      <c r="M49" s="63"/>
      <c r="N49" s="63"/>
      <c r="O49" s="78">
        <f t="shared" si="21"/>
        <v>3891.2143781230407</v>
      </c>
    </row>
    <row r="50" spans="1:15" ht="15.75" customHeight="1" x14ac:dyDescent="0.3">
      <c r="A50" s="65" t="s">
        <v>40</v>
      </c>
      <c r="B50" s="66">
        <f t="shared" ref="B50:F50" si="22">SUM(B39:B49)</f>
        <v>-46730.2541000001</v>
      </c>
      <c r="C50" s="67">
        <f t="shared" si="22"/>
        <v>-78269.737499999916</v>
      </c>
      <c r="D50" s="67">
        <f t="shared" si="22"/>
        <v>34036.769099999925</v>
      </c>
      <c r="E50" s="67">
        <f t="shared" si="22"/>
        <v>266743.22250000009</v>
      </c>
      <c r="F50" s="67">
        <f t="shared" si="22"/>
        <v>175779.99999999994</v>
      </c>
      <c r="G50" s="76"/>
      <c r="H50" s="77"/>
      <c r="I50" s="63"/>
      <c r="J50" s="72">
        <f t="shared" ref="J50:K50" si="23">SUM(J39:J49)</f>
        <v>-32</v>
      </c>
      <c r="K50" s="67">
        <f t="shared" si="23"/>
        <v>-29469.407114624504</v>
      </c>
      <c r="L50" s="63"/>
      <c r="M50" s="63"/>
      <c r="N50" s="63"/>
      <c r="O50" s="79">
        <f>SUM(O39:O49)</f>
        <v>146310.59288537526</v>
      </c>
    </row>
    <row r="51" spans="1:15" ht="15.75" customHeight="1" x14ac:dyDescent="0.3">
      <c r="A51" s="10"/>
      <c r="B51" s="31">
        <f t="shared" ref="B51:E51" si="24">B50/B33</f>
        <v>-5.0679582237684526E-2</v>
      </c>
      <c r="C51" s="31">
        <f t="shared" si="24"/>
        <v>-0.14515039444988412</v>
      </c>
      <c r="D51" s="31">
        <f t="shared" si="24"/>
        <v>5.8404139396657069E-2</v>
      </c>
      <c r="E51" s="31">
        <f t="shared" si="24"/>
        <v>0.65382356051233836</v>
      </c>
      <c r="F51" s="10"/>
      <c r="G51" s="26"/>
      <c r="H51" s="26"/>
    </row>
    <row r="52" spans="1:15" ht="15.75" customHeight="1" x14ac:dyDescent="0.3">
      <c r="A52" s="10"/>
      <c r="B52" s="10"/>
      <c r="C52" s="10"/>
      <c r="D52" s="10"/>
      <c r="E52" s="10"/>
      <c r="F52" s="10"/>
      <c r="G52" s="10"/>
      <c r="H52" s="10"/>
    </row>
    <row r="53" spans="1:15" ht="15.75" customHeight="1" x14ac:dyDescent="0.3"/>
    <row r="54" spans="1:15" ht="15.75" customHeight="1" x14ac:dyDescent="0.4">
      <c r="A54" s="17" t="s">
        <v>640</v>
      </c>
      <c r="B54" s="25"/>
      <c r="C54" s="26"/>
      <c r="D54" s="25"/>
      <c r="E54" s="26"/>
      <c r="F54" s="26"/>
    </row>
    <row r="55" spans="1:15" ht="46.8" x14ac:dyDescent="0.3">
      <c r="A55" s="54" t="s">
        <v>53</v>
      </c>
      <c r="B55" s="55" t="s">
        <v>16</v>
      </c>
      <c r="C55" s="55" t="s">
        <v>17</v>
      </c>
      <c r="D55" s="55" t="s">
        <v>18</v>
      </c>
      <c r="E55" s="55" t="s">
        <v>19</v>
      </c>
      <c r="F55" s="75" t="s">
        <v>20</v>
      </c>
      <c r="G55" s="55" t="s">
        <v>619</v>
      </c>
      <c r="H55" s="55" t="s">
        <v>620</v>
      </c>
      <c r="I55" s="55" t="s">
        <v>621</v>
      </c>
      <c r="J55" s="55" t="s">
        <v>54</v>
      </c>
      <c r="K55" s="55" t="s">
        <v>55</v>
      </c>
      <c r="L55" s="55" t="s">
        <v>623</v>
      </c>
      <c r="M55" s="55" t="s">
        <v>624</v>
      </c>
      <c r="N55" s="55" t="s">
        <v>625</v>
      </c>
      <c r="O55" s="55" t="s">
        <v>27</v>
      </c>
    </row>
    <row r="56" spans="1:15" ht="15.75" customHeight="1" x14ac:dyDescent="0.3">
      <c r="A56" s="60" t="s">
        <v>29</v>
      </c>
      <c r="B56" s="81">
        <v>-1.3875677580000001E-2</v>
      </c>
      <c r="C56" s="82" t="s">
        <v>56</v>
      </c>
      <c r="D56" s="82">
        <v>1.3951487530000001E-2</v>
      </c>
      <c r="E56" s="82">
        <v>0.57365685919999998</v>
      </c>
      <c r="F56" s="83">
        <v>1.7363049549999999E-2</v>
      </c>
      <c r="G56" s="63"/>
      <c r="H56" s="63"/>
      <c r="I56" s="63"/>
      <c r="J56" s="83">
        <f t="shared" ref="J56:J67" si="25">IFERROR(J39/J22,0)</f>
        <v>0</v>
      </c>
      <c r="K56" s="83">
        <f t="shared" ref="K56" si="26">IFERROR(K39/K22,0)</f>
        <v>-5.3009151543353498E-2</v>
      </c>
      <c r="L56" s="63"/>
      <c r="M56" s="63"/>
      <c r="N56" s="63"/>
      <c r="O56" s="83">
        <f t="shared" ref="O56" si="27">IFERROR(O39/O22,0)</f>
        <v>1.2146955678011042E-2</v>
      </c>
    </row>
    <row r="57" spans="1:15" ht="15.75" customHeight="1" x14ac:dyDescent="0.3">
      <c r="A57" s="60" t="s">
        <v>30</v>
      </c>
      <c r="B57" s="82">
        <v>1.9632524389999999E-2</v>
      </c>
      <c r="C57" s="82" t="s">
        <v>56</v>
      </c>
      <c r="D57" s="82">
        <v>1.7039659279999999</v>
      </c>
      <c r="E57" s="82">
        <v>4.9432068039999999</v>
      </c>
      <c r="F57" s="83">
        <v>1.6343466680000001</v>
      </c>
      <c r="G57" s="63"/>
      <c r="H57" s="63"/>
      <c r="I57" s="63"/>
      <c r="J57" s="83">
        <f>IFERROR(J40/J23,0)</f>
        <v>-0.16666666666666666</v>
      </c>
      <c r="K57" s="83">
        <f>IFERROR(K40/K23,0)</f>
        <v>-0.47029373325174373</v>
      </c>
      <c r="L57" s="63"/>
      <c r="M57" s="63"/>
      <c r="N57" s="63"/>
      <c r="O57" s="83">
        <f>IFERROR(O40/O23,0)</f>
        <v>1.4528756378365397</v>
      </c>
    </row>
    <row r="58" spans="1:15" ht="15.75" customHeight="1" x14ac:dyDescent="0.3">
      <c r="A58" s="60" t="s">
        <v>31</v>
      </c>
      <c r="B58" s="82">
        <v>-0.152162979</v>
      </c>
      <c r="C58" s="82" t="s">
        <v>56</v>
      </c>
      <c r="D58" s="82">
        <v>1.3951487530000001E-2</v>
      </c>
      <c r="E58" s="82">
        <v>0.57365685919999998</v>
      </c>
      <c r="F58" s="83">
        <v>5.6371590960000002E-2</v>
      </c>
      <c r="G58" s="63"/>
      <c r="H58" s="63"/>
      <c r="I58" s="63"/>
      <c r="J58" s="83">
        <f t="shared" si="25"/>
        <v>-0.13414634146341464</v>
      </c>
      <c r="K58" s="83">
        <f t="shared" ref="K58" si="28">IFERROR(K41/K24,0)</f>
        <v>1.4328949835284035E-2</v>
      </c>
      <c r="L58" s="63"/>
      <c r="M58" s="63"/>
      <c r="N58" s="63"/>
      <c r="O58" s="83">
        <f t="shared" ref="O58" si="29">IFERROR(O41/O24,0)</f>
        <v>5.2245800940307389E-2</v>
      </c>
    </row>
    <row r="59" spans="1:15" ht="15.75" customHeight="1" x14ac:dyDescent="0.3">
      <c r="A59" s="60" t="s">
        <v>32</v>
      </c>
      <c r="B59" s="82">
        <v>-0.2521919098</v>
      </c>
      <c r="C59" s="82">
        <v>-0.2142465315</v>
      </c>
      <c r="D59" s="82">
        <v>1.3951487530000001E-2</v>
      </c>
      <c r="E59" s="82">
        <v>0.57365685919999998</v>
      </c>
      <c r="F59" s="83">
        <v>-0.16451340680000001</v>
      </c>
      <c r="G59" s="63"/>
      <c r="H59" s="63"/>
      <c r="I59" s="63"/>
      <c r="J59" s="83">
        <f t="shared" si="25"/>
        <v>2.6315789473684209E-2</v>
      </c>
      <c r="K59" s="83">
        <f t="shared" ref="K59" si="30">IFERROR(K42/K25,0)</f>
        <v>9.3977818470787414E-3</v>
      </c>
      <c r="L59" s="63"/>
      <c r="M59" s="63"/>
      <c r="N59" s="63"/>
      <c r="O59" s="83">
        <f t="shared" ref="O59" si="31">IFERROR(O42/O25,0)</f>
        <v>-0.15739009050932357</v>
      </c>
    </row>
    <row r="60" spans="1:15" ht="15.75" customHeight="1" x14ac:dyDescent="0.3">
      <c r="A60" s="60" t="s">
        <v>33</v>
      </c>
      <c r="B60" s="82">
        <v>-5.976821585E-2</v>
      </c>
      <c r="C60" s="82">
        <v>0.46056421069999998</v>
      </c>
      <c r="D60" s="82">
        <v>1.3951487530000001E-2</v>
      </c>
      <c r="E60" s="82">
        <v>0.57365685919999998</v>
      </c>
      <c r="F60" s="83">
        <v>0.17047494569999999</v>
      </c>
      <c r="G60" s="63"/>
      <c r="H60" s="63"/>
      <c r="I60" s="63"/>
      <c r="J60" s="83">
        <f t="shared" si="25"/>
        <v>0</v>
      </c>
      <c r="K60" s="83">
        <f t="shared" ref="K60" si="32">IFERROR(K43/K26,0)</f>
        <v>0.10011409013120365</v>
      </c>
      <c r="L60" s="63"/>
      <c r="M60" s="63"/>
      <c r="N60" s="63"/>
      <c r="O60" s="83">
        <f t="shared" ref="O60" si="33">IFERROR(O43/O26,0)</f>
        <v>0.168427433043186</v>
      </c>
    </row>
    <row r="61" spans="1:15" ht="15.75" customHeight="1" x14ac:dyDescent="0.3">
      <c r="A61" s="60" t="s">
        <v>34</v>
      </c>
      <c r="B61" s="82">
        <v>4.4301954849999998E-2</v>
      </c>
      <c r="C61" s="82" t="s">
        <v>56</v>
      </c>
      <c r="D61" s="82">
        <v>1.3951487530000001E-2</v>
      </c>
      <c r="E61" s="82">
        <v>0.57365685919999998</v>
      </c>
      <c r="F61" s="83">
        <v>0.16317345010000001</v>
      </c>
      <c r="G61" s="63"/>
      <c r="H61" s="63"/>
      <c r="I61" s="63"/>
      <c r="J61" s="83">
        <f t="shared" si="25"/>
        <v>-0.1111111111111111</v>
      </c>
      <c r="K61" s="83">
        <f t="shared" ref="K61" si="34">IFERROR(K44/K27,0)</f>
        <v>-0.57698524427759523</v>
      </c>
      <c r="L61" s="63"/>
      <c r="M61" s="63"/>
      <c r="N61" s="63"/>
      <c r="O61" s="83">
        <f t="shared" ref="O61" si="35">IFERROR(O44/O27,0)</f>
        <v>6.0599910949343545E-3</v>
      </c>
    </row>
    <row r="62" spans="1:15" ht="15.75" customHeight="1" x14ac:dyDescent="0.3">
      <c r="A62" s="60" t="s">
        <v>35</v>
      </c>
      <c r="B62" s="82">
        <v>4.282689688E-2</v>
      </c>
      <c r="C62" s="82">
        <v>0.27729406379999999</v>
      </c>
      <c r="D62" s="82">
        <v>1.3951487530000001E-2</v>
      </c>
      <c r="E62" s="82">
        <v>0.57365685919999998</v>
      </c>
      <c r="F62" s="83">
        <v>0.17633813030000001</v>
      </c>
      <c r="G62" s="63"/>
      <c r="H62" s="63"/>
      <c r="I62" s="63"/>
      <c r="J62" s="83">
        <f t="shared" si="25"/>
        <v>1.5873015873015872E-2</v>
      </c>
      <c r="K62" s="83">
        <f t="shared" ref="K62" si="36">IFERROR(K45/K28,0)</f>
        <v>-5.6281424986380647E-2</v>
      </c>
      <c r="L62" s="63"/>
      <c r="M62" s="63"/>
      <c r="N62" s="63"/>
      <c r="O62" s="83">
        <f t="shared" ref="O62" si="37">IFERROR(O45/O28,0)</f>
        <v>0.12948603391286539</v>
      </c>
    </row>
    <row r="63" spans="1:15" ht="15.75" customHeight="1" x14ac:dyDescent="0.3">
      <c r="A63" s="60" t="s">
        <v>36</v>
      </c>
      <c r="B63" s="82">
        <v>-5.0922708859999999E-2</v>
      </c>
      <c r="C63" s="82" t="s">
        <v>56</v>
      </c>
      <c r="D63" s="82">
        <v>1.3951487530000001E-2</v>
      </c>
      <c r="E63" s="82">
        <v>0.57365685919999998</v>
      </c>
      <c r="F63" s="83">
        <v>0.22331475240000001</v>
      </c>
      <c r="G63" s="63"/>
      <c r="H63" s="63"/>
      <c r="I63" s="63"/>
      <c r="J63" s="83">
        <f t="shared" si="25"/>
        <v>0</v>
      </c>
      <c r="K63" s="83">
        <f t="shared" ref="K63" si="38">IFERROR(K46/K29,0)</f>
        <v>0</v>
      </c>
      <c r="L63" s="63"/>
      <c r="M63" s="63"/>
      <c r="N63" s="63"/>
      <c r="O63" s="83">
        <f t="shared" ref="O63" si="39">IFERROR(O46/O29,0)</f>
        <v>0.21453727821034821</v>
      </c>
    </row>
    <row r="64" spans="1:15" ht="15.75" customHeight="1" x14ac:dyDescent="0.3">
      <c r="A64" s="60" t="s">
        <v>37</v>
      </c>
      <c r="B64" s="82">
        <v>7.8303528520000006E-3</v>
      </c>
      <c r="C64" s="82">
        <v>-1</v>
      </c>
      <c r="D64" s="82">
        <v>1.3951487530000001E-2</v>
      </c>
      <c r="E64" s="82">
        <v>0.57365685919999998</v>
      </c>
      <c r="F64" s="83">
        <v>0.22909746919999999</v>
      </c>
      <c r="G64" s="63"/>
      <c r="H64" s="63"/>
      <c r="I64" s="63"/>
      <c r="J64" s="83">
        <f t="shared" si="25"/>
        <v>-0.57777777777777772</v>
      </c>
      <c r="K64" s="83">
        <f t="shared" ref="K64" si="40">IFERROR(K47/K30,0)</f>
        <v>-0.34684919480947024</v>
      </c>
      <c r="L64" s="63"/>
      <c r="M64" s="63"/>
      <c r="N64" s="63"/>
      <c r="O64" s="83">
        <f t="shared" ref="O64" si="41">IFERROR(O47/O30,0)</f>
        <v>8.2049594093813877E-2</v>
      </c>
    </row>
    <row r="65" spans="1:15" ht="15.75" customHeight="1" x14ac:dyDescent="0.3">
      <c r="A65" s="60" t="s">
        <v>38</v>
      </c>
      <c r="B65" s="82">
        <v>8.9959787619999995E-2</v>
      </c>
      <c r="C65" s="82">
        <v>0.33553270159999998</v>
      </c>
      <c r="D65" s="82">
        <v>1.3951487530000001E-2</v>
      </c>
      <c r="E65" s="82">
        <v>0.57365685919999998</v>
      </c>
      <c r="F65" s="83">
        <v>0.20840122559999999</v>
      </c>
      <c r="G65" s="63"/>
      <c r="H65" s="63"/>
      <c r="I65" s="63"/>
      <c r="J65" s="83">
        <f t="shared" si="25"/>
        <v>6.6666666666666666E-2</v>
      </c>
      <c r="K65" s="83">
        <f t="shared" ref="K65" si="42">IFERROR(K48/K31,0)</f>
        <v>0.1627695283609262</v>
      </c>
      <c r="L65" s="63"/>
      <c r="M65" s="63"/>
      <c r="N65" s="63"/>
      <c r="O65" s="83">
        <f t="shared" ref="O65" si="43">IFERROR(O48/O31,0)</f>
        <v>0.20559997983027373</v>
      </c>
    </row>
    <row r="66" spans="1:15" ht="15.75" customHeight="1" x14ac:dyDescent="0.3">
      <c r="A66" s="60" t="s">
        <v>39</v>
      </c>
      <c r="B66" s="82">
        <v>-7.1793118429999997E-2</v>
      </c>
      <c r="C66" s="82" t="s">
        <v>56</v>
      </c>
      <c r="D66" s="82">
        <v>1.3951487530000001E-2</v>
      </c>
      <c r="E66" s="82">
        <v>0.57365685919999998</v>
      </c>
      <c r="F66" s="83">
        <v>9.8668597270000005E-2</v>
      </c>
      <c r="G66" s="63"/>
      <c r="H66" s="63"/>
      <c r="I66" s="63"/>
      <c r="J66" s="83">
        <f t="shared" si="25"/>
        <v>0</v>
      </c>
      <c r="K66" s="83">
        <f t="shared" ref="K66" si="44">IFERROR(K49/K32,0)</f>
        <v>-2.0727602970244136E-2</v>
      </c>
      <c r="L66" s="63"/>
      <c r="M66" s="63"/>
      <c r="N66" s="63"/>
      <c r="O66" s="83">
        <f t="shared" ref="O66" si="45">IFERROR(O49/O32,0)</f>
        <v>6.2671994893891428E-2</v>
      </c>
    </row>
    <row r="67" spans="1:15" ht="15.75" customHeight="1" x14ac:dyDescent="0.3">
      <c r="A67" s="80" t="s">
        <v>40</v>
      </c>
      <c r="B67" s="84">
        <v>-5.067958224E-2</v>
      </c>
      <c r="C67" s="84">
        <v>-0.14515039439999999</v>
      </c>
      <c r="D67" s="84">
        <v>5.8404139399999999E-2</v>
      </c>
      <c r="E67" s="84">
        <v>0.65382356050000001</v>
      </c>
      <c r="F67" s="85">
        <v>7.1686692689999998E-2</v>
      </c>
      <c r="G67" s="63"/>
      <c r="H67" s="63"/>
      <c r="I67" s="63"/>
      <c r="J67" s="85">
        <f t="shared" si="25"/>
        <v>-6.3241106719367585E-2</v>
      </c>
      <c r="K67" s="85">
        <f t="shared" ref="K67" si="46">IFERROR(K50/K33,0)</f>
        <v>-9.6956888765515711E-2</v>
      </c>
      <c r="L67" s="63"/>
      <c r="M67" s="63"/>
      <c r="N67" s="63"/>
      <c r="O67" s="85">
        <f t="shared" ref="O67" si="47">IFERROR(O50/O33,0)</f>
        <v>5.3087977175808779E-2</v>
      </c>
    </row>
    <row r="68" spans="1:15" ht="15.75" customHeight="1" x14ac:dyDescent="0.3"/>
    <row r="69" spans="1:15" ht="15.75" customHeight="1" x14ac:dyDescent="0.3">
      <c r="A69" s="3" t="s">
        <v>626</v>
      </c>
    </row>
    <row r="70" spans="1:15" ht="15.75" customHeight="1" x14ac:dyDescent="0.3"/>
  </sheetData>
  <pageMargins left="0.7" right="0.7" top="0.75" bottom="0.75" header="0" footer="0"/>
  <pageSetup orientation="portrait"/>
  <tableParts count="4">
    <tablePart r:id="rId1"/>
    <tablePart r:id="rId2"/>
    <tablePart r:id="rId3"/>
    <tablePart r:id="rId4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924002-5F99-4BE2-8F8D-2EF05ACA1395}">
  <dimension ref="A1:P518"/>
  <sheetViews>
    <sheetView workbookViewId="0">
      <pane xSplit="2" ySplit="2" topLeftCell="C3" activePane="bottomRight" state="frozen"/>
      <selection pane="topRight"/>
      <selection pane="bottomLeft"/>
      <selection pane="bottomRight" activeCell="A2" sqref="A2"/>
    </sheetView>
  </sheetViews>
  <sheetFormatPr defaultColWidth="12.6640625" defaultRowHeight="13.8" outlineLevelRow="1" x14ac:dyDescent="0.3"/>
  <cols>
    <col min="1" max="1" width="14.44140625" style="93" customWidth="1"/>
    <col min="2" max="2" width="77.88671875" style="93" customWidth="1"/>
    <col min="3" max="3" width="20" style="93" customWidth="1"/>
    <col min="4" max="4" width="23.44140625" style="93" customWidth="1"/>
    <col min="5" max="5" width="16.6640625" style="93" customWidth="1"/>
    <col min="6" max="6" width="10.5546875" style="93" customWidth="1"/>
    <col min="7" max="7" width="40.5546875" style="93" customWidth="1"/>
    <col min="8" max="8" width="11.5546875" style="93" customWidth="1"/>
    <col min="9" max="9" width="19.21875" style="93" customWidth="1"/>
    <col min="10" max="10" width="12.5546875" style="93" customWidth="1"/>
    <col min="11" max="11" width="14.77734375" style="93" customWidth="1"/>
    <col min="12" max="12" width="12.5546875" style="93" customWidth="1"/>
    <col min="13" max="13" width="15.33203125" style="93" customWidth="1"/>
    <col min="14" max="14" width="16.44140625" style="93" customWidth="1"/>
    <col min="15" max="15" width="28.6640625" style="93" customWidth="1"/>
    <col min="16" max="16" width="14.44140625" style="93" customWidth="1"/>
    <col min="17" max="16384" width="12.6640625" style="93"/>
  </cols>
  <sheetData>
    <row r="1" spans="1:16" ht="17.399999999999999" x14ac:dyDescent="0.3">
      <c r="A1" s="86" t="s">
        <v>57</v>
      </c>
      <c r="B1" s="13"/>
      <c r="C1" s="87"/>
      <c r="D1" s="87"/>
      <c r="E1" s="88"/>
      <c r="F1" s="88"/>
      <c r="G1" s="251" t="s">
        <v>58</v>
      </c>
      <c r="H1" s="252"/>
      <c r="I1" s="253" t="s">
        <v>59</v>
      </c>
      <c r="J1" s="252"/>
      <c r="K1" s="254" t="s">
        <v>60</v>
      </c>
      <c r="L1" s="252"/>
      <c r="M1" s="89"/>
      <c r="N1" s="90">
        <v>875342.34470000002</v>
      </c>
      <c r="O1" s="91" t="s">
        <v>61</v>
      </c>
      <c r="P1" s="92"/>
    </row>
    <row r="2" spans="1:16" ht="52.8" x14ac:dyDescent="0.3">
      <c r="A2" s="109" t="s">
        <v>62</v>
      </c>
      <c r="B2" s="110" t="s">
        <v>63</v>
      </c>
      <c r="C2" s="109" t="s">
        <v>64</v>
      </c>
      <c r="D2" s="109" t="s">
        <v>65</v>
      </c>
      <c r="E2" s="109" t="s">
        <v>66</v>
      </c>
      <c r="F2" s="109" t="s">
        <v>67</v>
      </c>
      <c r="G2" s="111" t="s">
        <v>68</v>
      </c>
      <c r="H2" s="112" t="s">
        <v>69</v>
      </c>
      <c r="I2" s="111" t="s">
        <v>70</v>
      </c>
      <c r="J2" s="113" t="s">
        <v>627</v>
      </c>
      <c r="K2" s="114" t="s">
        <v>71</v>
      </c>
      <c r="L2" s="115" t="s">
        <v>628</v>
      </c>
      <c r="M2" s="116" t="s">
        <v>72</v>
      </c>
      <c r="N2" s="117" t="s">
        <v>73</v>
      </c>
      <c r="O2" s="92"/>
      <c r="P2" s="92"/>
    </row>
    <row r="3" spans="1:16" x14ac:dyDescent="0.3">
      <c r="A3" s="118" t="s">
        <v>30</v>
      </c>
      <c r="B3" s="118"/>
      <c r="C3" s="119"/>
      <c r="D3" s="119"/>
      <c r="E3" s="120"/>
      <c r="F3" s="120"/>
      <c r="G3" s="121"/>
      <c r="H3" s="122"/>
      <c r="I3" s="123"/>
      <c r="J3" s="122"/>
      <c r="K3" s="123"/>
      <c r="L3" s="122"/>
      <c r="M3" s="124"/>
      <c r="N3" s="124"/>
      <c r="O3" s="92"/>
      <c r="P3" s="92"/>
    </row>
    <row r="4" spans="1:16" x14ac:dyDescent="0.3">
      <c r="A4" s="118" t="s">
        <v>30</v>
      </c>
      <c r="B4" s="125" t="s">
        <v>74</v>
      </c>
      <c r="C4" s="126"/>
      <c r="D4" s="126"/>
      <c r="E4" s="127"/>
      <c r="F4" s="127"/>
      <c r="G4" s="121"/>
      <c r="H4" s="122"/>
      <c r="I4" s="123"/>
      <c r="J4" s="122"/>
      <c r="K4" s="123"/>
      <c r="L4" s="122"/>
      <c r="M4" s="124"/>
      <c r="N4" s="124"/>
      <c r="O4" s="92"/>
      <c r="P4" s="92"/>
    </row>
    <row r="5" spans="1:16" x14ac:dyDescent="0.3">
      <c r="A5" s="140" t="s">
        <v>30</v>
      </c>
      <c r="B5" s="118" t="s">
        <v>75</v>
      </c>
      <c r="C5" s="121" t="s">
        <v>76</v>
      </c>
      <c r="D5" s="123">
        <v>2442</v>
      </c>
      <c r="E5" s="120">
        <v>0</v>
      </c>
      <c r="F5" s="120">
        <v>0</v>
      </c>
      <c r="G5" s="120">
        <f t="shared" ref="G5:G26" si="0">E5+F5</f>
        <v>0</v>
      </c>
      <c r="H5" s="122">
        <f t="shared" ref="H5:H27" si="1">+G5/$G$501</f>
        <v>0</v>
      </c>
      <c r="I5" s="123">
        <v>4</v>
      </c>
      <c r="J5" s="122">
        <f t="shared" ref="J5:J27" si="2">+I5/$I$501</f>
        <v>9.6385542168674694E-4</v>
      </c>
      <c r="K5" s="120">
        <v>61</v>
      </c>
      <c r="L5" s="122">
        <f t="shared" ref="L5:L27" si="3">+K5/$K$501</f>
        <v>1.6158084339902522E-3</v>
      </c>
      <c r="M5" s="129">
        <f t="shared" ref="M5:M27" si="4">+(H5+J5+L5)/3</f>
        <v>8.5988795189233301E-4</v>
      </c>
      <c r="N5" s="130">
        <f t="shared" ref="N5:N26" si="5">M5*$N$1</f>
        <v>752.69633598871565</v>
      </c>
      <c r="O5" s="92"/>
      <c r="P5" s="92"/>
    </row>
    <row r="6" spans="1:16" x14ac:dyDescent="0.3">
      <c r="A6" s="140" t="s">
        <v>30</v>
      </c>
      <c r="B6" s="118" t="s">
        <v>77</v>
      </c>
      <c r="C6" s="120"/>
      <c r="D6" s="123">
        <v>9341</v>
      </c>
      <c r="E6" s="120">
        <v>0</v>
      </c>
      <c r="F6" s="120">
        <v>0</v>
      </c>
      <c r="G6" s="120">
        <f t="shared" si="0"/>
        <v>0</v>
      </c>
      <c r="H6" s="122">
        <f t="shared" si="1"/>
        <v>0</v>
      </c>
      <c r="I6" s="123">
        <v>0</v>
      </c>
      <c r="J6" s="122">
        <f t="shared" si="2"/>
        <v>0</v>
      </c>
      <c r="K6" s="120">
        <v>0</v>
      </c>
      <c r="L6" s="122">
        <f t="shared" si="3"/>
        <v>0</v>
      </c>
      <c r="M6" s="129">
        <f t="shared" si="4"/>
        <v>0</v>
      </c>
      <c r="N6" s="130">
        <f t="shared" si="5"/>
        <v>0</v>
      </c>
      <c r="O6" s="92"/>
      <c r="P6" s="92"/>
    </row>
    <row r="7" spans="1:16" x14ac:dyDescent="0.3">
      <c r="A7" s="140" t="s">
        <v>30</v>
      </c>
      <c r="B7" s="118" t="s">
        <v>78</v>
      </c>
      <c r="C7" s="120">
        <v>139</v>
      </c>
      <c r="D7" s="123">
        <v>2436</v>
      </c>
      <c r="E7" s="120">
        <v>0</v>
      </c>
      <c r="F7" s="120">
        <v>0</v>
      </c>
      <c r="G7" s="120">
        <f t="shared" si="0"/>
        <v>0</v>
      </c>
      <c r="H7" s="122">
        <f t="shared" si="1"/>
        <v>0</v>
      </c>
      <c r="I7" s="123">
        <v>0</v>
      </c>
      <c r="J7" s="122">
        <f t="shared" si="2"/>
        <v>0</v>
      </c>
      <c r="K7" s="120">
        <v>0</v>
      </c>
      <c r="L7" s="122">
        <f t="shared" si="3"/>
        <v>0</v>
      </c>
      <c r="M7" s="129">
        <f t="shared" si="4"/>
        <v>0</v>
      </c>
      <c r="N7" s="130">
        <f t="shared" si="5"/>
        <v>0</v>
      </c>
      <c r="O7" s="92"/>
      <c r="P7" s="92"/>
    </row>
    <row r="8" spans="1:16" x14ac:dyDescent="0.3">
      <c r="A8" s="140" t="s">
        <v>30</v>
      </c>
      <c r="B8" s="118" t="s">
        <v>79</v>
      </c>
      <c r="C8" s="120">
        <v>187</v>
      </c>
      <c r="D8" s="123">
        <v>2188</v>
      </c>
      <c r="E8" s="120">
        <v>0</v>
      </c>
      <c r="F8" s="120">
        <v>0</v>
      </c>
      <c r="G8" s="120">
        <f t="shared" si="0"/>
        <v>0</v>
      </c>
      <c r="H8" s="122">
        <f t="shared" si="1"/>
        <v>0</v>
      </c>
      <c r="I8" s="123">
        <v>0</v>
      </c>
      <c r="J8" s="122">
        <f t="shared" si="2"/>
        <v>0</v>
      </c>
      <c r="K8" s="120">
        <v>2</v>
      </c>
      <c r="L8" s="122">
        <f t="shared" si="3"/>
        <v>5.2977325704598435E-5</v>
      </c>
      <c r="M8" s="129">
        <f t="shared" si="4"/>
        <v>1.7659108568199479E-5</v>
      </c>
      <c r="N8" s="130">
        <f t="shared" si="5"/>
        <v>15.457765499399592</v>
      </c>
      <c r="O8" s="92"/>
      <c r="P8" s="92"/>
    </row>
    <row r="9" spans="1:16" x14ac:dyDescent="0.3">
      <c r="A9" s="140" t="s">
        <v>30</v>
      </c>
      <c r="B9" s="118" t="s">
        <v>80</v>
      </c>
      <c r="C9" s="120" t="s">
        <v>81</v>
      </c>
      <c r="D9" s="123">
        <v>2147</v>
      </c>
      <c r="E9" s="120">
        <v>0</v>
      </c>
      <c r="F9" s="120">
        <v>0</v>
      </c>
      <c r="G9" s="120">
        <f t="shared" si="0"/>
        <v>0</v>
      </c>
      <c r="H9" s="122">
        <f t="shared" si="1"/>
        <v>0</v>
      </c>
      <c r="I9" s="123">
        <v>0</v>
      </c>
      <c r="J9" s="122">
        <f t="shared" si="2"/>
        <v>0</v>
      </c>
      <c r="K9" s="120">
        <v>7</v>
      </c>
      <c r="L9" s="122">
        <f t="shared" si="3"/>
        <v>1.8542063996609452E-4</v>
      </c>
      <c r="M9" s="129">
        <f t="shared" si="4"/>
        <v>6.1806879988698173E-5</v>
      </c>
      <c r="N9" s="130">
        <f t="shared" si="5"/>
        <v>54.102179247898569</v>
      </c>
      <c r="O9" s="92"/>
      <c r="P9" s="92"/>
    </row>
    <row r="10" spans="1:16" x14ac:dyDescent="0.3">
      <c r="A10" s="140" t="s">
        <v>30</v>
      </c>
      <c r="B10" s="118" t="s">
        <v>82</v>
      </c>
      <c r="C10" s="120">
        <v>545</v>
      </c>
      <c r="D10" s="123">
        <v>2148</v>
      </c>
      <c r="E10" s="120">
        <v>0</v>
      </c>
      <c r="F10" s="120">
        <v>0</v>
      </c>
      <c r="G10" s="120">
        <f t="shared" si="0"/>
        <v>0</v>
      </c>
      <c r="H10" s="122">
        <f t="shared" si="1"/>
        <v>0</v>
      </c>
      <c r="I10" s="123">
        <v>0</v>
      </c>
      <c r="J10" s="122">
        <f t="shared" si="2"/>
        <v>0</v>
      </c>
      <c r="K10" s="120">
        <v>0</v>
      </c>
      <c r="L10" s="122">
        <f t="shared" si="3"/>
        <v>0</v>
      </c>
      <c r="M10" s="129">
        <f t="shared" si="4"/>
        <v>0</v>
      </c>
      <c r="N10" s="130">
        <f t="shared" si="5"/>
        <v>0</v>
      </c>
      <c r="O10" s="92"/>
      <c r="P10" s="92"/>
    </row>
    <row r="11" spans="1:16" x14ac:dyDescent="0.3">
      <c r="A11" s="140" t="s">
        <v>30</v>
      </c>
      <c r="B11" s="118" t="s">
        <v>83</v>
      </c>
      <c r="C11" s="120">
        <v>419</v>
      </c>
      <c r="D11" s="123">
        <v>2149</v>
      </c>
      <c r="E11" s="120">
        <v>0</v>
      </c>
      <c r="F11" s="120">
        <v>0</v>
      </c>
      <c r="G11" s="120">
        <f t="shared" si="0"/>
        <v>0</v>
      </c>
      <c r="H11" s="122">
        <f t="shared" si="1"/>
        <v>0</v>
      </c>
      <c r="I11" s="123">
        <v>0</v>
      </c>
      <c r="J11" s="122">
        <f t="shared" si="2"/>
        <v>0</v>
      </c>
      <c r="K11" s="120">
        <v>0</v>
      </c>
      <c r="L11" s="122">
        <f t="shared" si="3"/>
        <v>0</v>
      </c>
      <c r="M11" s="129">
        <f t="shared" si="4"/>
        <v>0</v>
      </c>
      <c r="N11" s="130">
        <f t="shared" si="5"/>
        <v>0</v>
      </c>
      <c r="O11" s="92"/>
      <c r="P11" s="92"/>
    </row>
    <row r="12" spans="1:16" x14ac:dyDescent="0.3">
      <c r="A12" s="140" t="s">
        <v>30</v>
      </c>
      <c r="B12" s="118" t="s">
        <v>84</v>
      </c>
      <c r="C12" s="120">
        <v>252</v>
      </c>
      <c r="D12" s="123">
        <v>2150</v>
      </c>
      <c r="E12" s="120">
        <v>0</v>
      </c>
      <c r="F12" s="120">
        <v>0</v>
      </c>
      <c r="G12" s="120">
        <f t="shared" si="0"/>
        <v>0</v>
      </c>
      <c r="H12" s="122">
        <f t="shared" si="1"/>
        <v>0</v>
      </c>
      <c r="I12" s="123">
        <v>0</v>
      </c>
      <c r="J12" s="122">
        <f t="shared" si="2"/>
        <v>0</v>
      </c>
      <c r="K12" s="120">
        <v>11</v>
      </c>
      <c r="L12" s="122">
        <f t="shared" si="3"/>
        <v>2.9137529137529138E-4</v>
      </c>
      <c r="M12" s="129">
        <f t="shared" si="4"/>
        <v>9.7125097125097125E-5</v>
      </c>
      <c r="N12" s="130">
        <f t="shared" si="5"/>
        <v>85.017710246697746</v>
      </c>
      <c r="O12" s="92"/>
      <c r="P12" s="92"/>
    </row>
    <row r="13" spans="1:16" x14ac:dyDescent="0.3">
      <c r="A13" s="140" t="s">
        <v>30</v>
      </c>
      <c r="B13" s="118" t="s">
        <v>85</v>
      </c>
      <c r="C13" s="121">
        <v>418</v>
      </c>
      <c r="D13" s="123">
        <v>2151</v>
      </c>
      <c r="E13" s="120">
        <v>0</v>
      </c>
      <c r="F13" s="120">
        <v>0</v>
      </c>
      <c r="G13" s="120">
        <f t="shared" si="0"/>
        <v>0</v>
      </c>
      <c r="H13" s="122">
        <f t="shared" si="1"/>
        <v>0</v>
      </c>
      <c r="I13" s="123">
        <v>0</v>
      </c>
      <c r="J13" s="122">
        <f t="shared" si="2"/>
        <v>0</v>
      </c>
      <c r="K13" s="120">
        <v>10</v>
      </c>
      <c r="L13" s="122">
        <f t="shared" si="3"/>
        <v>2.6488662852299215E-4</v>
      </c>
      <c r="M13" s="129">
        <f t="shared" si="4"/>
        <v>8.829554284099738E-5</v>
      </c>
      <c r="N13" s="130">
        <f t="shared" si="5"/>
        <v>77.288827496997953</v>
      </c>
      <c r="O13" s="92"/>
      <c r="P13" s="92"/>
    </row>
    <row r="14" spans="1:16" x14ac:dyDescent="0.3">
      <c r="A14" s="140" t="s">
        <v>30</v>
      </c>
      <c r="B14" s="118" t="s">
        <v>86</v>
      </c>
      <c r="C14" s="121">
        <v>410</v>
      </c>
      <c r="D14" s="123">
        <v>2153</v>
      </c>
      <c r="E14" s="120">
        <v>2</v>
      </c>
      <c r="F14" s="120">
        <v>0</v>
      </c>
      <c r="G14" s="120">
        <f t="shared" si="0"/>
        <v>2</v>
      </c>
      <c r="H14" s="122">
        <f t="shared" si="1"/>
        <v>3.5360678925035362E-4</v>
      </c>
      <c r="I14" s="123">
        <v>1</v>
      </c>
      <c r="J14" s="122">
        <f t="shared" si="2"/>
        <v>2.4096385542168674E-4</v>
      </c>
      <c r="K14" s="120">
        <v>542</v>
      </c>
      <c r="L14" s="122">
        <f t="shared" si="3"/>
        <v>1.4356855265946175E-2</v>
      </c>
      <c r="M14" s="129">
        <f t="shared" si="4"/>
        <v>4.9838086368727387E-3</v>
      </c>
      <c r="N14" s="130">
        <f t="shared" si="5"/>
        <v>4362.538737736294</v>
      </c>
      <c r="O14" s="92"/>
      <c r="P14" s="92"/>
    </row>
    <row r="15" spans="1:16" x14ac:dyDescent="0.3">
      <c r="A15" s="140" t="s">
        <v>30</v>
      </c>
      <c r="B15" s="118" t="s">
        <v>87</v>
      </c>
      <c r="C15" s="120">
        <v>420</v>
      </c>
      <c r="D15" s="123">
        <v>2152</v>
      </c>
      <c r="E15" s="120">
        <v>0</v>
      </c>
      <c r="F15" s="120">
        <v>0</v>
      </c>
      <c r="G15" s="120">
        <f t="shared" si="0"/>
        <v>0</v>
      </c>
      <c r="H15" s="122">
        <f t="shared" si="1"/>
        <v>0</v>
      </c>
      <c r="I15" s="123">
        <v>2</v>
      </c>
      <c r="J15" s="122">
        <f t="shared" si="2"/>
        <v>4.8192771084337347E-4</v>
      </c>
      <c r="K15" s="120">
        <v>15</v>
      </c>
      <c r="L15" s="122">
        <f t="shared" si="3"/>
        <v>3.9732994278448826E-4</v>
      </c>
      <c r="M15" s="129">
        <f t="shared" si="4"/>
        <v>2.9308588454262058E-4</v>
      </c>
      <c r="N15" s="130">
        <f t="shared" si="5"/>
        <v>256.55048537401098</v>
      </c>
      <c r="O15" s="92"/>
      <c r="P15" s="92"/>
    </row>
    <row r="16" spans="1:16" x14ac:dyDescent="0.3">
      <c r="A16" s="140" t="s">
        <v>30</v>
      </c>
      <c r="B16" s="118" t="s">
        <v>88</v>
      </c>
      <c r="C16" s="120">
        <v>556</v>
      </c>
      <c r="D16" s="123">
        <v>2165</v>
      </c>
      <c r="E16" s="120">
        <v>0</v>
      </c>
      <c r="F16" s="120">
        <v>0</v>
      </c>
      <c r="G16" s="120">
        <f t="shared" si="0"/>
        <v>0</v>
      </c>
      <c r="H16" s="122">
        <f t="shared" si="1"/>
        <v>0</v>
      </c>
      <c r="I16" s="123">
        <v>99</v>
      </c>
      <c r="J16" s="122">
        <f t="shared" si="2"/>
        <v>2.3855421686746987E-2</v>
      </c>
      <c r="K16" s="120">
        <v>137</v>
      </c>
      <c r="L16" s="122">
        <f t="shared" si="3"/>
        <v>3.6289468107649926E-3</v>
      </c>
      <c r="M16" s="129">
        <f t="shared" si="4"/>
        <v>9.1614561658373266E-3</v>
      </c>
      <c r="N16" s="130">
        <f t="shared" si="5"/>
        <v>8019.4105210703174</v>
      </c>
      <c r="O16" s="92"/>
      <c r="P16" s="92"/>
    </row>
    <row r="17" spans="1:16" x14ac:dyDescent="0.3">
      <c r="A17" s="140" t="s">
        <v>30</v>
      </c>
      <c r="B17" s="118" t="s">
        <v>89</v>
      </c>
      <c r="C17" s="120">
        <v>304</v>
      </c>
      <c r="D17" s="123">
        <v>2189</v>
      </c>
      <c r="E17" s="120">
        <v>0</v>
      </c>
      <c r="F17" s="120">
        <v>0</v>
      </c>
      <c r="G17" s="120">
        <f t="shared" si="0"/>
        <v>0</v>
      </c>
      <c r="H17" s="122">
        <f t="shared" si="1"/>
        <v>0</v>
      </c>
      <c r="I17" s="123">
        <v>8</v>
      </c>
      <c r="J17" s="122">
        <f t="shared" si="2"/>
        <v>1.9277108433734939E-3</v>
      </c>
      <c r="K17" s="120">
        <v>18</v>
      </c>
      <c r="L17" s="122">
        <f t="shared" si="3"/>
        <v>4.7679593134138587E-4</v>
      </c>
      <c r="M17" s="129">
        <f t="shared" si="4"/>
        <v>8.0150225823829321E-4</v>
      </c>
      <c r="N17" s="130">
        <f t="shared" si="5"/>
        <v>701.58886600865253</v>
      </c>
      <c r="O17" s="92"/>
      <c r="P17" s="92"/>
    </row>
    <row r="18" spans="1:16" x14ac:dyDescent="0.3">
      <c r="A18" s="140" t="s">
        <v>30</v>
      </c>
      <c r="B18" s="118" t="s">
        <v>90</v>
      </c>
      <c r="C18" s="120">
        <v>18</v>
      </c>
      <c r="D18" s="120">
        <v>2203</v>
      </c>
      <c r="E18" s="120">
        <v>3</v>
      </c>
      <c r="F18" s="120">
        <v>0</v>
      </c>
      <c r="G18" s="120">
        <f t="shared" si="0"/>
        <v>3</v>
      </c>
      <c r="H18" s="122">
        <f t="shared" si="1"/>
        <v>5.304101838755304E-4</v>
      </c>
      <c r="I18" s="123">
        <v>13</v>
      </c>
      <c r="J18" s="122">
        <f t="shared" si="2"/>
        <v>3.1325301204819275E-3</v>
      </c>
      <c r="K18" s="120">
        <v>100</v>
      </c>
      <c r="L18" s="122">
        <f t="shared" si="3"/>
        <v>2.6488662852299214E-3</v>
      </c>
      <c r="M18" s="129">
        <f t="shared" si="4"/>
        <v>2.1039355298624598E-3</v>
      </c>
      <c r="N18" s="130">
        <f t="shared" si="5"/>
        <v>1841.6638598074426</v>
      </c>
      <c r="O18" s="92"/>
      <c r="P18" s="92"/>
    </row>
    <row r="19" spans="1:16" x14ac:dyDescent="0.3">
      <c r="A19" s="140" t="s">
        <v>30</v>
      </c>
      <c r="B19" s="118" t="s">
        <v>91</v>
      </c>
      <c r="C19" s="121">
        <v>30</v>
      </c>
      <c r="D19" s="123">
        <v>2211</v>
      </c>
      <c r="E19" s="120">
        <v>0</v>
      </c>
      <c r="F19" s="120">
        <v>0</v>
      </c>
      <c r="G19" s="120">
        <f t="shared" si="0"/>
        <v>0</v>
      </c>
      <c r="H19" s="122">
        <f t="shared" si="1"/>
        <v>0</v>
      </c>
      <c r="I19" s="123">
        <v>0</v>
      </c>
      <c r="J19" s="122">
        <f t="shared" si="2"/>
        <v>0</v>
      </c>
      <c r="K19" s="120">
        <v>0</v>
      </c>
      <c r="L19" s="122">
        <f t="shared" si="3"/>
        <v>0</v>
      </c>
      <c r="M19" s="129">
        <f t="shared" si="4"/>
        <v>0</v>
      </c>
      <c r="N19" s="130">
        <f t="shared" si="5"/>
        <v>0</v>
      </c>
      <c r="O19" s="92"/>
      <c r="P19" s="92"/>
    </row>
    <row r="20" spans="1:16" x14ac:dyDescent="0.3">
      <c r="A20" s="140" t="s">
        <v>30</v>
      </c>
      <c r="B20" s="118" t="s">
        <v>92</v>
      </c>
      <c r="C20" s="120">
        <v>549</v>
      </c>
      <c r="D20" s="123">
        <v>2205</v>
      </c>
      <c r="E20" s="120">
        <v>0</v>
      </c>
      <c r="F20" s="120">
        <v>0</v>
      </c>
      <c r="G20" s="120">
        <f t="shared" si="0"/>
        <v>0</v>
      </c>
      <c r="H20" s="122">
        <f t="shared" si="1"/>
        <v>0</v>
      </c>
      <c r="I20" s="123">
        <v>0</v>
      </c>
      <c r="J20" s="122">
        <f t="shared" si="2"/>
        <v>0</v>
      </c>
      <c r="K20" s="120">
        <v>0</v>
      </c>
      <c r="L20" s="122">
        <f t="shared" si="3"/>
        <v>0</v>
      </c>
      <c r="M20" s="129">
        <f t="shared" si="4"/>
        <v>0</v>
      </c>
      <c r="N20" s="130">
        <f t="shared" si="5"/>
        <v>0</v>
      </c>
      <c r="O20" s="92"/>
      <c r="P20" s="92"/>
    </row>
    <row r="21" spans="1:16" x14ac:dyDescent="0.3">
      <c r="A21" s="140" t="s">
        <v>30</v>
      </c>
      <c r="B21" s="118" t="s">
        <v>93</v>
      </c>
      <c r="C21" s="120">
        <v>547</v>
      </c>
      <c r="D21" s="123">
        <v>2206</v>
      </c>
      <c r="E21" s="120">
        <v>0</v>
      </c>
      <c r="F21" s="120">
        <v>0</v>
      </c>
      <c r="G21" s="120">
        <f t="shared" si="0"/>
        <v>0</v>
      </c>
      <c r="H21" s="122">
        <f t="shared" si="1"/>
        <v>0</v>
      </c>
      <c r="I21" s="123">
        <v>0</v>
      </c>
      <c r="J21" s="122">
        <f t="shared" si="2"/>
        <v>0</v>
      </c>
      <c r="K21" s="120">
        <v>0</v>
      </c>
      <c r="L21" s="122">
        <f t="shared" si="3"/>
        <v>0</v>
      </c>
      <c r="M21" s="129">
        <f t="shared" si="4"/>
        <v>0</v>
      </c>
      <c r="N21" s="130">
        <f t="shared" si="5"/>
        <v>0</v>
      </c>
      <c r="O21" s="92"/>
      <c r="P21" s="92"/>
    </row>
    <row r="22" spans="1:16" x14ac:dyDescent="0.3">
      <c r="A22" s="140" t="s">
        <v>30</v>
      </c>
      <c r="B22" s="118" t="s">
        <v>94</v>
      </c>
      <c r="C22" s="120">
        <v>570</v>
      </c>
      <c r="D22" s="123">
        <v>2208</v>
      </c>
      <c r="E22" s="120">
        <v>0</v>
      </c>
      <c r="F22" s="120">
        <v>0</v>
      </c>
      <c r="G22" s="120">
        <f t="shared" si="0"/>
        <v>0</v>
      </c>
      <c r="H22" s="122">
        <f t="shared" si="1"/>
        <v>0</v>
      </c>
      <c r="I22" s="123">
        <v>0</v>
      </c>
      <c r="J22" s="122">
        <f t="shared" si="2"/>
        <v>0</v>
      </c>
      <c r="K22" s="120">
        <v>0</v>
      </c>
      <c r="L22" s="122">
        <f t="shared" si="3"/>
        <v>0</v>
      </c>
      <c r="M22" s="129">
        <f t="shared" si="4"/>
        <v>0</v>
      </c>
      <c r="N22" s="130">
        <f t="shared" si="5"/>
        <v>0</v>
      </c>
      <c r="O22" s="92"/>
      <c r="P22" s="92"/>
    </row>
    <row r="23" spans="1:16" x14ac:dyDescent="0.3">
      <c r="A23" s="140" t="s">
        <v>30</v>
      </c>
      <c r="B23" s="118" t="s">
        <v>95</v>
      </c>
      <c r="C23" s="120">
        <v>31</v>
      </c>
      <c r="D23" s="123">
        <v>2209</v>
      </c>
      <c r="E23" s="120">
        <v>0</v>
      </c>
      <c r="F23" s="120">
        <v>0</v>
      </c>
      <c r="G23" s="120">
        <f t="shared" si="0"/>
        <v>0</v>
      </c>
      <c r="H23" s="122">
        <f t="shared" si="1"/>
        <v>0</v>
      </c>
      <c r="I23" s="123">
        <v>0</v>
      </c>
      <c r="J23" s="122">
        <f t="shared" si="2"/>
        <v>0</v>
      </c>
      <c r="K23" s="120">
        <v>0</v>
      </c>
      <c r="L23" s="122">
        <f t="shared" si="3"/>
        <v>0</v>
      </c>
      <c r="M23" s="129">
        <f t="shared" si="4"/>
        <v>0</v>
      </c>
      <c r="N23" s="130">
        <f t="shared" si="5"/>
        <v>0</v>
      </c>
      <c r="O23" s="92"/>
      <c r="P23" s="92"/>
    </row>
    <row r="24" spans="1:16" x14ac:dyDescent="0.3">
      <c r="A24" s="140" t="s">
        <v>30</v>
      </c>
      <c r="B24" s="118" t="s">
        <v>96</v>
      </c>
      <c r="C24" s="120">
        <v>525</v>
      </c>
      <c r="D24" s="123">
        <v>2210</v>
      </c>
      <c r="E24" s="120">
        <v>0</v>
      </c>
      <c r="F24" s="120">
        <v>0</v>
      </c>
      <c r="G24" s="120">
        <f t="shared" si="0"/>
        <v>0</v>
      </c>
      <c r="H24" s="122">
        <f t="shared" si="1"/>
        <v>0</v>
      </c>
      <c r="I24" s="123">
        <v>0</v>
      </c>
      <c r="J24" s="122">
        <f t="shared" si="2"/>
        <v>0</v>
      </c>
      <c r="K24" s="120">
        <v>0</v>
      </c>
      <c r="L24" s="122">
        <f t="shared" si="3"/>
        <v>0</v>
      </c>
      <c r="M24" s="129">
        <f t="shared" si="4"/>
        <v>0</v>
      </c>
      <c r="N24" s="130">
        <f t="shared" si="5"/>
        <v>0</v>
      </c>
      <c r="O24" s="92"/>
      <c r="P24" s="92"/>
    </row>
    <row r="25" spans="1:16" x14ac:dyDescent="0.3">
      <c r="A25" s="140" t="s">
        <v>30</v>
      </c>
      <c r="B25" s="118" t="s">
        <v>97</v>
      </c>
      <c r="C25" s="120">
        <v>408</v>
      </c>
      <c r="D25" s="123">
        <v>2207</v>
      </c>
      <c r="E25" s="120">
        <v>0</v>
      </c>
      <c r="F25" s="120">
        <v>0</v>
      </c>
      <c r="G25" s="120">
        <f t="shared" si="0"/>
        <v>0</v>
      </c>
      <c r="H25" s="122">
        <f t="shared" si="1"/>
        <v>0</v>
      </c>
      <c r="I25" s="123">
        <v>0</v>
      </c>
      <c r="J25" s="122">
        <f t="shared" si="2"/>
        <v>0</v>
      </c>
      <c r="K25" s="120">
        <v>19</v>
      </c>
      <c r="L25" s="122">
        <f t="shared" si="3"/>
        <v>5.0328459419368514E-4</v>
      </c>
      <c r="M25" s="129">
        <f t="shared" si="4"/>
        <v>1.6776153139789506E-4</v>
      </c>
      <c r="N25" s="130">
        <f t="shared" si="5"/>
        <v>146.84877224429613</v>
      </c>
      <c r="O25" s="92"/>
      <c r="P25" s="92"/>
    </row>
    <row r="26" spans="1:16" x14ac:dyDescent="0.3">
      <c r="A26" s="140" t="s">
        <v>30</v>
      </c>
      <c r="B26" s="118" t="s">
        <v>98</v>
      </c>
      <c r="C26" s="121">
        <v>567</v>
      </c>
      <c r="D26" s="123">
        <v>2212</v>
      </c>
      <c r="E26" s="120">
        <v>0</v>
      </c>
      <c r="F26" s="120">
        <v>0</v>
      </c>
      <c r="G26" s="120">
        <f t="shared" si="0"/>
        <v>0</v>
      </c>
      <c r="H26" s="122">
        <f t="shared" si="1"/>
        <v>0</v>
      </c>
      <c r="I26" s="123">
        <v>0</v>
      </c>
      <c r="J26" s="122">
        <f t="shared" si="2"/>
        <v>0</v>
      </c>
      <c r="K26" s="120">
        <v>0</v>
      </c>
      <c r="L26" s="122">
        <f t="shared" si="3"/>
        <v>0</v>
      </c>
      <c r="M26" s="129">
        <f t="shared" si="4"/>
        <v>0</v>
      </c>
      <c r="N26" s="130">
        <f t="shared" si="5"/>
        <v>0</v>
      </c>
      <c r="O26" s="92"/>
      <c r="P26" s="92"/>
    </row>
    <row r="27" spans="1:16" x14ac:dyDescent="0.3">
      <c r="A27" s="131"/>
      <c r="B27" s="132" t="s">
        <v>99</v>
      </c>
      <c r="C27" s="133"/>
      <c r="D27" s="133"/>
      <c r="E27" s="134">
        <f t="shared" ref="E27:G27" si="6">SUM(E5:E26)</f>
        <v>5</v>
      </c>
      <c r="F27" s="134">
        <f t="shared" si="6"/>
        <v>0</v>
      </c>
      <c r="G27" s="135">
        <f t="shared" si="6"/>
        <v>5</v>
      </c>
      <c r="H27" s="136">
        <f t="shared" si="1"/>
        <v>8.8401697312588397E-4</v>
      </c>
      <c r="I27" s="137">
        <f>SUM(I5:I26)</f>
        <v>127</v>
      </c>
      <c r="J27" s="136">
        <f t="shared" si="2"/>
        <v>3.0602409638554217E-2</v>
      </c>
      <c r="K27" s="137">
        <f>SUM(K5:K26)</f>
        <v>922</v>
      </c>
      <c r="L27" s="136">
        <f t="shared" si="3"/>
        <v>2.4422547149819878E-2</v>
      </c>
      <c r="M27" s="138">
        <f t="shared" si="4"/>
        <v>1.8636324587166658E-2</v>
      </c>
      <c r="N27" s="139">
        <f>SUM(N5:N26)</f>
        <v>16313.164060720725</v>
      </c>
      <c r="O27" s="99"/>
      <c r="P27" s="92"/>
    </row>
    <row r="28" spans="1:16" x14ac:dyDescent="0.3">
      <c r="A28" s="140" t="s">
        <v>33</v>
      </c>
      <c r="B28" s="118"/>
      <c r="C28" s="119"/>
      <c r="D28" s="119"/>
      <c r="E28" s="120"/>
      <c r="F28" s="120"/>
      <c r="G28" s="121"/>
      <c r="H28" s="122"/>
      <c r="I28" s="123"/>
      <c r="J28" s="122"/>
      <c r="K28" s="123"/>
      <c r="L28" s="122"/>
      <c r="M28" s="129"/>
      <c r="N28" s="129"/>
      <c r="O28" s="92"/>
      <c r="P28" s="92"/>
    </row>
    <row r="29" spans="1:16" x14ac:dyDescent="0.3">
      <c r="A29" s="140" t="s">
        <v>33</v>
      </c>
      <c r="B29" s="125" t="s">
        <v>100</v>
      </c>
      <c r="C29" s="126"/>
      <c r="D29" s="126"/>
      <c r="E29" s="127"/>
      <c r="F29" s="127"/>
      <c r="G29" s="121"/>
      <c r="H29" s="122"/>
      <c r="I29" s="123"/>
      <c r="J29" s="122"/>
      <c r="K29" s="123"/>
      <c r="L29" s="122"/>
      <c r="M29" s="129"/>
      <c r="N29" s="129"/>
      <c r="O29" s="92"/>
      <c r="P29" s="92"/>
    </row>
    <row r="30" spans="1:16" x14ac:dyDescent="0.3">
      <c r="A30" s="140" t="s">
        <v>33</v>
      </c>
      <c r="B30" s="118" t="s">
        <v>101</v>
      </c>
      <c r="C30" s="121" t="s">
        <v>102</v>
      </c>
      <c r="D30" s="120">
        <v>1987</v>
      </c>
      <c r="E30" s="120">
        <v>0</v>
      </c>
      <c r="F30" s="120">
        <v>0</v>
      </c>
      <c r="G30" s="120">
        <f t="shared" ref="G30:G64" si="7">E30+F30</f>
        <v>0</v>
      </c>
      <c r="H30" s="122">
        <f t="shared" ref="H30:H65" si="8">+G30/$G$501</f>
        <v>0</v>
      </c>
      <c r="I30" s="123">
        <v>2</v>
      </c>
      <c r="J30" s="122">
        <f t="shared" ref="J30:J65" si="9">+I30/$I$501</f>
        <v>4.8192771084337347E-4</v>
      </c>
      <c r="K30" s="120">
        <v>5</v>
      </c>
      <c r="L30" s="122">
        <f t="shared" ref="L30:L65" si="10">+K30/$K$501</f>
        <v>1.3244331426149608E-4</v>
      </c>
      <c r="M30" s="129">
        <f t="shared" ref="M30:M65" si="11">+(H30+J30+L30)/3</f>
        <v>2.0479034170162318E-4</v>
      </c>
      <c r="N30" s="130">
        <f t="shared" ref="N30:N64" si="12">M30*$N$1</f>
        <v>179.26165787701302</v>
      </c>
      <c r="O30" s="92"/>
      <c r="P30" s="92"/>
    </row>
    <row r="31" spans="1:16" x14ac:dyDescent="0.3">
      <c r="A31" s="140" t="s">
        <v>33</v>
      </c>
      <c r="B31" s="118" t="s">
        <v>103</v>
      </c>
      <c r="C31" s="120">
        <v>4</v>
      </c>
      <c r="D31" s="120">
        <v>2102</v>
      </c>
      <c r="E31" s="120">
        <v>0</v>
      </c>
      <c r="F31" s="120">
        <v>0</v>
      </c>
      <c r="G31" s="120">
        <f t="shared" si="7"/>
        <v>0</v>
      </c>
      <c r="H31" s="122">
        <f t="shared" si="8"/>
        <v>0</v>
      </c>
      <c r="I31" s="123">
        <v>0</v>
      </c>
      <c r="J31" s="122">
        <f t="shared" si="9"/>
        <v>0</v>
      </c>
      <c r="K31" s="120">
        <v>23</v>
      </c>
      <c r="L31" s="122">
        <f t="shared" si="10"/>
        <v>6.0923924560288192E-4</v>
      </c>
      <c r="M31" s="129">
        <f t="shared" si="11"/>
        <v>2.0307974853429398E-4</v>
      </c>
      <c r="N31" s="130">
        <f t="shared" si="12"/>
        <v>177.7643032430953</v>
      </c>
      <c r="O31" s="92"/>
      <c r="P31" s="92"/>
    </row>
    <row r="32" spans="1:16" x14ac:dyDescent="0.3">
      <c r="A32" s="140" t="s">
        <v>33</v>
      </c>
      <c r="B32" s="118" t="s">
        <v>104</v>
      </c>
      <c r="C32" s="120">
        <v>226</v>
      </c>
      <c r="D32" s="120">
        <v>2103</v>
      </c>
      <c r="E32" s="120">
        <v>0</v>
      </c>
      <c r="F32" s="120">
        <v>0</v>
      </c>
      <c r="G32" s="120">
        <f t="shared" si="7"/>
        <v>0</v>
      </c>
      <c r="H32" s="122">
        <f t="shared" si="8"/>
        <v>0</v>
      </c>
      <c r="I32" s="123">
        <v>0</v>
      </c>
      <c r="J32" s="122">
        <f t="shared" si="9"/>
        <v>0</v>
      </c>
      <c r="K32" s="120">
        <v>0</v>
      </c>
      <c r="L32" s="122">
        <f t="shared" si="10"/>
        <v>0</v>
      </c>
      <c r="M32" s="129">
        <f t="shared" si="11"/>
        <v>0</v>
      </c>
      <c r="N32" s="130">
        <f t="shared" si="12"/>
        <v>0</v>
      </c>
      <c r="O32" s="92"/>
      <c r="P32" s="92"/>
    </row>
    <row r="33" spans="1:16" x14ac:dyDescent="0.3">
      <c r="A33" s="140" t="s">
        <v>33</v>
      </c>
      <c r="B33" s="118" t="s">
        <v>105</v>
      </c>
      <c r="C33" s="120">
        <v>10</v>
      </c>
      <c r="D33" s="120">
        <v>2104</v>
      </c>
      <c r="E33" s="120">
        <v>0</v>
      </c>
      <c r="F33" s="120">
        <v>0</v>
      </c>
      <c r="G33" s="120">
        <f t="shared" si="7"/>
        <v>0</v>
      </c>
      <c r="H33" s="122">
        <f t="shared" si="8"/>
        <v>0</v>
      </c>
      <c r="I33" s="123">
        <v>0</v>
      </c>
      <c r="J33" s="122">
        <f t="shared" si="9"/>
        <v>0</v>
      </c>
      <c r="K33" s="120">
        <v>2</v>
      </c>
      <c r="L33" s="122">
        <f t="shared" si="10"/>
        <v>5.2977325704598435E-5</v>
      </c>
      <c r="M33" s="129">
        <f t="shared" si="11"/>
        <v>1.7659108568199479E-5</v>
      </c>
      <c r="N33" s="130">
        <f t="shared" si="12"/>
        <v>15.457765499399592</v>
      </c>
      <c r="O33" s="92"/>
      <c r="P33" s="92"/>
    </row>
    <row r="34" spans="1:16" x14ac:dyDescent="0.3">
      <c r="A34" s="140" t="s">
        <v>33</v>
      </c>
      <c r="B34" s="118" t="s">
        <v>106</v>
      </c>
      <c r="C34" s="120">
        <v>145</v>
      </c>
      <c r="D34" s="120">
        <v>2113</v>
      </c>
      <c r="E34" s="120">
        <v>0</v>
      </c>
      <c r="F34" s="120">
        <v>0</v>
      </c>
      <c r="G34" s="120">
        <f t="shared" si="7"/>
        <v>0</v>
      </c>
      <c r="H34" s="122">
        <f t="shared" si="8"/>
        <v>0</v>
      </c>
      <c r="I34" s="123">
        <v>1</v>
      </c>
      <c r="J34" s="122">
        <f t="shared" si="9"/>
        <v>2.4096385542168674E-4</v>
      </c>
      <c r="K34" s="120">
        <v>1</v>
      </c>
      <c r="L34" s="122">
        <f t="shared" si="10"/>
        <v>2.6488662852299217E-5</v>
      </c>
      <c r="M34" s="129">
        <f t="shared" si="11"/>
        <v>8.9150839424661981E-5</v>
      </c>
      <c r="N34" s="130">
        <f t="shared" si="12"/>
        <v>78.037504813956815</v>
      </c>
      <c r="O34" s="92"/>
      <c r="P34" s="92"/>
    </row>
    <row r="35" spans="1:16" x14ac:dyDescent="0.3">
      <c r="A35" s="140" t="s">
        <v>33</v>
      </c>
      <c r="B35" s="118" t="s">
        <v>107</v>
      </c>
      <c r="C35" s="120">
        <v>9</v>
      </c>
      <c r="D35" s="120">
        <v>2105</v>
      </c>
      <c r="E35" s="120">
        <v>0</v>
      </c>
      <c r="F35" s="120">
        <v>0</v>
      </c>
      <c r="G35" s="120">
        <f t="shared" si="7"/>
        <v>0</v>
      </c>
      <c r="H35" s="122">
        <f t="shared" si="8"/>
        <v>0</v>
      </c>
      <c r="I35" s="123">
        <v>1</v>
      </c>
      <c r="J35" s="122">
        <f t="shared" si="9"/>
        <v>2.4096385542168674E-4</v>
      </c>
      <c r="K35" s="120">
        <v>8</v>
      </c>
      <c r="L35" s="122">
        <f t="shared" si="10"/>
        <v>2.1190930281839374E-4</v>
      </c>
      <c r="M35" s="129">
        <f t="shared" si="11"/>
        <v>1.5095771941336014E-4</v>
      </c>
      <c r="N35" s="130">
        <f t="shared" si="12"/>
        <v>132.13968406185538</v>
      </c>
      <c r="O35" s="92"/>
      <c r="P35" s="92"/>
    </row>
    <row r="36" spans="1:16" x14ac:dyDescent="0.3">
      <c r="A36" s="140" t="s">
        <v>33</v>
      </c>
      <c r="B36" s="118" t="s">
        <v>108</v>
      </c>
      <c r="C36" s="120">
        <v>15</v>
      </c>
      <c r="D36" s="120">
        <v>2106</v>
      </c>
      <c r="E36" s="120">
        <v>0</v>
      </c>
      <c r="F36" s="120">
        <v>0</v>
      </c>
      <c r="G36" s="120">
        <f t="shared" si="7"/>
        <v>0</v>
      </c>
      <c r="H36" s="122">
        <f t="shared" si="8"/>
        <v>0</v>
      </c>
      <c r="I36" s="123">
        <v>1</v>
      </c>
      <c r="J36" s="122">
        <f t="shared" si="9"/>
        <v>2.4096385542168674E-4</v>
      </c>
      <c r="K36" s="120">
        <v>48</v>
      </c>
      <c r="L36" s="122">
        <f t="shared" si="10"/>
        <v>1.2714558169103624E-3</v>
      </c>
      <c r="M36" s="129">
        <f t="shared" si="11"/>
        <v>5.0413989077734969E-4</v>
      </c>
      <c r="N36" s="130">
        <f t="shared" si="12"/>
        <v>441.29499404984716</v>
      </c>
      <c r="O36" s="92"/>
      <c r="P36" s="92"/>
    </row>
    <row r="37" spans="1:16" x14ac:dyDescent="0.3">
      <c r="A37" s="140" t="s">
        <v>33</v>
      </c>
      <c r="B37" s="118" t="s">
        <v>109</v>
      </c>
      <c r="C37" s="120">
        <v>7</v>
      </c>
      <c r="D37" s="120">
        <v>2107</v>
      </c>
      <c r="E37" s="120">
        <v>1</v>
      </c>
      <c r="F37" s="120">
        <v>0</v>
      </c>
      <c r="G37" s="120">
        <f t="shared" si="7"/>
        <v>1</v>
      </c>
      <c r="H37" s="122">
        <f t="shared" si="8"/>
        <v>1.7680339462517681E-4</v>
      </c>
      <c r="I37" s="123">
        <v>68</v>
      </c>
      <c r="J37" s="122">
        <f t="shared" si="9"/>
        <v>1.6385542168674699E-2</v>
      </c>
      <c r="K37" s="120">
        <v>252</v>
      </c>
      <c r="L37" s="122">
        <f t="shared" si="10"/>
        <v>6.6751430387794021E-3</v>
      </c>
      <c r="M37" s="129">
        <f t="shared" si="11"/>
        <v>7.7458295340264256E-3</v>
      </c>
      <c r="N37" s="130">
        <f t="shared" si="12"/>
        <v>6780.2525859611997</v>
      </c>
      <c r="O37" s="92"/>
      <c r="P37" s="92"/>
    </row>
    <row r="38" spans="1:16" x14ac:dyDescent="0.3">
      <c r="A38" s="140" t="s">
        <v>33</v>
      </c>
      <c r="B38" s="118" t="s">
        <v>110</v>
      </c>
      <c r="C38" s="121">
        <v>555</v>
      </c>
      <c r="D38" s="120">
        <v>2108</v>
      </c>
      <c r="E38" s="120">
        <v>0</v>
      </c>
      <c r="F38" s="120">
        <v>0</v>
      </c>
      <c r="G38" s="120">
        <f t="shared" si="7"/>
        <v>0</v>
      </c>
      <c r="H38" s="122">
        <f t="shared" si="8"/>
        <v>0</v>
      </c>
      <c r="I38" s="123">
        <v>0</v>
      </c>
      <c r="J38" s="122">
        <f t="shared" si="9"/>
        <v>0</v>
      </c>
      <c r="K38" s="120">
        <v>0</v>
      </c>
      <c r="L38" s="122">
        <f t="shared" si="10"/>
        <v>0</v>
      </c>
      <c r="M38" s="129">
        <f t="shared" si="11"/>
        <v>0</v>
      </c>
      <c r="N38" s="130">
        <f t="shared" si="12"/>
        <v>0</v>
      </c>
      <c r="O38" s="92"/>
      <c r="P38" s="92"/>
    </row>
    <row r="39" spans="1:16" x14ac:dyDescent="0.3">
      <c r="A39" s="140" t="s">
        <v>33</v>
      </c>
      <c r="B39" s="118" t="s">
        <v>111</v>
      </c>
      <c r="C39" s="121"/>
      <c r="D39" s="120">
        <v>9905</v>
      </c>
      <c r="E39" s="120">
        <v>0</v>
      </c>
      <c r="F39" s="120">
        <v>0</v>
      </c>
      <c r="G39" s="120">
        <f t="shared" si="7"/>
        <v>0</v>
      </c>
      <c r="H39" s="122">
        <f t="shared" si="8"/>
        <v>0</v>
      </c>
      <c r="I39" s="123">
        <v>0</v>
      </c>
      <c r="J39" s="122">
        <f t="shared" si="9"/>
        <v>0</v>
      </c>
      <c r="K39" s="120">
        <v>0</v>
      </c>
      <c r="L39" s="122">
        <f t="shared" si="10"/>
        <v>0</v>
      </c>
      <c r="M39" s="129">
        <f t="shared" si="11"/>
        <v>0</v>
      </c>
      <c r="N39" s="130">
        <f t="shared" si="12"/>
        <v>0</v>
      </c>
      <c r="O39" s="92"/>
      <c r="P39" s="92"/>
    </row>
    <row r="40" spans="1:16" x14ac:dyDescent="0.3">
      <c r="A40" s="140" t="s">
        <v>33</v>
      </c>
      <c r="B40" s="118" t="s">
        <v>112</v>
      </c>
      <c r="C40" s="120">
        <v>13</v>
      </c>
      <c r="D40" s="120">
        <v>2109</v>
      </c>
      <c r="E40" s="120">
        <v>0</v>
      </c>
      <c r="F40" s="120">
        <v>0</v>
      </c>
      <c r="G40" s="120">
        <f t="shared" si="7"/>
        <v>0</v>
      </c>
      <c r="H40" s="122">
        <f t="shared" si="8"/>
        <v>0</v>
      </c>
      <c r="I40" s="123">
        <v>0</v>
      </c>
      <c r="J40" s="122">
        <f t="shared" si="9"/>
        <v>0</v>
      </c>
      <c r="K40" s="120">
        <v>24</v>
      </c>
      <c r="L40" s="122">
        <f t="shared" si="10"/>
        <v>6.3572790845518119E-4</v>
      </c>
      <c r="M40" s="129">
        <f t="shared" si="11"/>
        <v>2.1190930281839374E-4</v>
      </c>
      <c r="N40" s="130">
        <f t="shared" si="12"/>
        <v>185.49318599279511</v>
      </c>
      <c r="O40" s="92"/>
      <c r="P40" s="92"/>
    </row>
    <row r="41" spans="1:16" x14ac:dyDescent="0.3">
      <c r="A41" s="140" t="s">
        <v>33</v>
      </c>
      <c r="B41" s="118" t="s">
        <v>113</v>
      </c>
      <c r="C41" s="120">
        <v>8</v>
      </c>
      <c r="D41" s="120">
        <v>2110</v>
      </c>
      <c r="E41" s="120">
        <v>0</v>
      </c>
      <c r="F41" s="120">
        <v>0</v>
      </c>
      <c r="G41" s="120">
        <f t="shared" si="7"/>
        <v>0</v>
      </c>
      <c r="H41" s="122">
        <f t="shared" si="8"/>
        <v>0</v>
      </c>
      <c r="I41" s="123">
        <v>0</v>
      </c>
      <c r="J41" s="122">
        <f t="shared" si="9"/>
        <v>0</v>
      </c>
      <c r="K41" s="120">
        <v>6</v>
      </c>
      <c r="L41" s="122">
        <f t="shared" si="10"/>
        <v>1.589319771137953E-4</v>
      </c>
      <c r="M41" s="129">
        <f t="shared" si="11"/>
        <v>5.2977325704598435E-5</v>
      </c>
      <c r="N41" s="130">
        <f t="shared" si="12"/>
        <v>46.373296498198776</v>
      </c>
      <c r="O41" s="92"/>
      <c r="P41" s="92"/>
    </row>
    <row r="42" spans="1:16" x14ac:dyDescent="0.3">
      <c r="A42" s="140" t="s">
        <v>33</v>
      </c>
      <c r="B42" s="118" t="s">
        <v>114</v>
      </c>
      <c r="C42" s="120">
        <v>122</v>
      </c>
      <c r="D42" s="120">
        <v>2111</v>
      </c>
      <c r="E42" s="120">
        <v>0</v>
      </c>
      <c r="F42" s="120">
        <v>0</v>
      </c>
      <c r="G42" s="120">
        <f t="shared" si="7"/>
        <v>0</v>
      </c>
      <c r="H42" s="122">
        <f t="shared" si="8"/>
        <v>0</v>
      </c>
      <c r="I42" s="123">
        <v>28</v>
      </c>
      <c r="J42" s="122">
        <f t="shared" si="9"/>
        <v>6.7469879518072288E-3</v>
      </c>
      <c r="K42" s="120">
        <v>195</v>
      </c>
      <c r="L42" s="122">
        <f t="shared" si="10"/>
        <v>5.1652892561983473E-3</v>
      </c>
      <c r="M42" s="129">
        <f t="shared" si="11"/>
        <v>3.970759069335192E-3</v>
      </c>
      <c r="N42" s="130">
        <f t="shared" si="12"/>
        <v>3475.7735539906571</v>
      </c>
      <c r="O42" s="92"/>
      <c r="P42" s="92"/>
    </row>
    <row r="43" spans="1:16" x14ac:dyDescent="0.3">
      <c r="A43" s="140" t="s">
        <v>33</v>
      </c>
      <c r="B43" s="118" t="s">
        <v>115</v>
      </c>
      <c r="C43" s="120">
        <v>11</v>
      </c>
      <c r="D43" s="120">
        <v>2112</v>
      </c>
      <c r="E43" s="120">
        <v>0</v>
      </c>
      <c r="F43" s="120">
        <v>0</v>
      </c>
      <c r="G43" s="120">
        <f t="shared" si="7"/>
        <v>0</v>
      </c>
      <c r="H43" s="122">
        <f t="shared" si="8"/>
        <v>0</v>
      </c>
      <c r="I43" s="123">
        <v>10</v>
      </c>
      <c r="J43" s="122">
        <f t="shared" si="9"/>
        <v>2.4096385542168677E-3</v>
      </c>
      <c r="K43" s="120">
        <v>64</v>
      </c>
      <c r="L43" s="122">
        <f t="shared" si="10"/>
        <v>1.6952744225471499E-3</v>
      </c>
      <c r="M43" s="129">
        <f t="shared" si="11"/>
        <v>1.3683043255880059E-3</v>
      </c>
      <c r="N43" s="130">
        <f t="shared" si="12"/>
        <v>1197.7347166233574</v>
      </c>
      <c r="O43" s="92"/>
      <c r="P43" s="92"/>
    </row>
    <row r="44" spans="1:16" x14ac:dyDescent="0.3">
      <c r="A44" s="140" t="s">
        <v>33</v>
      </c>
      <c r="B44" s="118" t="s">
        <v>116</v>
      </c>
      <c r="C44" s="121">
        <v>116</v>
      </c>
      <c r="D44" s="120">
        <v>2071</v>
      </c>
      <c r="E44" s="120">
        <v>0</v>
      </c>
      <c r="F44" s="120">
        <v>0</v>
      </c>
      <c r="G44" s="120">
        <f t="shared" si="7"/>
        <v>0</v>
      </c>
      <c r="H44" s="122">
        <f t="shared" si="8"/>
        <v>0</v>
      </c>
      <c r="I44" s="123">
        <v>0</v>
      </c>
      <c r="J44" s="122">
        <f t="shared" si="9"/>
        <v>0</v>
      </c>
      <c r="K44" s="120">
        <v>50</v>
      </c>
      <c r="L44" s="122">
        <f t="shared" si="10"/>
        <v>1.3244331426149607E-3</v>
      </c>
      <c r="M44" s="129">
        <f t="shared" si="11"/>
        <v>4.4147771420498689E-4</v>
      </c>
      <c r="N44" s="130">
        <f t="shared" si="12"/>
        <v>386.44413748498971</v>
      </c>
      <c r="O44" s="92"/>
      <c r="P44" s="92"/>
    </row>
    <row r="45" spans="1:16" x14ac:dyDescent="0.3">
      <c r="A45" s="140" t="s">
        <v>33</v>
      </c>
      <c r="B45" s="118" t="s">
        <v>117</v>
      </c>
      <c r="C45" s="120"/>
      <c r="D45" s="120">
        <v>9978</v>
      </c>
      <c r="E45" s="120">
        <v>0</v>
      </c>
      <c r="F45" s="120">
        <v>0</v>
      </c>
      <c r="G45" s="120">
        <f t="shared" si="7"/>
        <v>0</v>
      </c>
      <c r="H45" s="122">
        <f t="shared" si="8"/>
        <v>0</v>
      </c>
      <c r="I45" s="123">
        <v>48</v>
      </c>
      <c r="J45" s="122">
        <f t="shared" si="9"/>
        <v>1.1566265060240964E-2</v>
      </c>
      <c r="K45" s="120">
        <v>77</v>
      </c>
      <c r="L45" s="122">
        <f t="shared" si="10"/>
        <v>2.0396270396270395E-3</v>
      </c>
      <c r="M45" s="129">
        <f t="shared" si="11"/>
        <v>4.5352973666226678E-3</v>
      </c>
      <c r="N45" s="130">
        <f t="shared" si="12"/>
        <v>3969.9378308112214</v>
      </c>
      <c r="O45" s="92"/>
      <c r="P45" s="92"/>
    </row>
    <row r="46" spans="1:16" x14ac:dyDescent="0.3">
      <c r="A46" s="140" t="s">
        <v>33</v>
      </c>
      <c r="B46" s="118" t="s">
        <v>118</v>
      </c>
      <c r="C46" s="120">
        <v>22</v>
      </c>
      <c r="D46" s="120">
        <v>2073</v>
      </c>
      <c r="E46" s="120">
        <v>0</v>
      </c>
      <c r="F46" s="120">
        <v>0</v>
      </c>
      <c r="G46" s="120">
        <f t="shared" si="7"/>
        <v>0</v>
      </c>
      <c r="H46" s="122">
        <f t="shared" si="8"/>
        <v>0</v>
      </c>
      <c r="I46" s="123">
        <v>0</v>
      </c>
      <c r="J46" s="122">
        <f t="shared" si="9"/>
        <v>0</v>
      </c>
      <c r="K46" s="120">
        <v>71</v>
      </c>
      <c r="L46" s="122">
        <f t="shared" si="10"/>
        <v>1.8806950625132443E-3</v>
      </c>
      <c r="M46" s="129">
        <f t="shared" si="11"/>
        <v>6.2689835417108143E-4</v>
      </c>
      <c r="N46" s="130">
        <f t="shared" si="12"/>
        <v>548.75067522868551</v>
      </c>
      <c r="O46" s="92"/>
      <c r="P46" s="92"/>
    </row>
    <row r="47" spans="1:16" x14ac:dyDescent="0.3">
      <c r="A47" s="140" t="s">
        <v>33</v>
      </c>
      <c r="B47" s="118" t="s">
        <v>119</v>
      </c>
      <c r="C47" s="120"/>
      <c r="D47" s="120">
        <v>9172</v>
      </c>
      <c r="E47" s="120">
        <v>0</v>
      </c>
      <c r="F47" s="120">
        <v>0</v>
      </c>
      <c r="G47" s="120">
        <f t="shared" si="7"/>
        <v>0</v>
      </c>
      <c r="H47" s="122">
        <f t="shared" si="8"/>
        <v>0</v>
      </c>
      <c r="I47" s="123">
        <v>0</v>
      </c>
      <c r="J47" s="122">
        <f t="shared" si="9"/>
        <v>0</v>
      </c>
      <c r="K47" s="120">
        <v>0</v>
      </c>
      <c r="L47" s="122">
        <f t="shared" si="10"/>
        <v>0</v>
      </c>
      <c r="M47" s="129">
        <f t="shared" si="11"/>
        <v>0</v>
      </c>
      <c r="N47" s="130">
        <f t="shared" si="12"/>
        <v>0</v>
      </c>
      <c r="O47" s="92"/>
      <c r="P47" s="92"/>
    </row>
    <row r="48" spans="1:16" x14ac:dyDescent="0.3">
      <c r="A48" s="140" t="s">
        <v>33</v>
      </c>
      <c r="B48" s="118" t="s">
        <v>120</v>
      </c>
      <c r="C48" s="120">
        <v>21</v>
      </c>
      <c r="D48" s="120">
        <v>2173</v>
      </c>
      <c r="E48" s="120">
        <v>4</v>
      </c>
      <c r="F48" s="120">
        <v>0</v>
      </c>
      <c r="G48" s="120">
        <f t="shared" si="7"/>
        <v>4</v>
      </c>
      <c r="H48" s="122">
        <f t="shared" si="8"/>
        <v>7.0721357850070724E-4</v>
      </c>
      <c r="I48" s="123">
        <v>12</v>
      </c>
      <c r="J48" s="122">
        <f t="shared" si="9"/>
        <v>2.891566265060241E-3</v>
      </c>
      <c r="K48" s="120">
        <v>45</v>
      </c>
      <c r="L48" s="122">
        <f t="shared" si="10"/>
        <v>1.1919898283534647E-3</v>
      </c>
      <c r="M48" s="129">
        <f t="shared" si="11"/>
        <v>1.596923223971471E-3</v>
      </c>
      <c r="N48" s="130">
        <f t="shared" si="12"/>
        <v>1397.8545191770706</v>
      </c>
      <c r="O48" s="92"/>
      <c r="P48" s="92"/>
    </row>
    <row r="49" spans="1:16" x14ac:dyDescent="0.3">
      <c r="A49" s="140" t="s">
        <v>33</v>
      </c>
      <c r="B49" s="118" t="s">
        <v>121</v>
      </c>
      <c r="C49" s="120">
        <v>565</v>
      </c>
      <c r="D49" s="120">
        <v>2175</v>
      </c>
      <c r="E49" s="120">
        <v>0</v>
      </c>
      <c r="F49" s="120">
        <v>0</v>
      </c>
      <c r="G49" s="120">
        <f t="shared" si="7"/>
        <v>0</v>
      </c>
      <c r="H49" s="122">
        <f t="shared" si="8"/>
        <v>0</v>
      </c>
      <c r="I49" s="123">
        <v>0</v>
      </c>
      <c r="J49" s="122">
        <f t="shared" si="9"/>
        <v>0</v>
      </c>
      <c r="K49" s="120">
        <v>5</v>
      </c>
      <c r="L49" s="122">
        <f t="shared" si="10"/>
        <v>1.3244331426149608E-4</v>
      </c>
      <c r="M49" s="129">
        <f t="shared" si="11"/>
        <v>4.414777142049869E-5</v>
      </c>
      <c r="N49" s="130">
        <f t="shared" si="12"/>
        <v>38.644413748498977</v>
      </c>
      <c r="O49" s="92"/>
      <c r="P49" s="92"/>
    </row>
    <row r="50" spans="1:16" x14ac:dyDescent="0.3">
      <c r="A50" s="140" t="s">
        <v>33</v>
      </c>
      <c r="B50" s="118" t="s">
        <v>122</v>
      </c>
      <c r="C50" s="120"/>
      <c r="D50" s="120">
        <v>10008</v>
      </c>
      <c r="E50" s="120">
        <v>0</v>
      </c>
      <c r="F50" s="120">
        <v>0</v>
      </c>
      <c r="G50" s="120">
        <f t="shared" si="7"/>
        <v>0</v>
      </c>
      <c r="H50" s="122">
        <f t="shared" si="8"/>
        <v>0</v>
      </c>
      <c r="I50" s="123">
        <v>0</v>
      </c>
      <c r="J50" s="122">
        <f t="shared" si="9"/>
        <v>0</v>
      </c>
      <c r="K50" s="120">
        <v>1</v>
      </c>
      <c r="L50" s="122">
        <f t="shared" si="10"/>
        <v>2.6488662852299217E-5</v>
      </c>
      <c r="M50" s="129">
        <f t="shared" si="11"/>
        <v>8.8295542840997397E-6</v>
      </c>
      <c r="N50" s="130">
        <f t="shared" si="12"/>
        <v>7.7288827496997961</v>
      </c>
      <c r="O50" s="92"/>
      <c r="P50" s="92"/>
    </row>
    <row r="51" spans="1:16" x14ac:dyDescent="0.3">
      <c r="A51" s="140" t="s">
        <v>33</v>
      </c>
      <c r="B51" s="118" t="s">
        <v>123</v>
      </c>
      <c r="C51" s="121">
        <v>26</v>
      </c>
      <c r="D51" s="120">
        <v>2176</v>
      </c>
      <c r="E51" s="120">
        <v>13</v>
      </c>
      <c r="F51" s="120">
        <v>0</v>
      </c>
      <c r="G51" s="120">
        <f t="shared" si="7"/>
        <v>13</v>
      </c>
      <c r="H51" s="122">
        <f t="shared" si="8"/>
        <v>2.2984441301272984E-3</v>
      </c>
      <c r="I51" s="123">
        <v>0</v>
      </c>
      <c r="J51" s="122">
        <f t="shared" si="9"/>
        <v>0</v>
      </c>
      <c r="K51" s="120">
        <v>58</v>
      </c>
      <c r="L51" s="122">
        <f t="shared" si="10"/>
        <v>1.5363424454333545E-3</v>
      </c>
      <c r="M51" s="129">
        <f t="shared" si="11"/>
        <v>1.2782621918535509E-3</v>
      </c>
      <c r="N51" s="130">
        <f t="shared" si="12"/>
        <v>1118.9170241584486</v>
      </c>
      <c r="O51" s="92"/>
      <c r="P51" s="92"/>
    </row>
    <row r="52" spans="1:16" x14ac:dyDescent="0.3">
      <c r="A52" s="140" t="s">
        <v>33</v>
      </c>
      <c r="B52" s="118" t="s">
        <v>124</v>
      </c>
      <c r="C52" s="120">
        <v>28</v>
      </c>
      <c r="D52" s="120">
        <v>2177</v>
      </c>
      <c r="E52" s="120">
        <v>14</v>
      </c>
      <c r="F52" s="120">
        <v>0</v>
      </c>
      <c r="G52" s="120">
        <f t="shared" si="7"/>
        <v>14</v>
      </c>
      <c r="H52" s="122">
        <f t="shared" si="8"/>
        <v>2.4752475247524753E-3</v>
      </c>
      <c r="I52" s="123">
        <v>2</v>
      </c>
      <c r="J52" s="122">
        <f t="shared" si="9"/>
        <v>4.8192771084337347E-4</v>
      </c>
      <c r="K52" s="120">
        <v>239</v>
      </c>
      <c r="L52" s="122">
        <f t="shared" si="10"/>
        <v>6.3307904216995123E-3</v>
      </c>
      <c r="M52" s="129">
        <f t="shared" si="11"/>
        <v>3.095988552431787E-3</v>
      </c>
      <c r="N52" s="130">
        <f t="shared" si="12"/>
        <v>2710.0498786499993</v>
      </c>
      <c r="O52" s="92"/>
      <c r="P52" s="92"/>
    </row>
    <row r="53" spans="1:16" x14ac:dyDescent="0.3">
      <c r="A53" s="140" t="s">
        <v>33</v>
      </c>
      <c r="B53" s="118" t="s">
        <v>125</v>
      </c>
      <c r="C53" s="120">
        <v>532</v>
      </c>
      <c r="D53" s="120">
        <v>2178</v>
      </c>
      <c r="E53" s="120">
        <v>0</v>
      </c>
      <c r="F53" s="120">
        <v>0</v>
      </c>
      <c r="G53" s="120">
        <f t="shared" si="7"/>
        <v>0</v>
      </c>
      <c r="H53" s="122">
        <f t="shared" si="8"/>
        <v>0</v>
      </c>
      <c r="I53" s="123">
        <v>0</v>
      </c>
      <c r="J53" s="122">
        <f t="shared" si="9"/>
        <v>0</v>
      </c>
      <c r="K53" s="120">
        <v>2</v>
      </c>
      <c r="L53" s="122">
        <f t="shared" si="10"/>
        <v>5.2977325704598435E-5</v>
      </c>
      <c r="M53" s="129">
        <f t="shared" si="11"/>
        <v>1.7659108568199479E-5</v>
      </c>
      <c r="N53" s="130">
        <f t="shared" si="12"/>
        <v>15.457765499399592</v>
      </c>
      <c r="O53" s="92"/>
      <c r="P53" s="92"/>
    </row>
    <row r="54" spans="1:16" x14ac:dyDescent="0.3">
      <c r="A54" s="140" t="s">
        <v>33</v>
      </c>
      <c r="B54" s="118" t="s">
        <v>126</v>
      </c>
      <c r="C54" s="120">
        <v>12</v>
      </c>
      <c r="D54" s="120">
        <v>2179</v>
      </c>
      <c r="E54" s="120">
        <v>1</v>
      </c>
      <c r="F54" s="120">
        <v>0</v>
      </c>
      <c r="G54" s="120">
        <f t="shared" si="7"/>
        <v>1</v>
      </c>
      <c r="H54" s="122">
        <f t="shared" si="8"/>
        <v>1.7680339462517681E-4</v>
      </c>
      <c r="I54" s="123">
        <v>135</v>
      </c>
      <c r="J54" s="122">
        <f t="shared" si="9"/>
        <v>3.2530120481927709E-2</v>
      </c>
      <c r="K54" s="120">
        <v>326</v>
      </c>
      <c r="L54" s="122">
        <f t="shared" si="10"/>
        <v>8.6353040898495444E-3</v>
      </c>
      <c r="M54" s="129">
        <f t="shared" si="11"/>
        <v>1.3780742655467476E-2</v>
      </c>
      <c r="N54" s="130">
        <f t="shared" si="12"/>
        <v>12062.867587744206</v>
      </c>
      <c r="O54" s="92"/>
      <c r="P54" s="92"/>
    </row>
    <row r="55" spans="1:16" x14ac:dyDescent="0.3">
      <c r="A55" s="140" t="s">
        <v>33</v>
      </c>
      <c r="B55" s="118" t="s">
        <v>127</v>
      </c>
      <c r="C55" s="121">
        <v>33</v>
      </c>
      <c r="D55" s="120">
        <v>2180</v>
      </c>
      <c r="E55" s="120">
        <v>2</v>
      </c>
      <c r="F55" s="120">
        <v>0</v>
      </c>
      <c r="G55" s="120">
        <f t="shared" si="7"/>
        <v>2</v>
      </c>
      <c r="H55" s="122">
        <f t="shared" si="8"/>
        <v>3.5360678925035362E-4</v>
      </c>
      <c r="I55" s="123">
        <v>3</v>
      </c>
      <c r="J55" s="122">
        <f t="shared" si="9"/>
        <v>7.2289156626506026E-4</v>
      </c>
      <c r="K55" s="120">
        <v>170</v>
      </c>
      <c r="L55" s="122">
        <f t="shared" si="10"/>
        <v>4.5030726848908666E-3</v>
      </c>
      <c r="M55" s="129">
        <f t="shared" si="11"/>
        <v>1.8598570134687603E-3</v>
      </c>
      <c r="N55" s="130">
        <f t="shared" si="12"/>
        <v>1628.0115989764843</v>
      </c>
      <c r="O55" s="92"/>
      <c r="P55" s="92"/>
    </row>
    <row r="56" spans="1:16" x14ac:dyDescent="0.3">
      <c r="A56" s="140" t="s">
        <v>33</v>
      </c>
      <c r="B56" s="118" t="s">
        <v>128</v>
      </c>
      <c r="C56" s="121">
        <v>29</v>
      </c>
      <c r="D56" s="120">
        <v>2181</v>
      </c>
      <c r="E56" s="120">
        <v>0</v>
      </c>
      <c r="F56" s="120">
        <v>0</v>
      </c>
      <c r="G56" s="120">
        <f t="shared" si="7"/>
        <v>0</v>
      </c>
      <c r="H56" s="122">
        <f t="shared" si="8"/>
        <v>0</v>
      </c>
      <c r="I56" s="123">
        <v>3</v>
      </c>
      <c r="J56" s="122">
        <f t="shared" si="9"/>
        <v>7.2289156626506026E-4</v>
      </c>
      <c r="K56" s="120">
        <v>37</v>
      </c>
      <c r="L56" s="122">
        <f t="shared" si="10"/>
        <v>9.800805255350709E-4</v>
      </c>
      <c r="M56" s="129">
        <f t="shared" si="11"/>
        <v>5.6765736393337709E-4</v>
      </c>
      <c r="N56" s="130">
        <f t="shared" si="12"/>
        <v>496.8945279316635</v>
      </c>
      <c r="O56" s="92"/>
      <c r="P56" s="92"/>
    </row>
    <row r="57" spans="1:16" x14ac:dyDescent="0.3">
      <c r="A57" s="140" t="s">
        <v>33</v>
      </c>
      <c r="B57" s="118" t="s">
        <v>129</v>
      </c>
      <c r="C57" s="120">
        <v>19</v>
      </c>
      <c r="D57" s="120">
        <v>1995</v>
      </c>
      <c r="E57" s="120">
        <v>0</v>
      </c>
      <c r="F57" s="120">
        <v>0</v>
      </c>
      <c r="G57" s="120">
        <f t="shared" si="7"/>
        <v>0</v>
      </c>
      <c r="H57" s="122">
        <f t="shared" si="8"/>
        <v>0</v>
      </c>
      <c r="I57" s="123">
        <v>4</v>
      </c>
      <c r="J57" s="122">
        <f t="shared" si="9"/>
        <v>9.6385542168674694E-4</v>
      </c>
      <c r="K57" s="120">
        <v>12</v>
      </c>
      <c r="L57" s="122">
        <f t="shared" si="10"/>
        <v>3.178639542275906E-4</v>
      </c>
      <c r="M57" s="129">
        <f t="shared" si="11"/>
        <v>4.2723979197144588E-4</v>
      </c>
      <c r="N57" s="130">
        <f t="shared" si="12"/>
        <v>373.98108125342566</v>
      </c>
      <c r="O57" s="92"/>
      <c r="P57" s="92"/>
    </row>
    <row r="58" spans="1:16" x14ac:dyDescent="0.3">
      <c r="A58" s="140" t="s">
        <v>33</v>
      </c>
      <c r="B58" s="118" t="s">
        <v>130</v>
      </c>
      <c r="C58" s="120"/>
      <c r="D58" s="120">
        <v>9435</v>
      </c>
      <c r="E58" s="120">
        <v>6</v>
      </c>
      <c r="F58" s="120">
        <v>0</v>
      </c>
      <c r="G58" s="120">
        <f t="shared" si="7"/>
        <v>6</v>
      </c>
      <c r="H58" s="122">
        <f t="shared" si="8"/>
        <v>1.0608203677510608E-3</v>
      </c>
      <c r="I58" s="123">
        <v>0</v>
      </c>
      <c r="J58" s="122">
        <f t="shared" si="9"/>
        <v>0</v>
      </c>
      <c r="K58" s="120">
        <v>248</v>
      </c>
      <c r="L58" s="122">
        <f t="shared" si="10"/>
        <v>6.5691883873702055E-3</v>
      </c>
      <c r="M58" s="129">
        <f t="shared" si="11"/>
        <v>2.543336251707089E-3</v>
      </c>
      <c r="N58" s="130">
        <f t="shared" si="12"/>
        <v>2226.2899179297929</v>
      </c>
      <c r="O58" s="92"/>
      <c r="P58" s="92"/>
    </row>
    <row r="59" spans="1:16" x14ac:dyDescent="0.3">
      <c r="A59" s="140" t="s">
        <v>33</v>
      </c>
      <c r="B59" s="118" t="s">
        <v>131</v>
      </c>
      <c r="C59" s="120"/>
      <c r="D59" s="120">
        <v>9641</v>
      </c>
      <c r="E59" s="120">
        <v>0</v>
      </c>
      <c r="F59" s="120">
        <v>0</v>
      </c>
      <c r="G59" s="120">
        <f t="shared" si="7"/>
        <v>0</v>
      </c>
      <c r="H59" s="122">
        <f t="shared" si="8"/>
        <v>0</v>
      </c>
      <c r="I59" s="123">
        <v>0</v>
      </c>
      <c r="J59" s="122">
        <f t="shared" si="9"/>
        <v>0</v>
      </c>
      <c r="K59" s="120">
        <v>26</v>
      </c>
      <c r="L59" s="122">
        <f t="shared" si="10"/>
        <v>6.8870523415977963E-4</v>
      </c>
      <c r="M59" s="129">
        <f t="shared" si="11"/>
        <v>2.295684113865932E-4</v>
      </c>
      <c r="N59" s="130">
        <f t="shared" si="12"/>
        <v>200.95095149219466</v>
      </c>
      <c r="O59" s="92"/>
      <c r="P59" s="92"/>
    </row>
    <row r="60" spans="1:16" x14ac:dyDescent="0.3">
      <c r="A60" s="140" t="s">
        <v>33</v>
      </c>
      <c r="B60" s="118" t="s">
        <v>132</v>
      </c>
      <c r="C60" s="120">
        <v>391</v>
      </c>
      <c r="D60" s="120">
        <v>2197</v>
      </c>
      <c r="E60" s="120">
        <v>0</v>
      </c>
      <c r="F60" s="120">
        <v>0</v>
      </c>
      <c r="G60" s="120">
        <f t="shared" si="7"/>
        <v>0</v>
      </c>
      <c r="H60" s="122">
        <f t="shared" si="8"/>
        <v>0</v>
      </c>
      <c r="I60" s="123">
        <v>0</v>
      </c>
      <c r="J60" s="122">
        <f t="shared" si="9"/>
        <v>0</v>
      </c>
      <c r="K60" s="120">
        <v>14</v>
      </c>
      <c r="L60" s="122">
        <f t="shared" si="10"/>
        <v>3.7084127993218904E-4</v>
      </c>
      <c r="M60" s="129">
        <f t="shared" si="11"/>
        <v>1.2361375997739635E-4</v>
      </c>
      <c r="N60" s="130">
        <f t="shared" si="12"/>
        <v>108.20435849579714</v>
      </c>
      <c r="O60" s="92"/>
      <c r="P60" s="92"/>
    </row>
    <row r="61" spans="1:16" x14ac:dyDescent="0.3">
      <c r="A61" s="140" t="s">
        <v>33</v>
      </c>
      <c r="B61" s="118" t="s">
        <v>133</v>
      </c>
      <c r="C61" s="120">
        <v>395</v>
      </c>
      <c r="D61" s="120">
        <v>2198</v>
      </c>
      <c r="E61" s="120">
        <v>0</v>
      </c>
      <c r="F61" s="120">
        <v>0</v>
      </c>
      <c r="G61" s="120">
        <f t="shared" si="7"/>
        <v>0</v>
      </c>
      <c r="H61" s="122">
        <f t="shared" si="8"/>
        <v>0</v>
      </c>
      <c r="I61" s="123">
        <v>0</v>
      </c>
      <c r="J61" s="122">
        <f t="shared" si="9"/>
        <v>0</v>
      </c>
      <c r="K61" s="120">
        <v>9</v>
      </c>
      <c r="L61" s="122">
        <f t="shared" si="10"/>
        <v>2.3839796567069293E-4</v>
      </c>
      <c r="M61" s="129">
        <f t="shared" si="11"/>
        <v>7.9465988556897649E-5</v>
      </c>
      <c r="N61" s="130">
        <f t="shared" si="12"/>
        <v>69.559944747298161</v>
      </c>
      <c r="O61" s="92"/>
      <c r="P61" s="92"/>
    </row>
    <row r="62" spans="1:16" x14ac:dyDescent="0.3">
      <c r="A62" s="140" t="s">
        <v>33</v>
      </c>
      <c r="B62" s="118" t="s">
        <v>134</v>
      </c>
      <c r="C62" s="120">
        <v>16</v>
      </c>
      <c r="D62" s="120">
        <v>2199</v>
      </c>
      <c r="E62" s="120">
        <v>2</v>
      </c>
      <c r="F62" s="120">
        <v>0</v>
      </c>
      <c r="G62" s="120">
        <f t="shared" si="7"/>
        <v>2</v>
      </c>
      <c r="H62" s="122">
        <f t="shared" si="8"/>
        <v>3.5360678925035362E-4</v>
      </c>
      <c r="I62" s="123">
        <v>0</v>
      </c>
      <c r="J62" s="122">
        <f t="shared" si="9"/>
        <v>0</v>
      </c>
      <c r="K62" s="120">
        <v>53</v>
      </c>
      <c r="L62" s="122">
        <f t="shared" si="10"/>
        <v>1.4038991311718584E-3</v>
      </c>
      <c r="M62" s="129">
        <f t="shared" si="11"/>
        <v>5.8583530680740407E-4</v>
      </c>
      <c r="N62" s="130">
        <f t="shared" si="12"/>
        <v>512.80645106883696</v>
      </c>
      <c r="O62" s="92"/>
      <c r="P62" s="92"/>
    </row>
    <row r="63" spans="1:16" x14ac:dyDescent="0.3">
      <c r="A63" s="140" t="s">
        <v>33</v>
      </c>
      <c r="B63" s="118" t="s">
        <v>135</v>
      </c>
      <c r="C63" s="120">
        <v>393</v>
      </c>
      <c r="D63" s="120">
        <v>2202</v>
      </c>
      <c r="E63" s="120">
        <v>0</v>
      </c>
      <c r="F63" s="120">
        <v>0</v>
      </c>
      <c r="G63" s="120">
        <f t="shared" si="7"/>
        <v>0</v>
      </c>
      <c r="H63" s="122">
        <f t="shared" si="8"/>
        <v>0</v>
      </c>
      <c r="I63" s="123">
        <v>0</v>
      </c>
      <c r="J63" s="122">
        <f t="shared" si="9"/>
        <v>0</v>
      </c>
      <c r="K63" s="120">
        <v>0</v>
      </c>
      <c r="L63" s="122">
        <f t="shared" si="10"/>
        <v>0</v>
      </c>
      <c r="M63" s="129">
        <f t="shared" si="11"/>
        <v>0</v>
      </c>
      <c r="N63" s="130">
        <f t="shared" si="12"/>
        <v>0</v>
      </c>
      <c r="O63" s="92"/>
      <c r="P63" s="92"/>
    </row>
    <row r="64" spans="1:16" x14ac:dyDescent="0.3">
      <c r="A64" s="140" t="s">
        <v>33</v>
      </c>
      <c r="B64" s="118" t="s">
        <v>136</v>
      </c>
      <c r="C64" s="120">
        <v>228</v>
      </c>
      <c r="D64" s="120">
        <v>2174</v>
      </c>
      <c r="E64" s="120">
        <v>0</v>
      </c>
      <c r="F64" s="120">
        <v>0</v>
      </c>
      <c r="G64" s="120">
        <f t="shared" si="7"/>
        <v>0</v>
      </c>
      <c r="H64" s="122">
        <f t="shared" si="8"/>
        <v>0</v>
      </c>
      <c r="I64" s="123">
        <v>0</v>
      </c>
      <c r="J64" s="122">
        <f t="shared" si="9"/>
        <v>0</v>
      </c>
      <c r="K64" s="120">
        <v>0</v>
      </c>
      <c r="L64" s="122">
        <f t="shared" si="10"/>
        <v>0</v>
      </c>
      <c r="M64" s="129">
        <f t="shared" si="11"/>
        <v>0</v>
      </c>
      <c r="N64" s="130">
        <f t="shared" si="12"/>
        <v>0</v>
      </c>
      <c r="O64" s="92"/>
      <c r="P64" s="92"/>
    </row>
    <row r="65" spans="1:16" x14ac:dyDescent="0.3">
      <c r="A65" s="131"/>
      <c r="B65" s="141" t="s">
        <v>137</v>
      </c>
      <c r="C65" s="133"/>
      <c r="D65" s="133"/>
      <c r="E65" s="134">
        <f t="shared" ref="E65:G65" si="13">SUM(E30:E64)</f>
        <v>43</v>
      </c>
      <c r="F65" s="134">
        <f t="shared" si="13"/>
        <v>0</v>
      </c>
      <c r="G65" s="135">
        <f t="shared" si="13"/>
        <v>43</v>
      </c>
      <c r="H65" s="136">
        <f t="shared" si="8"/>
        <v>7.6025459688826022E-3</v>
      </c>
      <c r="I65" s="137">
        <f>SUM(I30:I64)</f>
        <v>318</v>
      </c>
      <c r="J65" s="136">
        <f t="shared" si="9"/>
        <v>7.6626506024096389E-2</v>
      </c>
      <c r="K65" s="137">
        <f>SUM(K30:K64)</f>
        <v>2071</v>
      </c>
      <c r="L65" s="136">
        <f t="shared" si="10"/>
        <v>5.4858020767111673E-2</v>
      </c>
      <c r="M65" s="138">
        <f t="shared" si="11"/>
        <v>4.6362357586696885E-2</v>
      </c>
      <c r="N65" s="139">
        <f>SUM(N30:N64)</f>
        <v>40582.934795759087</v>
      </c>
      <c r="O65" s="99"/>
      <c r="P65" s="92"/>
    </row>
    <row r="66" spans="1:16" x14ac:dyDescent="0.3">
      <c r="A66" s="140" t="s">
        <v>34</v>
      </c>
      <c r="B66" s="142"/>
      <c r="C66" s="119"/>
      <c r="D66" s="119"/>
      <c r="E66" s="120"/>
      <c r="F66" s="120"/>
      <c r="G66" s="121"/>
      <c r="H66" s="122"/>
      <c r="I66" s="123"/>
      <c r="J66" s="122"/>
      <c r="K66" s="123"/>
      <c r="L66" s="122"/>
      <c r="M66" s="129"/>
      <c r="N66" s="129"/>
      <c r="O66" s="92"/>
      <c r="P66" s="92"/>
    </row>
    <row r="67" spans="1:16" x14ac:dyDescent="0.3">
      <c r="A67" s="140" t="s">
        <v>34</v>
      </c>
      <c r="B67" s="125" t="s">
        <v>138</v>
      </c>
      <c r="C67" s="126"/>
      <c r="D67" s="126"/>
      <c r="E67" s="127"/>
      <c r="F67" s="127"/>
      <c r="G67" s="121"/>
      <c r="H67" s="122"/>
      <c r="I67" s="123"/>
      <c r="J67" s="122"/>
      <c r="K67" s="123"/>
      <c r="L67" s="122"/>
      <c r="M67" s="129"/>
      <c r="N67" s="129"/>
      <c r="O67" s="92"/>
      <c r="P67" s="92"/>
    </row>
    <row r="68" spans="1:16" x14ac:dyDescent="0.3">
      <c r="A68" s="140" t="s">
        <v>34</v>
      </c>
      <c r="B68" s="118" t="s">
        <v>139</v>
      </c>
      <c r="C68" s="123">
        <v>3</v>
      </c>
      <c r="D68" s="123">
        <v>1973</v>
      </c>
      <c r="E68" s="120">
        <v>0</v>
      </c>
      <c r="F68" s="120">
        <v>0</v>
      </c>
      <c r="G68" s="120">
        <f t="shared" ref="G68:G84" si="14">E68+F68</f>
        <v>0</v>
      </c>
      <c r="H68" s="122">
        <f t="shared" ref="H68:H85" si="15">+G68/$G$501</f>
        <v>0</v>
      </c>
      <c r="I68" s="123">
        <v>3</v>
      </c>
      <c r="J68" s="122">
        <f t="shared" ref="J68:J85" si="16">+I68/$I$501</f>
        <v>7.2289156626506026E-4</v>
      </c>
      <c r="K68" s="120">
        <v>26</v>
      </c>
      <c r="L68" s="122">
        <f t="shared" ref="L68:L85" si="17">+K68/$K$501</f>
        <v>6.8870523415977963E-4</v>
      </c>
      <c r="M68" s="129">
        <f t="shared" ref="M68:M85" si="18">+(H68+J68+L68)/3</f>
        <v>4.7053226680827996E-4</v>
      </c>
      <c r="N68" s="130">
        <f t="shared" ref="N68:N84" si="19">M68*$N$1</f>
        <v>411.87681768496577</v>
      </c>
      <c r="O68" s="92"/>
      <c r="P68" s="92"/>
    </row>
    <row r="69" spans="1:16" x14ac:dyDescent="0.3">
      <c r="A69" s="140" t="s">
        <v>34</v>
      </c>
      <c r="B69" s="118" t="s">
        <v>140</v>
      </c>
      <c r="C69" s="123">
        <v>523</v>
      </c>
      <c r="D69" s="123">
        <v>1974</v>
      </c>
      <c r="E69" s="120">
        <v>5</v>
      </c>
      <c r="F69" s="120">
        <v>0</v>
      </c>
      <c r="G69" s="120">
        <f t="shared" si="14"/>
        <v>5</v>
      </c>
      <c r="H69" s="122">
        <f t="shared" si="15"/>
        <v>8.8401697312588397E-4</v>
      </c>
      <c r="I69" s="123">
        <v>19</v>
      </c>
      <c r="J69" s="122">
        <f t="shared" si="16"/>
        <v>4.5783132530120485E-3</v>
      </c>
      <c r="K69" s="120">
        <v>175</v>
      </c>
      <c r="L69" s="122">
        <f t="shared" si="17"/>
        <v>4.6355159991523631E-3</v>
      </c>
      <c r="M69" s="129">
        <f t="shared" si="18"/>
        <v>3.365948741763432E-3</v>
      </c>
      <c r="N69" s="130">
        <f t="shared" si="19"/>
        <v>2946.3574637552174</v>
      </c>
      <c r="O69" s="92"/>
      <c r="P69" s="92"/>
    </row>
    <row r="70" spans="1:16" x14ac:dyDescent="0.3">
      <c r="A70" s="140" t="s">
        <v>34</v>
      </c>
      <c r="B70" s="118" t="s">
        <v>141</v>
      </c>
      <c r="C70" s="123">
        <v>524</v>
      </c>
      <c r="D70" s="123">
        <v>1975</v>
      </c>
      <c r="E70" s="120">
        <v>1</v>
      </c>
      <c r="F70" s="120">
        <v>92</v>
      </c>
      <c r="G70" s="120">
        <f t="shared" si="14"/>
        <v>93</v>
      </c>
      <c r="H70" s="122">
        <f t="shared" si="15"/>
        <v>1.6442715700141441E-2</v>
      </c>
      <c r="I70" s="123">
        <v>54</v>
      </c>
      <c r="J70" s="122">
        <f t="shared" si="16"/>
        <v>1.3012048192771084E-2</v>
      </c>
      <c r="K70" s="120">
        <v>124</v>
      </c>
      <c r="L70" s="122">
        <f t="shared" si="17"/>
        <v>3.2845941936851027E-3</v>
      </c>
      <c r="M70" s="129">
        <f t="shared" si="18"/>
        <v>1.0913119362199209E-2</v>
      </c>
      <c r="N70" s="130">
        <f t="shared" si="19"/>
        <v>9552.7154904984236</v>
      </c>
      <c r="O70" s="92"/>
      <c r="P70" s="92"/>
    </row>
    <row r="71" spans="1:16" x14ac:dyDescent="0.3">
      <c r="A71" s="140" t="s">
        <v>34</v>
      </c>
      <c r="B71" s="118" t="s">
        <v>142</v>
      </c>
      <c r="C71" s="123">
        <v>146</v>
      </c>
      <c r="D71" s="123">
        <v>2074</v>
      </c>
      <c r="E71" s="120">
        <v>5</v>
      </c>
      <c r="F71" s="120">
        <v>4</v>
      </c>
      <c r="G71" s="120">
        <f t="shared" si="14"/>
        <v>9</v>
      </c>
      <c r="H71" s="122">
        <f t="shared" si="15"/>
        <v>1.5912305516265913E-3</v>
      </c>
      <c r="I71" s="123">
        <v>12</v>
      </c>
      <c r="J71" s="122">
        <f t="shared" si="16"/>
        <v>2.891566265060241E-3</v>
      </c>
      <c r="K71" s="120">
        <v>54</v>
      </c>
      <c r="L71" s="122">
        <f t="shared" si="17"/>
        <v>1.4303877940241576E-3</v>
      </c>
      <c r="M71" s="129">
        <f t="shared" si="18"/>
        <v>1.9710615369036635E-3</v>
      </c>
      <c r="N71" s="130">
        <f t="shared" si="19"/>
        <v>1725.3536272612384</v>
      </c>
      <c r="O71" s="92"/>
      <c r="P71" s="92"/>
    </row>
    <row r="72" spans="1:16" x14ac:dyDescent="0.3">
      <c r="A72" s="140" t="s">
        <v>34</v>
      </c>
      <c r="B72" s="118" t="s">
        <v>143</v>
      </c>
      <c r="C72" s="123">
        <v>17</v>
      </c>
      <c r="D72" s="123">
        <v>2122</v>
      </c>
      <c r="E72" s="120">
        <v>0</v>
      </c>
      <c r="F72" s="120">
        <v>0</v>
      </c>
      <c r="G72" s="120">
        <f t="shared" si="14"/>
        <v>0</v>
      </c>
      <c r="H72" s="122">
        <f t="shared" si="15"/>
        <v>0</v>
      </c>
      <c r="I72" s="123">
        <v>0</v>
      </c>
      <c r="J72" s="122">
        <f t="shared" si="16"/>
        <v>0</v>
      </c>
      <c r="K72" s="120">
        <v>235</v>
      </c>
      <c r="L72" s="122">
        <f t="shared" si="17"/>
        <v>6.2248357702903157E-3</v>
      </c>
      <c r="M72" s="129">
        <f t="shared" si="18"/>
        <v>2.0749452567634386E-3</v>
      </c>
      <c r="N72" s="130">
        <f t="shared" si="19"/>
        <v>1816.2874461794518</v>
      </c>
      <c r="O72" s="92"/>
      <c r="P72" s="92"/>
    </row>
    <row r="73" spans="1:16" x14ac:dyDescent="0.3">
      <c r="A73" s="140" t="s">
        <v>34</v>
      </c>
      <c r="B73" s="118" t="s">
        <v>144</v>
      </c>
      <c r="C73" s="123">
        <v>520</v>
      </c>
      <c r="D73" s="123">
        <v>2305</v>
      </c>
      <c r="E73" s="120">
        <v>0</v>
      </c>
      <c r="F73" s="120">
        <v>0</v>
      </c>
      <c r="G73" s="120">
        <f t="shared" si="14"/>
        <v>0</v>
      </c>
      <c r="H73" s="122">
        <f t="shared" si="15"/>
        <v>0</v>
      </c>
      <c r="I73" s="123">
        <v>0</v>
      </c>
      <c r="J73" s="122">
        <f t="shared" si="16"/>
        <v>0</v>
      </c>
      <c r="K73" s="120">
        <v>16</v>
      </c>
      <c r="L73" s="122">
        <f t="shared" si="17"/>
        <v>4.2381860563678748E-4</v>
      </c>
      <c r="M73" s="129">
        <f t="shared" si="18"/>
        <v>1.4127286854559584E-4</v>
      </c>
      <c r="N73" s="130">
        <f t="shared" si="19"/>
        <v>123.66212399519674</v>
      </c>
      <c r="O73" s="92"/>
      <c r="P73" s="92"/>
    </row>
    <row r="74" spans="1:16" x14ac:dyDescent="0.3">
      <c r="A74" s="140" t="s">
        <v>34</v>
      </c>
      <c r="B74" s="118" t="s">
        <v>145</v>
      </c>
      <c r="C74" s="123">
        <v>519</v>
      </c>
      <c r="D74" s="123">
        <v>2306</v>
      </c>
      <c r="E74" s="120">
        <v>0</v>
      </c>
      <c r="F74" s="120">
        <v>0</v>
      </c>
      <c r="G74" s="120">
        <f t="shared" si="14"/>
        <v>0</v>
      </c>
      <c r="H74" s="122">
        <f t="shared" si="15"/>
        <v>0</v>
      </c>
      <c r="I74" s="123">
        <v>29</v>
      </c>
      <c r="J74" s="122">
        <f t="shared" si="16"/>
        <v>6.9879518072289157E-3</v>
      </c>
      <c r="K74" s="120">
        <v>65</v>
      </c>
      <c r="L74" s="122">
        <f t="shared" si="17"/>
        <v>1.7217630853994491E-3</v>
      </c>
      <c r="M74" s="129">
        <f t="shared" si="18"/>
        <v>2.903238297542788E-3</v>
      </c>
      <c r="N74" s="130">
        <f t="shared" si="19"/>
        <v>2541.3274185939404</v>
      </c>
      <c r="O74" s="92"/>
      <c r="P74" s="92"/>
    </row>
    <row r="75" spans="1:16" x14ac:dyDescent="0.3">
      <c r="A75" s="140" t="s">
        <v>34</v>
      </c>
      <c r="B75" s="118" t="s">
        <v>146</v>
      </c>
      <c r="C75" s="123">
        <v>502</v>
      </c>
      <c r="D75" s="123">
        <v>2307</v>
      </c>
      <c r="E75" s="120">
        <v>0</v>
      </c>
      <c r="F75" s="120">
        <v>0</v>
      </c>
      <c r="G75" s="120">
        <f t="shared" si="14"/>
        <v>0</v>
      </c>
      <c r="H75" s="122">
        <f t="shared" si="15"/>
        <v>0</v>
      </c>
      <c r="I75" s="123">
        <v>0</v>
      </c>
      <c r="J75" s="122">
        <f t="shared" si="16"/>
        <v>0</v>
      </c>
      <c r="K75" s="120">
        <v>3</v>
      </c>
      <c r="L75" s="122">
        <f t="shared" si="17"/>
        <v>7.9465988556897649E-5</v>
      </c>
      <c r="M75" s="129">
        <f t="shared" si="18"/>
        <v>2.6488662852299217E-5</v>
      </c>
      <c r="N75" s="130">
        <f t="shared" si="19"/>
        <v>23.186648249099388</v>
      </c>
      <c r="O75" s="92"/>
      <c r="P75" s="92"/>
    </row>
    <row r="76" spans="1:16" x14ac:dyDescent="0.3">
      <c r="A76" s="140" t="s">
        <v>34</v>
      </c>
      <c r="B76" s="118" t="s">
        <v>147</v>
      </c>
      <c r="C76" s="123">
        <v>491</v>
      </c>
      <c r="D76" s="123">
        <v>2143</v>
      </c>
      <c r="E76" s="120">
        <v>0</v>
      </c>
      <c r="F76" s="120">
        <v>0</v>
      </c>
      <c r="G76" s="120">
        <f t="shared" si="14"/>
        <v>0</v>
      </c>
      <c r="H76" s="122">
        <f t="shared" si="15"/>
        <v>0</v>
      </c>
      <c r="I76" s="123">
        <v>0</v>
      </c>
      <c r="J76" s="122">
        <f t="shared" si="16"/>
        <v>0</v>
      </c>
      <c r="K76" s="120">
        <v>0</v>
      </c>
      <c r="L76" s="122">
        <f t="shared" si="17"/>
        <v>0</v>
      </c>
      <c r="M76" s="129">
        <f t="shared" si="18"/>
        <v>0</v>
      </c>
      <c r="N76" s="130">
        <f t="shared" si="19"/>
        <v>0</v>
      </c>
      <c r="O76" s="92"/>
      <c r="P76" s="92"/>
    </row>
    <row r="77" spans="1:16" x14ac:dyDescent="0.3">
      <c r="A77" s="140" t="s">
        <v>34</v>
      </c>
      <c r="B77" s="118" t="s">
        <v>148</v>
      </c>
      <c r="C77" s="123">
        <v>383</v>
      </c>
      <c r="D77" s="123">
        <v>2315</v>
      </c>
      <c r="E77" s="120">
        <v>0</v>
      </c>
      <c r="F77" s="120">
        <v>0</v>
      </c>
      <c r="G77" s="120">
        <f t="shared" si="14"/>
        <v>0</v>
      </c>
      <c r="H77" s="122">
        <f t="shared" si="15"/>
        <v>0</v>
      </c>
      <c r="I77" s="123">
        <v>0</v>
      </c>
      <c r="J77" s="122">
        <f t="shared" si="16"/>
        <v>0</v>
      </c>
      <c r="K77" s="120">
        <v>5</v>
      </c>
      <c r="L77" s="122">
        <f t="shared" si="17"/>
        <v>1.3244331426149608E-4</v>
      </c>
      <c r="M77" s="129">
        <f t="shared" si="18"/>
        <v>4.414777142049869E-5</v>
      </c>
      <c r="N77" s="130">
        <f t="shared" si="19"/>
        <v>38.644413748498977</v>
      </c>
      <c r="O77" s="92"/>
      <c r="P77" s="92"/>
    </row>
    <row r="78" spans="1:16" x14ac:dyDescent="0.3">
      <c r="A78" s="140" t="s">
        <v>34</v>
      </c>
      <c r="B78" s="118" t="s">
        <v>149</v>
      </c>
      <c r="C78" s="123"/>
      <c r="D78" s="123">
        <v>3753</v>
      </c>
      <c r="E78" s="120">
        <v>0</v>
      </c>
      <c r="F78" s="120">
        <v>0</v>
      </c>
      <c r="G78" s="120">
        <f t="shared" si="14"/>
        <v>0</v>
      </c>
      <c r="H78" s="122">
        <f t="shared" si="15"/>
        <v>0</v>
      </c>
      <c r="I78" s="123">
        <v>0</v>
      </c>
      <c r="J78" s="122">
        <f t="shared" si="16"/>
        <v>0</v>
      </c>
      <c r="K78" s="120">
        <v>0</v>
      </c>
      <c r="L78" s="122">
        <f t="shared" si="17"/>
        <v>0</v>
      </c>
      <c r="M78" s="129">
        <f t="shared" si="18"/>
        <v>0</v>
      </c>
      <c r="N78" s="130">
        <f t="shared" si="19"/>
        <v>0</v>
      </c>
      <c r="O78" s="92"/>
      <c r="P78" s="92"/>
    </row>
    <row r="79" spans="1:16" x14ac:dyDescent="0.3">
      <c r="A79" s="140" t="s">
        <v>34</v>
      </c>
      <c r="B79" s="118" t="s">
        <v>150</v>
      </c>
      <c r="C79" s="123">
        <v>263</v>
      </c>
      <c r="D79" s="123">
        <v>2304</v>
      </c>
      <c r="E79" s="120">
        <v>0</v>
      </c>
      <c r="F79" s="120">
        <v>0</v>
      </c>
      <c r="G79" s="120">
        <f t="shared" si="14"/>
        <v>0</v>
      </c>
      <c r="H79" s="122">
        <f t="shared" si="15"/>
        <v>0</v>
      </c>
      <c r="I79" s="123">
        <v>102</v>
      </c>
      <c r="J79" s="122">
        <f t="shared" si="16"/>
        <v>2.457831325301205E-2</v>
      </c>
      <c r="K79" s="120">
        <v>312</v>
      </c>
      <c r="L79" s="122">
        <f t="shared" si="17"/>
        <v>8.2644628099173556E-3</v>
      </c>
      <c r="M79" s="129">
        <f t="shared" si="18"/>
        <v>1.0947592020976468E-2</v>
      </c>
      <c r="N79" s="130">
        <f t="shared" si="19"/>
        <v>9582.890868460554</v>
      </c>
      <c r="O79" s="92"/>
      <c r="P79" s="92"/>
    </row>
    <row r="80" spans="1:16" x14ac:dyDescent="0.3">
      <c r="A80" s="140" t="s">
        <v>34</v>
      </c>
      <c r="B80" s="118" t="s">
        <v>151</v>
      </c>
      <c r="C80" s="123"/>
      <c r="D80" s="123">
        <v>10163</v>
      </c>
      <c r="E80" s="120">
        <v>0</v>
      </c>
      <c r="F80" s="120">
        <v>0</v>
      </c>
      <c r="G80" s="120">
        <f t="shared" si="14"/>
        <v>0</v>
      </c>
      <c r="H80" s="122">
        <f t="shared" si="15"/>
        <v>0</v>
      </c>
      <c r="I80" s="123">
        <v>0</v>
      </c>
      <c r="J80" s="122">
        <f t="shared" si="16"/>
        <v>0</v>
      </c>
      <c r="K80" s="120">
        <v>0</v>
      </c>
      <c r="L80" s="122">
        <f t="shared" si="17"/>
        <v>0</v>
      </c>
      <c r="M80" s="129">
        <f t="shared" si="18"/>
        <v>0</v>
      </c>
      <c r="N80" s="130">
        <f t="shared" si="19"/>
        <v>0</v>
      </c>
      <c r="O80" s="92"/>
      <c r="P80" s="92"/>
    </row>
    <row r="81" spans="1:16" x14ac:dyDescent="0.3">
      <c r="A81" s="140" t="s">
        <v>34</v>
      </c>
      <c r="B81" s="118" t="s">
        <v>152</v>
      </c>
      <c r="C81" s="123">
        <v>140</v>
      </c>
      <c r="D81" s="123">
        <v>2310</v>
      </c>
      <c r="E81" s="120">
        <v>1</v>
      </c>
      <c r="F81" s="120">
        <v>0</v>
      </c>
      <c r="G81" s="120">
        <f t="shared" si="14"/>
        <v>1</v>
      </c>
      <c r="H81" s="122">
        <f t="shared" si="15"/>
        <v>1.7680339462517681E-4</v>
      </c>
      <c r="I81" s="123">
        <v>6</v>
      </c>
      <c r="J81" s="122">
        <f t="shared" si="16"/>
        <v>1.4457831325301205E-3</v>
      </c>
      <c r="K81" s="120">
        <v>75</v>
      </c>
      <c r="L81" s="122">
        <f t="shared" si="17"/>
        <v>1.9866497139224412E-3</v>
      </c>
      <c r="M81" s="129">
        <f t="shared" si="18"/>
        <v>1.2030787470259129E-3</v>
      </c>
      <c r="N81" s="130">
        <f t="shared" si="19"/>
        <v>1053.1057712804009</v>
      </c>
      <c r="O81" s="92"/>
      <c r="P81" s="92"/>
    </row>
    <row r="82" spans="1:16" x14ac:dyDescent="0.3">
      <c r="A82" s="140" t="s">
        <v>34</v>
      </c>
      <c r="B82" s="118" t="s">
        <v>153</v>
      </c>
      <c r="C82" s="123">
        <v>503</v>
      </c>
      <c r="D82" s="123">
        <v>2312</v>
      </c>
      <c r="E82" s="120">
        <v>0</v>
      </c>
      <c r="F82" s="120">
        <v>0</v>
      </c>
      <c r="G82" s="120">
        <f t="shared" si="14"/>
        <v>0</v>
      </c>
      <c r="H82" s="122">
        <f t="shared" si="15"/>
        <v>0</v>
      </c>
      <c r="I82" s="123">
        <v>7</v>
      </c>
      <c r="J82" s="122">
        <f t="shared" si="16"/>
        <v>1.6867469879518072E-3</v>
      </c>
      <c r="K82" s="120">
        <v>32</v>
      </c>
      <c r="L82" s="122">
        <f t="shared" si="17"/>
        <v>8.4763721127357496E-4</v>
      </c>
      <c r="M82" s="129">
        <f t="shared" si="18"/>
        <v>8.4479473307512735E-4</v>
      </c>
      <c r="N82" s="130">
        <f t="shared" si="19"/>
        <v>739.48460244019259</v>
      </c>
      <c r="O82" s="92"/>
      <c r="P82" s="92"/>
    </row>
    <row r="83" spans="1:16" x14ac:dyDescent="0.3">
      <c r="A83" s="140" t="s">
        <v>34</v>
      </c>
      <c r="B83" s="118" t="s">
        <v>154</v>
      </c>
      <c r="C83" s="123">
        <v>120</v>
      </c>
      <c r="D83" s="123">
        <v>2314</v>
      </c>
      <c r="E83" s="120">
        <v>0</v>
      </c>
      <c r="F83" s="120">
        <v>0</v>
      </c>
      <c r="G83" s="120">
        <f t="shared" si="14"/>
        <v>0</v>
      </c>
      <c r="H83" s="122">
        <f t="shared" si="15"/>
        <v>0</v>
      </c>
      <c r="I83" s="123">
        <v>0</v>
      </c>
      <c r="J83" s="122">
        <f t="shared" si="16"/>
        <v>0</v>
      </c>
      <c r="K83" s="120">
        <v>1</v>
      </c>
      <c r="L83" s="122">
        <f t="shared" si="17"/>
        <v>2.6488662852299217E-5</v>
      </c>
      <c r="M83" s="129">
        <f t="shared" si="18"/>
        <v>8.8295542840997397E-6</v>
      </c>
      <c r="N83" s="130">
        <f t="shared" si="19"/>
        <v>7.7288827496997961</v>
      </c>
      <c r="O83" s="92"/>
      <c r="P83" s="92"/>
    </row>
    <row r="84" spans="1:16" x14ac:dyDescent="0.3">
      <c r="A84" s="140" t="s">
        <v>34</v>
      </c>
      <c r="B84" s="118" t="s">
        <v>155</v>
      </c>
      <c r="C84" s="123">
        <v>126</v>
      </c>
      <c r="D84" s="123">
        <v>2309</v>
      </c>
      <c r="E84" s="120">
        <v>0</v>
      </c>
      <c r="F84" s="120">
        <v>0</v>
      </c>
      <c r="G84" s="120">
        <f t="shared" si="14"/>
        <v>0</v>
      </c>
      <c r="H84" s="122">
        <f t="shared" si="15"/>
        <v>0</v>
      </c>
      <c r="I84" s="123">
        <v>0</v>
      </c>
      <c r="J84" s="122">
        <f t="shared" si="16"/>
        <v>0</v>
      </c>
      <c r="K84" s="120">
        <v>90</v>
      </c>
      <c r="L84" s="122">
        <f t="shared" si="17"/>
        <v>2.3839796567069293E-3</v>
      </c>
      <c r="M84" s="129">
        <f t="shared" si="18"/>
        <v>7.9465988556897641E-4</v>
      </c>
      <c r="N84" s="130">
        <f t="shared" si="19"/>
        <v>695.59944747298152</v>
      </c>
      <c r="O84" s="92"/>
      <c r="P84" s="92"/>
    </row>
    <row r="85" spans="1:16" x14ac:dyDescent="0.3">
      <c r="A85" s="131"/>
      <c r="B85" s="141" t="s">
        <v>156</v>
      </c>
      <c r="C85" s="133"/>
      <c r="D85" s="133"/>
      <c r="E85" s="134">
        <f t="shared" ref="E85:G85" si="20">SUM(E68:E84)</f>
        <v>12</v>
      </c>
      <c r="F85" s="134">
        <f t="shared" si="20"/>
        <v>96</v>
      </c>
      <c r="G85" s="135">
        <f t="shared" si="20"/>
        <v>108</v>
      </c>
      <c r="H85" s="136">
        <f t="shared" si="15"/>
        <v>1.9094766619519095E-2</v>
      </c>
      <c r="I85" s="137">
        <f>SUM(I68:I84)</f>
        <v>232</v>
      </c>
      <c r="J85" s="136">
        <f t="shared" si="16"/>
        <v>5.5903614457831326E-2</v>
      </c>
      <c r="K85" s="137">
        <f>SUM(K68:K84)</f>
        <v>1213</v>
      </c>
      <c r="L85" s="136">
        <f t="shared" si="17"/>
        <v>3.2130748039838952E-2</v>
      </c>
      <c r="M85" s="138">
        <f t="shared" si="18"/>
        <v>3.5709709705729793E-2</v>
      </c>
      <c r="N85" s="139">
        <f>SUM(N68:N84)</f>
        <v>31258.221022369857</v>
      </c>
      <c r="O85" s="99"/>
      <c r="P85" s="92"/>
    </row>
    <row r="86" spans="1:16" x14ac:dyDescent="0.3">
      <c r="A86" s="140" t="s">
        <v>32</v>
      </c>
      <c r="B86" s="142"/>
      <c r="C86" s="119"/>
      <c r="D86" s="119"/>
      <c r="E86" s="120"/>
      <c r="F86" s="120"/>
      <c r="G86" s="121"/>
      <c r="H86" s="122"/>
      <c r="I86" s="123"/>
      <c r="J86" s="122"/>
      <c r="K86" s="123"/>
      <c r="L86" s="122"/>
      <c r="M86" s="124"/>
      <c r="N86" s="124"/>
      <c r="O86" s="92"/>
      <c r="P86" s="92"/>
    </row>
    <row r="87" spans="1:16" ht="14.4" thickBot="1" x14ac:dyDescent="0.35">
      <c r="A87" s="140" t="s">
        <v>32</v>
      </c>
      <c r="B87" s="125" t="s">
        <v>157</v>
      </c>
      <c r="C87" s="126"/>
      <c r="D87" s="126"/>
      <c r="E87" s="127"/>
      <c r="F87" s="127"/>
      <c r="G87" s="121"/>
      <c r="H87" s="122"/>
      <c r="I87" s="123"/>
      <c r="J87" s="122"/>
      <c r="K87" s="123"/>
      <c r="L87" s="122"/>
      <c r="M87" s="124"/>
      <c r="N87" s="124"/>
      <c r="O87" s="92"/>
      <c r="P87" s="92"/>
    </row>
    <row r="88" spans="1:16" ht="14.4" thickBot="1" x14ac:dyDescent="0.35">
      <c r="A88" s="140" t="s">
        <v>32</v>
      </c>
      <c r="B88" s="118" t="s">
        <v>158</v>
      </c>
      <c r="C88" s="143">
        <v>341</v>
      </c>
      <c r="D88" s="143">
        <v>1929</v>
      </c>
      <c r="E88" s="120">
        <v>0</v>
      </c>
      <c r="F88" s="120">
        <v>0</v>
      </c>
      <c r="G88" s="120">
        <f t="shared" ref="G88:G179" si="21">E88+F88</f>
        <v>0</v>
      </c>
      <c r="H88" s="122">
        <f t="shared" ref="H88:H119" si="22">+G88/$G$501</f>
        <v>0</v>
      </c>
      <c r="I88" s="123">
        <v>0</v>
      </c>
      <c r="J88" s="122">
        <f t="shared" ref="J88:J119" si="23">+I88/$I$501</f>
        <v>0</v>
      </c>
      <c r="K88" s="120">
        <v>8</v>
      </c>
      <c r="L88" s="122">
        <f t="shared" ref="L88:L119" si="24">+K88/$K$501</f>
        <v>2.1190930281839374E-4</v>
      </c>
      <c r="M88" s="129">
        <f t="shared" ref="M88:M179" si="25">+(H88+J88+L88)/3</f>
        <v>7.0636434272797918E-5</v>
      </c>
      <c r="N88" s="130">
        <f t="shared" ref="N88:N179" si="26">M88*$N$1</f>
        <v>61.831061997598368</v>
      </c>
      <c r="O88" s="92"/>
      <c r="P88" s="92"/>
    </row>
    <row r="89" spans="1:16" ht="14.4" thickBot="1" x14ac:dyDescent="0.35">
      <c r="A89" s="140" t="s">
        <v>32</v>
      </c>
      <c r="B89" s="118" t="s">
        <v>159</v>
      </c>
      <c r="C89" s="143">
        <v>373</v>
      </c>
      <c r="D89" s="143">
        <v>1930</v>
      </c>
      <c r="E89" s="120">
        <v>0</v>
      </c>
      <c r="F89" s="120">
        <v>0</v>
      </c>
      <c r="G89" s="120">
        <f t="shared" si="21"/>
        <v>0</v>
      </c>
      <c r="H89" s="122">
        <f t="shared" si="22"/>
        <v>0</v>
      </c>
      <c r="I89" s="123">
        <v>0</v>
      </c>
      <c r="J89" s="122">
        <f t="shared" si="23"/>
        <v>0</v>
      </c>
      <c r="K89" s="120">
        <v>14</v>
      </c>
      <c r="L89" s="122">
        <f t="shared" si="24"/>
        <v>3.7084127993218904E-4</v>
      </c>
      <c r="M89" s="129">
        <f t="shared" si="25"/>
        <v>1.2361375997739635E-4</v>
      </c>
      <c r="N89" s="130">
        <f t="shared" si="26"/>
        <v>108.20435849579714</v>
      </c>
      <c r="O89" s="92"/>
      <c r="P89" s="92"/>
    </row>
    <row r="90" spans="1:16" ht="14.4" thickBot="1" x14ac:dyDescent="0.35">
      <c r="A90" s="140" t="s">
        <v>32</v>
      </c>
      <c r="B90" s="118" t="s">
        <v>160</v>
      </c>
      <c r="C90" s="143">
        <v>475</v>
      </c>
      <c r="D90" s="143">
        <v>1931</v>
      </c>
      <c r="E90" s="120">
        <v>0</v>
      </c>
      <c r="F90" s="120">
        <v>0</v>
      </c>
      <c r="G90" s="120">
        <f t="shared" si="21"/>
        <v>0</v>
      </c>
      <c r="H90" s="122">
        <f t="shared" si="22"/>
        <v>0</v>
      </c>
      <c r="I90" s="123">
        <v>0</v>
      </c>
      <c r="J90" s="122">
        <f t="shared" si="23"/>
        <v>0</v>
      </c>
      <c r="K90" s="120">
        <v>0</v>
      </c>
      <c r="L90" s="122">
        <f t="shared" si="24"/>
        <v>0</v>
      </c>
      <c r="M90" s="129">
        <f t="shared" si="25"/>
        <v>0</v>
      </c>
      <c r="N90" s="130">
        <f t="shared" si="26"/>
        <v>0</v>
      </c>
      <c r="O90" s="92"/>
      <c r="P90" s="92"/>
    </row>
    <row r="91" spans="1:16" ht="14.4" thickBot="1" x14ac:dyDescent="0.35">
      <c r="A91" s="140" t="s">
        <v>32</v>
      </c>
      <c r="B91" s="118" t="s">
        <v>161</v>
      </c>
      <c r="C91" s="143">
        <v>320</v>
      </c>
      <c r="D91" s="143">
        <v>1932</v>
      </c>
      <c r="E91" s="120">
        <v>2</v>
      </c>
      <c r="F91" s="120">
        <v>0</v>
      </c>
      <c r="G91" s="120">
        <f t="shared" si="21"/>
        <v>2</v>
      </c>
      <c r="H91" s="122">
        <f t="shared" si="22"/>
        <v>3.5360678925035362E-4</v>
      </c>
      <c r="I91" s="123">
        <v>0</v>
      </c>
      <c r="J91" s="122">
        <f t="shared" si="23"/>
        <v>0</v>
      </c>
      <c r="K91" s="120">
        <v>104</v>
      </c>
      <c r="L91" s="122">
        <f t="shared" si="24"/>
        <v>2.7548209366391185E-3</v>
      </c>
      <c r="M91" s="129">
        <f t="shared" si="25"/>
        <v>1.0361425752964907E-3</v>
      </c>
      <c r="N91" s="130">
        <f t="shared" si="26"/>
        <v>906.97947130352645</v>
      </c>
      <c r="O91" s="92"/>
      <c r="P91" s="92"/>
    </row>
    <row r="92" spans="1:16" ht="14.4" thickBot="1" x14ac:dyDescent="0.35">
      <c r="A92" s="140" t="s">
        <v>32</v>
      </c>
      <c r="B92" s="118" t="s">
        <v>162</v>
      </c>
      <c r="C92" s="143">
        <v>339</v>
      </c>
      <c r="D92" s="143">
        <v>1933</v>
      </c>
      <c r="E92" s="120">
        <v>0</v>
      </c>
      <c r="F92" s="120">
        <v>0</v>
      </c>
      <c r="G92" s="120">
        <f t="shared" si="21"/>
        <v>0</v>
      </c>
      <c r="H92" s="122">
        <f t="shared" si="22"/>
        <v>0</v>
      </c>
      <c r="I92" s="123">
        <v>0</v>
      </c>
      <c r="J92" s="122">
        <f t="shared" si="23"/>
        <v>0</v>
      </c>
      <c r="K92" s="120">
        <v>0</v>
      </c>
      <c r="L92" s="122">
        <f t="shared" si="24"/>
        <v>0</v>
      </c>
      <c r="M92" s="129">
        <f t="shared" si="25"/>
        <v>0</v>
      </c>
      <c r="N92" s="130">
        <f t="shared" si="26"/>
        <v>0</v>
      </c>
      <c r="O92" s="92"/>
      <c r="P92" s="92"/>
    </row>
    <row r="93" spans="1:16" ht="14.4" thickBot="1" x14ac:dyDescent="0.35">
      <c r="A93" s="140" t="s">
        <v>32</v>
      </c>
      <c r="B93" s="118" t="s">
        <v>163</v>
      </c>
      <c r="C93" s="143">
        <v>319</v>
      </c>
      <c r="D93" s="143">
        <v>1934</v>
      </c>
      <c r="E93" s="120">
        <v>0</v>
      </c>
      <c r="F93" s="120">
        <v>0</v>
      </c>
      <c r="G93" s="120">
        <f t="shared" si="21"/>
        <v>0</v>
      </c>
      <c r="H93" s="122">
        <f t="shared" si="22"/>
        <v>0</v>
      </c>
      <c r="I93" s="123">
        <v>0</v>
      </c>
      <c r="J93" s="122">
        <f t="shared" si="23"/>
        <v>0</v>
      </c>
      <c r="K93" s="120">
        <v>0</v>
      </c>
      <c r="L93" s="122">
        <f t="shared" si="24"/>
        <v>0</v>
      </c>
      <c r="M93" s="129">
        <f t="shared" si="25"/>
        <v>0</v>
      </c>
      <c r="N93" s="130">
        <f t="shared" si="26"/>
        <v>0</v>
      </c>
      <c r="O93" s="92"/>
      <c r="P93" s="92"/>
    </row>
    <row r="94" spans="1:16" ht="14.4" thickBot="1" x14ac:dyDescent="0.35">
      <c r="A94" s="140" t="s">
        <v>32</v>
      </c>
      <c r="B94" s="118" t="s">
        <v>164</v>
      </c>
      <c r="C94" s="143">
        <v>317</v>
      </c>
      <c r="D94" s="143">
        <v>1937</v>
      </c>
      <c r="E94" s="120">
        <v>0</v>
      </c>
      <c r="F94" s="120">
        <v>0</v>
      </c>
      <c r="G94" s="120">
        <f t="shared" si="21"/>
        <v>0</v>
      </c>
      <c r="H94" s="122">
        <f t="shared" si="22"/>
        <v>0</v>
      </c>
      <c r="I94" s="123">
        <v>0</v>
      </c>
      <c r="J94" s="122">
        <f t="shared" si="23"/>
        <v>0</v>
      </c>
      <c r="K94" s="120">
        <v>0</v>
      </c>
      <c r="L94" s="122">
        <f t="shared" si="24"/>
        <v>0</v>
      </c>
      <c r="M94" s="129">
        <f t="shared" si="25"/>
        <v>0</v>
      </c>
      <c r="N94" s="130">
        <f t="shared" si="26"/>
        <v>0</v>
      </c>
      <c r="O94" s="92"/>
      <c r="P94" s="92"/>
    </row>
    <row r="95" spans="1:16" ht="14.4" thickBot="1" x14ac:dyDescent="0.35">
      <c r="A95" s="140" t="s">
        <v>32</v>
      </c>
      <c r="B95" s="118" t="s">
        <v>165</v>
      </c>
      <c r="C95" s="143">
        <v>353</v>
      </c>
      <c r="D95" s="143">
        <v>1935</v>
      </c>
      <c r="E95" s="120">
        <v>0</v>
      </c>
      <c r="F95" s="120">
        <v>0</v>
      </c>
      <c r="G95" s="120">
        <f t="shared" si="21"/>
        <v>0</v>
      </c>
      <c r="H95" s="122">
        <f t="shared" si="22"/>
        <v>0</v>
      </c>
      <c r="I95" s="123">
        <v>0</v>
      </c>
      <c r="J95" s="122">
        <f t="shared" si="23"/>
        <v>0</v>
      </c>
      <c r="K95" s="120">
        <v>3</v>
      </c>
      <c r="L95" s="122">
        <f t="shared" si="24"/>
        <v>7.9465988556897649E-5</v>
      </c>
      <c r="M95" s="129">
        <f t="shared" si="25"/>
        <v>2.6488662852299217E-5</v>
      </c>
      <c r="N95" s="130">
        <f t="shared" si="26"/>
        <v>23.186648249099388</v>
      </c>
      <c r="O95" s="92"/>
      <c r="P95" s="92"/>
    </row>
    <row r="96" spans="1:16" ht="14.4" thickBot="1" x14ac:dyDescent="0.35">
      <c r="A96" s="140" t="s">
        <v>32</v>
      </c>
      <c r="B96" s="118" t="s">
        <v>166</v>
      </c>
      <c r="C96" s="143">
        <v>159</v>
      </c>
      <c r="D96" s="143">
        <v>1938</v>
      </c>
      <c r="E96" s="120">
        <v>0</v>
      </c>
      <c r="F96" s="120">
        <v>0</v>
      </c>
      <c r="G96" s="120">
        <f t="shared" si="21"/>
        <v>0</v>
      </c>
      <c r="H96" s="122">
        <f t="shared" si="22"/>
        <v>0</v>
      </c>
      <c r="I96" s="123">
        <v>0</v>
      </c>
      <c r="J96" s="122">
        <f t="shared" si="23"/>
        <v>0</v>
      </c>
      <c r="K96" s="120">
        <v>0</v>
      </c>
      <c r="L96" s="122">
        <f t="shared" si="24"/>
        <v>0</v>
      </c>
      <c r="M96" s="129">
        <f t="shared" si="25"/>
        <v>0</v>
      </c>
      <c r="N96" s="130">
        <f t="shared" si="26"/>
        <v>0</v>
      </c>
      <c r="O96" s="92"/>
      <c r="P96" s="92"/>
    </row>
    <row r="97" spans="1:16" ht="14.4" thickBot="1" x14ac:dyDescent="0.35">
      <c r="A97" s="140" t="s">
        <v>32</v>
      </c>
      <c r="B97" s="118" t="s">
        <v>167</v>
      </c>
      <c r="C97" s="143">
        <v>80</v>
      </c>
      <c r="D97" s="143">
        <v>1939</v>
      </c>
      <c r="E97" s="120">
        <v>0</v>
      </c>
      <c r="F97" s="120">
        <v>0</v>
      </c>
      <c r="G97" s="120">
        <f t="shared" si="21"/>
        <v>0</v>
      </c>
      <c r="H97" s="122">
        <f t="shared" si="22"/>
        <v>0</v>
      </c>
      <c r="I97" s="123">
        <v>0</v>
      </c>
      <c r="J97" s="122">
        <f t="shared" si="23"/>
        <v>0</v>
      </c>
      <c r="K97" s="120">
        <v>5</v>
      </c>
      <c r="L97" s="122">
        <f t="shared" si="24"/>
        <v>1.3244331426149608E-4</v>
      </c>
      <c r="M97" s="129">
        <f t="shared" si="25"/>
        <v>4.414777142049869E-5</v>
      </c>
      <c r="N97" s="130">
        <f t="shared" si="26"/>
        <v>38.644413748498977</v>
      </c>
      <c r="O97" s="92"/>
      <c r="P97" s="92"/>
    </row>
    <row r="98" spans="1:16" ht="14.4" thickBot="1" x14ac:dyDescent="0.35">
      <c r="A98" s="140" t="s">
        <v>32</v>
      </c>
      <c r="B98" s="118" t="s">
        <v>168</v>
      </c>
      <c r="C98" s="143">
        <v>561</v>
      </c>
      <c r="D98" s="143">
        <v>1945</v>
      </c>
      <c r="E98" s="120">
        <v>0</v>
      </c>
      <c r="F98" s="120">
        <v>0</v>
      </c>
      <c r="G98" s="120">
        <f t="shared" si="21"/>
        <v>0</v>
      </c>
      <c r="H98" s="122">
        <f t="shared" si="22"/>
        <v>0</v>
      </c>
      <c r="I98" s="123">
        <v>0</v>
      </c>
      <c r="J98" s="122">
        <f t="shared" si="23"/>
        <v>0</v>
      </c>
      <c r="K98" s="120">
        <v>0</v>
      </c>
      <c r="L98" s="122">
        <f t="shared" si="24"/>
        <v>0</v>
      </c>
      <c r="M98" s="129">
        <f t="shared" si="25"/>
        <v>0</v>
      </c>
      <c r="N98" s="130">
        <f t="shared" si="26"/>
        <v>0</v>
      </c>
      <c r="O98" s="92"/>
      <c r="P98" s="92"/>
    </row>
    <row r="99" spans="1:16" ht="14.4" thickBot="1" x14ac:dyDescent="0.35">
      <c r="A99" s="140" t="s">
        <v>32</v>
      </c>
      <c r="B99" s="118" t="s">
        <v>169</v>
      </c>
      <c r="C99" s="143">
        <v>374</v>
      </c>
      <c r="D99" s="143">
        <v>1946</v>
      </c>
      <c r="E99" s="120">
        <v>0</v>
      </c>
      <c r="F99" s="120">
        <v>0</v>
      </c>
      <c r="G99" s="120">
        <f t="shared" si="21"/>
        <v>0</v>
      </c>
      <c r="H99" s="122">
        <f t="shared" si="22"/>
        <v>0</v>
      </c>
      <c r="I99" s="123">
        <v>0</v>
      </c>
      <c r="J99" s="122">
        <f t="shared" si="23"/>
        <v>0</v>
      </c>
      <c r="K99" s="120">
        <v>0</v>
      </c>
      <c r="L99" s="122">
        <f t="shared" si="24"/>
        <v>0</v>
      </c>
      <c r="M99" s="129">
        <f t="shared" si="25"/>
        <v>0</v>
      </c>
      <c r="N99" s="130">
        <f t="shared" si="26"/>
        <v>0</v>
      </c>
      <c r="O99" s="92"/>
      <c r="P99" s="92"/>
    </row>
    <row r="100" spans="1:16" ht="14.4" thickBot="1" x14ac:dyDescent="0.35">
      <c r="A100" s="140" t="s">
        <v>32</v>
      </c>
      <c r="B100" s="118" t="s">
        <v>170</v>
      </c>
      <c r="C100" s="143">
        <v>185</v>
      </c>
      <c r="D100" s="143">
        <v>1947</v>
      </c>
      <c r="E100" s="120">
        <v>0</v>
      </c>
      <c r="F100" s="120">
        <v>0</v>
      </c>
      <c r="G100" s="120">
        <f t="shared" si="21"/>
        <v>0</v>
      </c>
      <c r="H100" s="122">
        <f t="shared" si="22"/>
        <v>0</v>
      </c>
      <c r="I100" s="123">
        <v>0</v>
      </c>
      <c r="J100" s="122">
        <f t="shared" si="23"/>
        <v>0</v>
      </c>
      <c r="K100" s="120">
        <v>4</v>
      </c>
      <c r="L100" s="122">
        <f t="shared" si="24"/>
        <v>1.0595465140919687E-4</v>
      </c>
      <c r="M100" s="129">
        <f t="shared" si="25"/>
        <v>3.5318217136398959E-5</v>
      </c>
      <c r="N100" s="130">
        <f t="shared" si="26"/>
        <v>30.915530998799184</v>
      </c>
      <c r="O100" s="92"/>
      <c r="P100" s="92"/>
    </row>
    <row r="101" spans="1:16" ht="14.4" thickBot="1" x14ac:dyDescent="0.35">
      <c r="A101" s="140" t="s">
        <v>32</v>
      </c>
      <c r="B101" s="118" t="s">
        <v>171</v>
      </c>
      <c r="C101" s="143">
        <v>568</v>
      </c>
      <c r="D101" s="143">
        <v>1948</v>
      </c>
      <c r="E101" s="120">
        <v>0</v>
      </c>
      <c r="F101" s="120">
        <v>0</v>
      </c>
      <c r="G101" s="120">
        <f t="shared" si="21"/>
        <v>0</v>
      </c>
      <c r="H101" s="122">
        <f t="shared" si="22"/>
        <v>0</v>
      </c>
      <c r="I101" s="123">
        <v>0</v>
      </c>
      <c r="J101" s="122">
        <f t="shared" si="23"/>
        <v>0</v>
      </c>
      <c r="K101" s="120">
        <v>13</v>
      </c>
      <c r="L101" s="122">
        <f t="shared" si="24"/>
        <v>3.4435261707988982E-4</v>
      </c>
      <c r="M101" s="129">
        <f t="shared" si="25"/>
        <v>1.147842056932966E-4</v>
      </c>
      <c r="N101" s="130">
        <f t="shared" si="26"/>
        <v>100.47547574609733</v>
      </c>
      <c r="O101" s="92"/>
      <c r="P101" s="92"/>
    </row>
    <row r="102" spans="1:16" ht="14.4" thickBot="1" x14ac:dyDescent="0.35">
      <c r="A102" s="140" t="s">
        <v>32</v>
      </c>
      <c r="B102" s="118" t="s">
        <v>172</v>
      </c>
      <c r="C102" s="143">
        <v>355</v>
      </c>
      <c r="D102" s="143">
        <v>1940</v>
      </c>
      <c r="E102" s="120">
        <v>0</v>
      </c>
      <c r="F102" s="120">
        <v>0</v>
      </c>
      <c r="G102" s="120">
        <f t="shared" si="21"/>
        <v>0</v>
      </c>
      <c r="H102" s="122">
        <f t="shared" si="22"/>
        <v>0</v>
      </c>
      <c r="I102" s="123">
        <v>0</v>
      </c>
      <c r="J102" s="122">
        <f t="shared" si="23"/>
        <v>0</v>
      </c>
      <c r="K102" s="120">
        <v>0</v>
      </c>
      <c r="L102" s="122">
        <f t="shared" si="24"/>
        <v>0</v>
      </c>
      <c r="M102" s="129">
        <f t="shared" si="25"/>
        <v>0</v>
      </c>
      <c r="N102" s="130">
        <f t="shared" si="26"/>
        <v>0</v>
      </c>
      <c r="O102" s="92"/>
      <c r="P102" s="92"/>
    </row>
    <row r="103" spans="1:16" ht="14.4" thickBot="1" x14ac:dyDescent="0.35">
      <c r="A103" s="140" t="s">
        <v>32</v>
      </c>
      <c r="B103" s="118" t="s">
        <v>173</v>
      </c>
      <c r="C103" s="143">
        <v>481</v>
      </c>
      <c r="D103" s="143">
        <v>1942</v>
      </c>
      <c r="E103" s="120">
        <v>0</v>
      </c>
      <c r="F103" s="120">
        <v>0</v>
      </c>
      <c r="G103" s="120">
        <f t="shared" si="21"/>
        <v>0</v>
      </c>
      <c r="H103" s="122">
        <f t="shared" si="22"/>
        <v>0</v>
      </c>
      <c r="I103" s="123">
        <v>0</v>
      </c>
      <c r="J103" s="122">
        <f t="shared" si="23"/>
        <v>0</v>
      </c>
      <c r="K103" s="120">
        <v>8</v>
      </c>
      <c r="L103" s="122">
        <f t="shared" si="24"/>
        <v>2.1190930281839374E-4</v>
      </c>
      <c r="M103" s="129">
        <f t="shared" si="25"/>
        <v>7.0636434272797918E-5</v>
      </c>
      <c r="N103" s="130">
        <f t="shared" si="26"/>
        <v>61.831061997598368</v>
      </c>
      <c r="O103" s="92"/>
      <c r="P103" s="92"/>
    </row>
    <row r="104" spans="1:16" ht="14.4" thickBot="1" x14ac:dyDescent="0.35">
      <c r="A104" s="140" t="s">
        <v>32</v>
      </c>
      <c r="B104" s="118" t="s">
        <v>174</v>
      </c>
      <c r="C104" s="143">
        <v>476</v>
      </c>
      <c r="D104" s="143">
        <v>1921</v>
      </c>
      <c r="E104" s="120">
        <v>0</v>
      </c>
      <c r="F104" s="120">
        <v>0</v>
      </c>
      <c r="G104" s="120">
        <f t="shared" si="21"/>
        <v>0</v>
      </c>
      <c r="H104" s="122">
        <f t="shared" si="22"/>
        <v>0</v>
      </c>
      <c r="I104" s="123">
        <v>0</v>
      </c>
      <c r="J104" s="122">
        <f t="shared" si="23"/>
        <v>0</v>
      </c>
      <c r="K104" s="120">
        <v>0</v>
      </c>
      <c r="L104" s="122">
        <f t="shared" si="24"/>
        <v>0</v>
      </c>
      <c r="M104" s="129">
        <f t="shared" si="25"/>
        <v>0</v>
      </c>
      <c r="N104" s="130">
        <f t="shared" si="26"/>
        <v>0</v>
      </c>
      <c r="O104" s="92"/>
      <c r="P104" s="92"/>
    </row>
    <row r="105" spans="1:16" ht="14.4" thickBot="1" x14ac:dyDescent="0.35">
      <c r="A105" s="140" t="s">
        <v>32</v>
      </c>
      <c r="B105" s="118" t="s">
        <v>175</v>
      </c>
      <c r="C105" s="143">
        <v>377</v>
      </c>
      <c r="D105" s="143">
        <v>1919</v>
      </c>
      <c r="E105" s="120">
        <v>0</v>
      </c>
      <c r="F105" s="120">
        <v>0</v>
      </c>
      <c r="G105" s="120">
        <f t="shared" si="21"/>
        <v>0</v>
      </c>
      <c r="H105" s="122">
        <f t="shared" si="22"/>
        <v>0</v>
      </c>
      <c r="I105" s="123">
        <v>0</v>
      </c>
      <c r="J105" s="122">
        <f t="shared" si="23"/>
        <v>0</v>
      </c>
      <c r="K105" s="120">
        <v>0</v>
      </c>
      <c r="L105" s="122">
        <f t="shared" si="24"/>
        <v>0</v>
      </c>
      <c r="M105" s="129">
        <f t="shared" si="25"/>
        <v>0</v>
      </c>
      <c r="N105" s="130">
        <f t="shared" si="26"/>
        <v>0</v>
      </c>
      <c r="O105" s="92"/>
      <c r="P105" s="92"/>
    </row>
    <row r="106" spans="1:16" ht="14.4" thickBot="1" x14ac:dyDescent="0.35">
      <c r="A106" s="140" t="s">
        <v>32</v>
      </c>
      <c r="B106" s="118" t="s">
        <v>176</v>
      </c>
      <c r="C106" s="143">
        <v>181</v>
      </c>
      <c r="D106" s="143">
        <v>1922</v>
      </c>
      <c r="E106" s="120">
        <v>0</v>
      </c>
      <c r="F106" s="120">
        <v>0</v>
      </c>
      <c r="G106" s="120">
        <f t="shared" si="21"/>
        <v>0</v>
      </c>
      <c r="H106" s="122">
        <f t="shared" si="22"/>
        <v>0</v>
      </c>
      <c r="I106" s="123">
        <v>0</v>
      </c>
      <c r="J106" s="122">
        <f t="shared" si="23"/>
        <v>0</v>
      </c>
      <c r="K106" s="120">
        <v>0</v>
      </c>
      <c r="L106" s="122">
        <f t="shared" si="24"/>
        <v>0</v>
      </c>
      <c r="M106" s="129">
        <f t="shared" si="25"/>
        <v>0</v>
      </c>
      <c r="N106" s="130">
        <f t="shared" si="26"/>
        <v>0</v>
      </c>
      <c r="O106" s="92"/>
      <c r="P106" s="92"/>
    </row>
    <row r="107" spans="1:16" ht="14.4" thickBot="1" x14ac:dyDescent="0.35">
      <c r="A107" s="140" t="s">
        <v>32</v>
      </c>
      <c r="B107" s="118" t="s">
        <v>177</v>
      </c>
      <c r="C107" s="143">
        <v>101</v>
      </c>
      <c r="D107" s="143">
        <v>1923</v>
      </c>
      <c r="E107" s="120">
        <v>0</v>
      </c>
      <c r="F107" s="120">
        <v>0</v>
      </c>
      <c r="G107" s="120">
        <f t="shared" si="21"/>
        <v>0</v>
      </c>
      <c r="H107" s="122">
        <f t="shared" si="22"/>
        <v>0</v>
      </c>
      <c r="I107" s="123">
        <v>0</v>
      </c>
      <c r="J107" s="122">
        <f t="shared" si="23"/>
        <v>0</v>
      </c>
      <c r="K107" s="120">
        <v>0</v>
      </c>
      <c r="L107" s="122">
        <f t="shared" si="24"/>
        <v>0</v>
      </c>
      <c r="M107" s="129">
        <f t="shared" si="25"/>
        <v>0</v>
      </c>
      <c r="N107" s="130">
        <f t="shared" si="26"/>
        <v>0</v>
      </c>
      <c r="O107" s="92"/>
      <c r="P107" s="92"/>
    </row>
    <row r="108" spans="1:16" ht="14.4" thickBot="1" x14ac:dyDescent="0.35">
      <c r="A108" s="140" t="s">
        <v>32</v>
      </c>
      <c r="B108" s="118" t="s">
        <v>178</v>
      </c>
      <c r="C108" s="143">
        <v>188</v>
      </c>
      <c r="D108" s="143">
        <v>1949</v>
      </c>
      <c r="E108" s="120">
        <v>0</v>
      </c>
      <c r="F108" s="120">
        <v>0</v>
      </c>
      <c r="G108" s="120">
        <f t="shared" si="21"/>
        <v>0</v>
      </c>
      <c r="H108" s="122">
        <f t="shared" si="22"/>
        <v>0</v>
      </c>
      <c r="I108" s="123">
        <v>0</v>
      </c>
      <c r="J108" s="122">
        <f t="shared" si="23"/>
        <v>0</v>
      </c>
      <c r="K108" s="120">
        <v>0</v>
      </c>
      <c r="L108" s="122">
        <f t="shared" si="24"/>
        <v>0</v>
      </c>
      <c r="M108" s="129">
        <f t="shared" si="25"/>
        <v>0</v>
      </c>
      <c r="N108" s="130">
        <f t="shared" si="26"/>
        <v>0</v>
      </c>
      <c r="O108" s="92"/>
      <c r="P108" s="92"/>
    </row>
    <row r="109" spans="1:16" ht="14.4" thickBot="1" x14ac:dyDescent="0.35">
      <c r="A109" s="140" t="s">
        <v>32</v>
      </c>
      <c r="B109" s="118" t="s">
        <v>179</v>
      </c>
      <c r="C109" s="143">
        <v>376</v>
      </c>
      <c r="D109" s="143">
        <v>1944</v>
      </c>
      <c r="E109" s="120">
        <v>0</v>
      </c>
      <c r="F109" s="120">
        <v>0</v>
      </c>
      <c r="G109" s="120">
        <f t="shared" si="21"/>
        <v>0</v>
      </c>
      <c r="H109" s="122">
        <f t="shared" si="22"/>
        <v>0</v>
      </c>
      <c r="I109" s="123">
        <v>0</v>
      </c>
      <c r="J109" s="122">
        <f t="shared" si="23"/>
        <v>0</v>
      </c>
      <c r="K109" s="120">
        <v>0</v>
      </c>
      <c r="L109" s="122">
        <f t="shared" si="24"/>
        <v>0</v>
      </c>
      <c r="M109" s="129">
        <f t="shared" si="25"/>
        <v>0</v>
      </c>
      <c r="N109" s="130">
        <f t="shared" si="26"/>
        <v>0</v>
      </c>
      <c r="O109" s="92"/>
      <c r="P109" s="92"/>
    </row>
    <row r="110" spans="1:16" ht="14.4" thickBot="1" x14ac:dyDescent="0.35">
      <c r="A110" s="140" t="s">
        <v>32</v>
      </c>
      <c r="B110" s="118" t="s">
        <v>180</v>
      </c>
      <c r="C110" s="143">
        <v>442</v>
      </c>
      <c r="D110" s="143">
        <v>1941</v>
      </c>
      <c r="E110" s="120">
        <v>0</v>
      </c>
      <c r="F110" s="120">
        <v>0</v>
      </c>
      <c r="G110" s="120">
        <f t="shared" si="21"/>
        <v>0</v>
      </c>
      <c r="H110" s="122">
        <f t="shared" si="22"/>
        <v>0</v>
      </c>
      <c r="I110" s="123">
        <v>0</v>
      </c>
      <c r="J110" s="122">
        <f t="shared" si="23"/>
        <v>0</v>
      </c>
      <c r="K110" s="120">
        <v>61</v>
      </c>
      <c r="L110" s="122">
        <f t="shared" si="24"/>
        <v>1.6158084339902522E-3</v>
      </c>
      <c r="M110" s="129">
        <f t="shared" si="25"/>
        <v>5.3860281133008407E-4</v>
      </c>
      <c r="N110" s="130">
        <f t="shared" si="26"/>
        <v>471.4618477316875</v>
      </c>
      <c r="O110" s="92"/>
      <c r="P110" s="92"/>
    </row>
    <row r="111" spans="1:16" ht="14.4" thickBot="1" x14ac:dyDescent="0.35">
      <c r="A111" s="140" t="s">
        <v>32</v>
      </c>
      <c r="B111" s="118" t="s">
        <v>181</v>
      </c>
      <c r="C111" s="143">
        <v>254</v>
      </c>
      <c r="D111" s="143">
        <v>1924</v>
      </c>
      <c r="E111" s="120">
        <v>0</v>
      </c>
      <c r="F111" s="120">
        <v>0</v>
      </c>
      <c r="G111" s="120">
        <f t="shared" si="21"/>
        <v>0</v>
      </c>
      <c r="H111" s="122">
        <f t="shared" si="22"/>
        <v>0</v>
      </c>
      <c r="I111" s="123">
        <v>0</v>
      </c>
      <c r="J111" s="122">
        <f t="shared" si="23"/>
        <v>0</v>
      </c>
      <c r="K111" s="120">
        <v>0</v>
      </c>
      <c r="L111" s="122">
        <f t="shared" si="24"/>
        <v>0</v>
      </c>
      <c r="M111" s="129">
        <f t="shared" si="25"/>
        <v>0</v>
      </c>
      <c r="N111" s="130">
        <f t="shared" si="26"/>
        <v>0</v>
      </c>
      <c r="O111" s="92"/>
      <c r="P111" s="92"/>
    </row>
    <row r="112" spans="1:16" ht="14.4" thickBot="1" x14ac:dyDescent="0.35">
      <c r="A112" s="140" t="s">
        <v>32</v>
      </c>
      <c r="B112" s="118" t="s">
        <v>182</v>
      </c>
      <c r="C112" s="128"/>
      <c r="D112" s="143">
        <v>9646</v>
      </c>
      <c r="E112" s="120">
        <v>139</v>
      </c>
      <c r="F112" s="120">
        <v>60</v>
      </c>
      <c r="G112" s="120">
        <f t="shared" si="21"/>
        <v>199</v>
      </c>
      <c r="H112" s="122">
        <f t="shared" si="22"/>
        <v>3.5183875530410184E-2</v>
      </c>
      <c r="I112" s="123">
        <v>87</v>
      </c>
      <c r="J112" s="122">
        <f t="shared" si="23"/>
        <v>2.0963855421686748E-2</v>
      </c>
      <c r="K112" s="120">
        <v>691</v>
      </c>
      <c r="L112" s="122">
        <f t="shared" si="24"/>
        <v>1.8303666030938758E-2</v>
      </c>
      <c r="M112" s="129">
        <f t="shared" si="25"/>
        <v>2.4817132327678567E-2</v>
      </c>
      <c r="N112" s="130">
        <f t="shared" si="26"/>
        <v>21723.486800440325</v>
      </c>
      <c r="O112" s="92"/>
      <c r="P112" s="92"/>
    </row>
    <row r="113" spans="1:16" ht="14.4" thickBot="1" x14ac:dyDescent="0.35">
      <c r="A113" s="140" t="s">
        <v>32</v>
      </c>
      <c r="B113" s="118" t="s">
        <v>183</v>
      </c>
      <c r="C113" s="143">
        <v>174</v>
      </c>
      <c r="D113" s="143">
        <v>1951</v>
      </c>
      <c r="E113" s="120">
        <v>0</v>
      </c>
      <c r="F113" s="120">
        <v>0</v>
      </c>
      <c r="G113" s="120">
        <f t="shared" si="21"/>
        <v>0</v>
      </c>
      <c r="H113" s="122">
        <f t="shared" si="22"/>
        <v>0</v>
      </c>
      <c r="I113" s="123">
        <v>0</v>
      </c>
      <c r="J113" s="122">
        <f t="shared" si="23"/>
        <v>0</v>
      </c>
      <c r="K113" s="120">
        <v>0</v>
      </c>
      <c r="L113" s="122">
        <f t="shared" si="24"/>
        <v>0</v>
      </c>
      <c r="M113" s="129">
        <f t="shared" si="25"/>
        <v>0</v>
      </c>
      <c r="N113" s="130">
        <f t="shared" si="26"/>
        <v>0</v>
      </c>
      <c r="O113" s="92"/>
      <c r="P113" s="92"/>
    </row>
    <row r="114" spans="1:16" ht="14.4" thickBot="1" x14ac:dyDescent="0.35">
      <c r="A114" s="140" t="s">
        <v>32</v>
      </c>
      <c r="B114" s="118" t="s">
        <v>184</v>
      </c>
      <c r="C114" s="128"/>
      <c r="D114" s="143">
        <v>17973</v>
      </c>
      <c r="E114" s="120">
        <v>0</v>
      </c>
      <c r="F114" s="120">
        <v>0</v>
      </c>
      <c r="G114" s="120">
        <f t="shared" si="21"/>
        <v>0</v>
      </c>
      <c r="H114" s="122">
        <f t="shared" si="22"/>
        <v>0</v>
      </c>
      <c r="I114" s="123">
        <v>0</v>
      </c>
      <c r="J114" s="122">
        <f t="shared" si="23"/>
        <v>0</v>
      </c>
      <c r="K114" s="120">
        <v>0</v>
      </c>
      <c r="L114" s="122">
        <f t="shared" si="24"/>
        <v>0</v>
      </c>
      <c r="M114" s="129">
        <f t="shared" si="25"/>
        <v>0</v>
      </c>
      <c r="N114" s="130">
        <f t="shared" si="26"/>
        <v>0</v>
      </c>
      <c r="O114" s="92"/>
      <c r="P114" s="92"/>
    </row>
    <row r="115" spans="1:16" ht="14.4" thickBot="1" x14ac:dyDescent="0.35">
      <c r="A115" s="140" t="s">
        <v>32</v>
      </c>
      <c r="B115" s="118" t="s">
        <v>185</v>
      </c>
      <c r="C115" s="143">
        <v>173</v>
      </c>
      <c r="D115" s="143">
        <v>1952</v>
      </c>
      <c r="E115" s="120">
        <v>0</v>
      </c>
      <c r="F115" s="120">
        <v>0</v>
      </c>
      <c r="G115" s="120">
        <f t="shared" si="21"/>
        <v>0</v>
      </c>
      <c r="H115" s="122">
        <f t="shared" si="22"/>
        <v>0</v>
      </c>
      <c r="I115" s="123">
        <v>0</v>
      </c>
      <c r="J115" s="122">
        <f t="shared" si="23"/>
        <v>0</v>
      </c>
      <c r="K115" s="120">
        <v>0</v>
      </c>
      <c r="L115" s="122">
        <f t="shared" si="24"/>
        <v>0</v>
      </c>
      <c r="M115" s="129">
        <f t="shared" si="25"/>
        <v>0</v>
      </c>
      <c r="N115" s="130">
        <f t="shared" si="26"/>
        <v>0</v>
      </c>
      <c r="O115" s="92"/>
      <c r="P115" s="92"/>
    </row>
    <row r="116" spans="1:16" ht="14.4" thickBot="1" x14ac:dyDescent="0.35">
      <c r="A116" s="140" t="s">
        <v>32</v>
      </c>
      <c r="B116" s="118" t="s">
        <v>186</v>
      </c>
      <c r="C116" s="143">
        <v>526</v>
      </c>
      <c r="D116" s="143">
        <v>1953</v>
      </c>
      <c r="E116" s="120">
        <v>0</v>
      </c>
      <c r="F116" s="120">
        <v>0</v>
      </c>
      <c r="G116" s="120">
        <f t="shared" si="21"/>
        <v>0</v>
      </c>
      <c r="H116" s="122">
        <f t="shared" si="22"/>
        <v>0</v>
      </c>
      <c r="I116" s="123">
        <v>0</v>
      </c>
      <c r="J116" s="122">
        <f t="shared" si="23"/>
        <v>0</v>
      </c>
      <c r="K116" s="120">
        <v>0</v>
      </c>
      <c r="L116" s="122">
        <f t="shared" si="24"/>
        <v>0</v>
      </c>
      <c r="M116" s="129">
        <f t="shared" si="25"/>
        <v>0</v>
      </c>
      <c r="N116" s="130">
        <f t="shared" si="26"/>
        <v>0</v>
      </c>
      <c r="O116" s="92"/>
      <c r="P116" s="92"/>
    </row>
    <row r="117" spans="1:16" ht="14.4" thickBot="1" x14ac:dyDescent="0.35">
      <c r="A117" s="140" t="s">
        <v>32</v>
      </c>
      <c r="B117" s="118" t="s">
        <v>187</v>
      </c>
      <c r="C117" s="143">
        <v>180</v>
      </c>
      <c r="D117" s="143">
        <v>1954</v>
      </c>
      <c r="E117" s="120">
        <v>1</v>
      </c>
      <c r="F117" s="120">
        <v>0</v>
      </c>
      <c r="G117" s="120">
        <f t="shared" si="21"/>
        <v>1</v>
      </c>
      <c r="H117" s="122">
        <f t="shared" si="22"/>
        <v>1.7680339462517681E-4</v>
      </c>
      <c r="I117" s="123">
        <v>0</v>
      </c>
      <c r="J117" s="122">
        <f t="shared" si="23"/>
        <v>0</v>
      </c>
      <c r="K117" s="120">
        <v>109</v>
      </c>
      <c r="L117" s="122">
        <f t="shared" si="24"/>
        <v>2.8872642509006146E-3</v>
      </c>
      <c r="M117" s="129">
        <f t="shared" si="25"/>
        <v>1.0213558818419305E-3</v>
      </c>
      <c r="N117" s="130">
        <f t="shared" si="26"/>
        <v>894.03605238465161</v>
      </c>
      <c r="O117" s="92"/>
      <c r="P117" s="92"/>
    </row>
    <row r="118" spans="1:16" ht="14.4" thickBot="1" x14ac:dyDescent="0.35">
      <c r="A118" s="140" t="s">
        <v>32</v>
      </c>
      <c r="B118" s="118" t="s">
        <v>188</v>
      </c>
      <c r="C118" s="143">
        <v>175</v>
      </c>
      <c r="D118" s="143">
        <v>1955</v>
      </c>
      <c r="E118" s="120">
        <v>5</v>
      </c>
      <c r="F118" s="120">
        <v>1</v>
      </c>
      <c r="G118" s="120">
        <f t="shared" si="21"/>
        <v>6</v>
      </c>
      <c r="H118" s="122">
        <f t="shared" si="22"/>
        <v>1.0608203677510608E-3</v>
      </c>
      <c r="I118" s="123">
        <v>0</v>
      </c>
      <c r="J118" s="122">
        <f t="shared" si="23"/>
        <v>0</v>
      </c>
      <c r="K118" s="120">
        <v>57</v>
      </c>
      <c r="L118" s="122">
        <f t="shared" si="24"/>
        <v>1.5098537825810553E-3</v>
      </c>
      <c r="M118" s="129">
        <f t="shared" si="25"/>
        <v>8.568913834440386E-4</v>
      </c>
      <c r="N118" s="130">
        <f t="shared" si="26"/>
        <v>750.07331273713157</v>
      </c>
      <c r="O118" s="92"/>
      <c r="P118" s="92"/>
    </row>
    <row r="119" spans="1:16" ht="14.4" thickBot="1" x14ac:dyDescent="0.35">
      <c r="A119" s="140" t="s">
        <v>32</v>
      </c>
      <c r="B119" s="118" t="s">
        <v>189</v>
      </c>
      <c r="C119" s="143">
        <v>182</v>
      </c>
      <c r="D119" s="143">
        <v>1956</v>
      </c>
      <c r="E119" s="120">
        <v>62</v>
      </c>
      <c r="F119" s="120">
        <v>5</v>
      </c>
      <c r="G119" s="120">
        <f t="shared" si="21"/>
        <v>67</v>
      </c>
      <c r="H119" s="122">
        <f t="shared" si="22"/>
        <v>1.1845827439886845E-2</v>
      </c>
      <c r="I119" s="123">
        <v>0</v>
      </c>
      <c r="J119" s="122">
        <f t="shared" si="23"/>
        <v>0</v>
      </c>
      <c r="K119" s="120">
        <v>450</v>
      </c>
      <c r="L119" s="122">
        <f t="shared" si="24"/>
        <v>1.1919898283534647E-2</v>
      </c>
      <c r="M119" s="129">
        <f t="shared" si="25"/>
        <v>7.9219085744738297E-3</v>
      </c>
      <c r="N119" s="130">
        <f t="shared" si="26"/>
        <v>6934.3820260789571</v>
      </c>
      <c r="O119" s="92"/>
      <c r="P119" s="92"/>
    </row>
    <row r="120" spans="1:16" ht="14.4" thickBot="1" x14ac:dyDescent="0.35">
      <c r="A120" s="140" t="s">
        <v>32</v>
      </c>
      <c r="B120" s="118" t="s">
        <v>190</v>
      </c>
      <c r="C120" s="128"/>
      <c r="D120" s="143">
        <v>17971</v>
      </c>
      <c r="E120" s="120">
        <v>0</v>
      </c>
      <c r="F120" s="120">
        <v>0</v>
      </c>
      <c r="G120" s="120">
        <f t="shared" si="21"/>
        <v>0</v>
      </c>
      <c r="H120" s="122">
        <f t="shared" ref="H120:H151" si="27">+G120/$G$501</f>
        <v>0</v>
      </c>
      <c r="I120" s="123">
        <v>0</v>
      </c>
      <c r="J120" s="122">
        <f t="shared" ref="J120:J151" si="28">+I120/$I$501</f>
        <v>0</v>
      </c>
      <c r="K120" s="120">
        <v>0</v>
      </c>
      <c r="L120" s="122">
        <f t="shared" ref="L120:L151" si="29">+K120/$K$501</f>
        <v>0</v>
      </c>
      <c r="M120" s="129">
        <f t="shared" si="25"/>
        <v>0</v>
      </c>
      <c r="N120" s="130">
        <f t="shared" si="26"/>
        <v>0</v>
      </c>
      <c r="O120" s="92"/>
      <c r="P120" s="92"/>
    </row>
    <row r="121" spans="1:16" ht="14.4" thickBot="1" x14ac:dyDescent="0.35">
      <c r="A121" s="140" t="s">
        <v>32</v>
      </c>
      <c r="B121" s="118" t="s">
        <v>191</v>
      </c>
      <c r="C121" s="143">
        <v>494</v>
      </c>
      <c r="D121" s="143">
        <v>1925</v>
      </c>
      <c r="E121" s="120">
        <v>0</v>
      </c>
      <c r="F121" s="120">
        <v>0</v>
      </c>
      <c r="G121" s="120">
        <f t="shared" si="21"/>
        <v>0</v>
      </c>
      <c r="H121" s="122">
        <f t="shared" si="27"/>
        <v>0</v>
      </c>
      <c r="I121" s="123">
        <v>0</v>
      </c>
      <c r="J121" s="122">
        <f t="shared" si="28"/>
        <v>0</v>
      </c>
      <c r="K121" s="120">
        <v>0</v>
      </c>
      <c r="L121" s="122">
        <f t="shared" si="29"/>
        <v>0</v>
      </c>
      <c r="M121" s="129">
        <f t="shared" si="25"/>
        <v>0</v>
      </c>
      <c r="N121" s="130">
        <f t="shared" si="26"/>
        <v>0</v>
      </c>
      <c r="O121" s="92"/>
      <c r="P121" s="92"/>
    </row>
    <row r="122" spans="1:16" ht="14.4" thickBot="1" x14ac:dyDescent="0.35">
      <c r="A122" s="140" t="s">
        <v>32</v>
      </c>
      <c r="B122" s="118" t="s">
        <v>192</v>
      </c>
      <c r="C122" s="143">
        <v>46</v>
      </c>
      <c r="D122" s="143">
        <v>1926</v>
      </c>
      <c r="E122" s="120">
        <v>0</v>
      </c>
      <c r="F122" s="120">
        <v>0</v>
      </c>
      <c r="G122" s="120">
        <f t="shared" si="21"/>
        <v>0</v>
      </c>
      <c r="H122" s="122">
        <f t="shared" si="27"/>
        <v>0</v>
      </c>
      <c r="I122" s="123">
        <v>0</v>
      </c>
      <c r="J122" s="122">
        <f t="shared" si="28"/>
        <v>0</v>
      </c>
      <c r="K122" s="120">
        <v>0</v>
      </c>
      <c r="L122" s="122">
        <f t="shared" si="29"/>
        <v>0</v>
      </c>
      <c r="M122" s="129">
        <f t="shared" si="25"/>
        <v>0</v>
      </c>
      <c r="N122" s="130">
        <f t="shared" si="26"/>
        <v>0</v>
      </c>
      <c r="O122" s="92"/>
      <c r="P122" s="92"/>
    </row>
    <row r="123" spans="1:16" ht="14.4" thickBot="1" x14ac:dyDescent="0.35">
      <c r="A123" s="140" t="s">
        <v>32</v>
      </c>
      <c r="B123" s="118" t="s">
        <v>193</v>
      </c>
      <c r="C123" s="143">
        <v>272</v>
      </c>
      <c r="D123" s="143">
        <v>1950</v>
      </c>
      <c r="E123" s="120">
        <v>1</v>
      </c>
      <c r="F123" s="120">
        <v>0</v>
      </c>
      <c r="G123" s="120">
        <f t="shared" si="21"/>
        <v>1</v>
      </c>
      <c r="H123" s="122">
        <f t="shared" si="27"/>
        <v>1.7680339462517681E-4</v>
      </c>
      <c r="I123" s="123">
        <v>0</v>
      </c>
      <c r="J123" s="122">
        <f t="shared" si="28"/>
        <v>0</v>
      </c>
      <c r="K123" s="120">
        <v>88</v>
      </c>
      <c r="L123" s="122">
        <f t="shared" si="29"/>
        <v>2.331002331002331E-3</v>
      </c>
      <c r="M123" s="129">
        <f t="shared" si="25"/>
        <v>8.3593524187583598E-4</v>
      </c>
      <c r="N123" s="130">
        <f t="shared" si="26"/>
        <v>731.72951464095593</v>
      </c>
      <c r="O123" s="92"/>
      <c r="P123" s="92"/>
    </row>
    <row r="124" spans="1:16" ht="14.4" thickBot="1" x14ac:dyDescent="0.35">
      <c r="A124" s="140" t="s">
        <v>32</v>
      </c>
      <c r="B124" s="118" t="s">
        <v>194</v>
      </c>
      <c r="C124" s="128"/>
      <c r="D124" s="143">
        <v>10235</v>
      </c>
      <c r="E124" s="120">
        <v>0</v>
      </c>
      <c r="F124" s="120">
        <v>0</v>
      </c>
      <c r="G124" s="120">
        <f t="shared" si="21"/>
        <v>0</v>
      </c>
      <c r="H124" s="122">
        <f t="shared" si="27"/>
        <v>0</v>
      </c>
      <c r="I124" s="123">
        <v>0</v>
      </c>
      <c r="J124" s="122">
        <f t="shared" si="28"/>
        <v>0</v>
      </c>
      <c r="K124" s="120">
        <v>16</v>
      </c>
      <c r="L124" s="122">
        <f t="shared" si="29"/>
        <v>4.2381860563678748E-4</v>
      </c>
      <c r="M124" s="129">
        <f t="shared" si="25"/>
        <v>1.4127286854559584E-4</v>
      </c>
      <c r="N124" s="130">
        <f t="shared" si="26"/>
        <v>123.66212399519674</v>
      </c>
      <c r="O124" s="92"/>
      <c r="P124" s="92"/>
    </row>
    <row r="125" spans="1:16" ht="14.4" thickBot="1" x14ac:dyDescent="0.35">
      <c r="A125" s="140" t="s">
        <v>32</v>
      </c>
      <c r="B125" s="118" t="s">
        <v>195</v>
      </c>
      <c r="C125" s="143">
        <v>316</v>
      </c>
      <c r="D125" s="143">
        <v>1927</v>
      </c>
      <c r="E125" s="120">
        <v>0</v>
      </c>
      <c r="F125" s="120">
        <v>0</v>
      </c>
      <c r="G125" s="120">
        <f t="shared" si="21"/>
        <v>0</v>
      </c>
      <c r="H125" s="122">
        <f t="shared" si="27"/>
        <v>0</v>
      </c>
      <c r="I125" s="123">
        <v>0</v>
      </c>
      <c r="J125" s="122">
        <f t="shared" si="28"/>
        <v>0</v>
      </c>
      <c r="K125" s="120">
        <v>0</v>
      </c>
      <c r="L125" s="122">
        <f t="shared" si="29"/>
        <v>0</v>
      </c>
      <c r="M125" s="129">
        <f t="shared" si="25"/>
        <v>0</v>
      </c>
      <c r="N125" s="130">
        <f t="shared" si="26"/>
        <v>0</v>
      </c>
      <c r="O125" s="92"/>
      <c r="P125" s="92"/>
    </row>
    <row r="126" spans="1:16" ht="14.4" thickBot="1" x14ac:dyDescent="0.35">
      <c r="A126" s="140" t="s">
        <v>32</v>
      </c>
      <c r="B126" s="118" t="s">
        <v>196</v>
      </c>
      <c r="C126" s="143">
        <v>464</v>
      </c>
      <c r="D126" s="143">
        <v>1928</v>
      </c>
      <c r="E126" s="120">
        <v>0</v>
      </c>
      <c r="F126" s="120">
        <v>0</v>
      </c>
      <c r="G126" s="120">
        <f t="shared" si="21"/>
        <v>0</v>
      </c>
      <c r="H126" s="122">
        <f t="shared" si="27"/>
        <v>0</v>
      </c>
      <c r="I126" s="123">
        <v>0</v>
      </c>
      <c r="J126" s="122">
        <f t="shared" si="28"/>
        <v>0</v>
      </c>
      <c r="K126" s="120">
        <v>0</v>
      </c>
      <c r="L126" s="122">
        <f t="shared" si="29"/>
        <v>0</v>
      </c>
      <c r="M126" s="129">
        <f t="shared" si="25"/>
        <v>0</v>
      </c>
      <c r="N126" s="130">
        <f t="shared" si="26"/>
        <v>0</v>
      </c>
      <c r="O126" s="92"/>
      <c r="P126" s="92"/>
    </row>
    <row r="127" spans="1:16" ht="14.4" thickBot="1" x14ac:dyDescent="0.35">
      <c r="A127" s="140" t="s">
        <v>32</v>
      </c>
      <c r="B127" s="118" t="s">
        <v>197</v>
      </c>
      <c r="C127" s="143">
        <v>360</v>
      </c>
      <c r="D127" s="143">
        <v>2204</v>
      </c>
      <c r="E127" s="120">
        <v>0</v>
      </c>
      <c r="F127" s="120">
        <v>0</v>
      </c>
      <c r="G127" s="120">
        <f t="shared" si="21"/>
        <v>0</v>
      </c>
      <c r="H127" s="122">
        <f t="shared" si="27"/>
        <v>0</v>
      </c>
      <c r="I127" s="123">
        <v>0</v>
      </c>
      <c r="J127" s="122">
        <f t="shared" si="28"/>
        <v>0</v>
      </c>
      <c r="K127" s="120">
        <v>0</v>
      </c>
      <c r="L127" s="122">
        <f t="shared" si="29"/>
        <v>0</v>
      </c>
      <c r="M127" s="129">
        <f t="shared" si="25"/>
        <v>0</v>
      </c>
      <c r="N127" s="130">
        <f t="shared" si="26"/>
        <v>0</v>
      </c>
      <c r="O127" s="92"/>
      <c r="P127" s="92"/>
    </row>
    <row r="128" spans="1:16" ht="14.4" thickBot="1" x14ac:dyDescent="0.35">
      <c r="A128" s="140" t="s">
        <v>32</v>
      </c>
      <c r="B128" s="118" t="s">
        <v>198</v>
      </c>
      <c r="C128" s="143">
        <v>156</v>
      </c>
      <c r="D128" s="143">
        <v>2087</v>
      </c>
      <c r="E128" s="120">
        <v>0</v>
      </c>
      <c r="F128" s="120">
        <v>0</v>
      </c>
      <c r="G128" s="120">
        <f t="shared" si="21"/>
        <v>0</v>
      </c>
      <c r="H128" s="122">
        <f t="shared" si="27"/>
        <v>0</v>
      </c>
      <c r="I128" s="123">
        <v>0</v>
      </c>
      <c r="J128" s="122">
        <f t="shared" si="28"/>
        <v>0</v>
      </c>
      <c r="K128" s="120">
        <v>47</v>
      </c>
      <c r="L128" s="122">
        <f t="shared" si="29"/>
        <v>1.2449671540580632E-3</v>
      </c>
      <c r="M128" s="129">
        <f t="shared" si="25"/>
        <v>4.1498905135268772E-4</v>
      </c>
      <c r="N128" s="130">
        <f t="shared" si="26"/>
        <v>363.25748923589038</v>
      </c>
      <c r="O128" s="92"/>
      <c r="P128" s="92"/>
    </row>
    <row r="129" spans="1:16" ht="14.4" thickBot="1" x14ac:dyDescent="0.35">
      <c r="A129" s="140" t="s">
        <v>32</v>
      </c>
      <c r="B129" s="118" t="s">
        <v>199</v>
      </c>
      <c r="C129" s="143">
        <v>160</v>
      </c>
      <c r="D129" s="143">
        <v>2088</v>
      </c>
      <c r="E129" s="120">
        <v>6</v>
      </c>
      <c r="F129" s="120">
        <v>0</v>
      </c>
      <c r="G129" s="120">
        <f t="shared" si="21"/>
        <v>6</v>
      </c>
      <c r="H129" s="122">
        <f t="shared" si="27"/>
        <v>1.0608203677510608E-3</v>
      </c>
      <c r="I129" s="123">
        <v>50</v>
      </c>
      <c r="J129" s="122">
        <f t="shared" si="28"/>
        <v>1.2048192771084338E-2</v>
      </c>
      <c r="K129" s="120">
        <v>171</v>
      </c>
      <c r="L129" s="122">
        <f t="shared" si="29"/>
        <v>4.5295613477431655E-3</v>
      </c>
      <c r="M129" s="129">
        <f t="shared" si="25"/>
        <v>5.8795248288595224E-3</v>
      </c>
      <c r="N129" s="130">
        <f t="shared" si="26"/>
        <v>5146.5970494157609</v>
      </c>
      <c r="O129" s="92"/>
      <c r="P129" s="92"/>
    </row>
    <row r="130" spans="1:16" ht="14.4" thickBot="1" x14ac:dyDescent="0.35">
      <c r="A130" s="140" t="s">
        <v>32</v>
      </c>
      <c r="B130" s="118" t="s">
        <v>200</v>
      </c>
      <c r="C130" s="143">
        <v>372</v>
      </c>
      <c r="D130" s="143">
        <v>2089</v>
      </c>
      <c r="E130" s="120">
        <v>0</v>
      </c>
      <c r="F130" s="120">
        <v>0</v>
      </c>
      <c r="G130" s="120">
        <f t="shared" si="21"/>
        <v>0</v>
      </c>
      <c r="H130" s="122">
        <f t="shared" si="27"/>
        <v>0</v>
      </c>
      <c r="I130" s="123">
        <v>0</v>
      </c>
      <c r="J130" s="122">
        <f t="shared" si="28"/>
        <v>0</v>
      </c>
      <c r="K130" s="120">
        <v>0</v>
      </c>
      <c r="L130" s="122">
        <f t="shared" si="29"/>
        <v>0</v>
      </c>
      <c r="M130" s="129">
        <f t="shared" si="25"/>
        <v>0</v>
      </c>
      <c r="N130" s="130">
        <f t="shared" si="26"/>
        <v>0</v>
      </c>
      <c r="O130" s="92"/>
      <c r="P130" s="92"/>
    </row>
    <row r="131" spans="1:16" ht="14.4" thickBot="1" x14ac:dyDescent="0.35">
      <c r="A131" s="140" t="s">
        <v>32</v>
      </c>
      <c r="B131" s="118" t="s">
        <v>201</v>
      </c>
      <c r="C131" s="143">
        <v>370</v>
      </c>
      <c r="D131" s="143">
        <v>2126</v>
      </c>
      <c r="E131" s="120">
        <v>0</v>
      </c>
      <c r="F131" s="120">
        <v>0</v>
      </c>
      <c r="G131" s="120">
        <f t="shared" si="21"/>
        <v>0</v>
      </c>
      <c r="H131" s="122">
        <f t="shared" si="27"/>
        <v>0</v>
      </c>
      <c r="I131" s="123">
        <v>4</v>
      </c>
      <c r="J131" s="122">
        <f t="shared" si="28"/>
        <v>9.6385542168674694E-4</v>
      </c>
      <c r="K131" s="120">
        <v>8</v>
      </c>
      <c r="L131" s="122">
        <f t="shared" si="29"/>
        <v>2.1190930281839374E-4</v>
      </c>
      <c r="M131" s="129">
        <f t="shared" si="25"/>
        <v>3.919215748350469E-4</v>
      </c>
      <c r="N131" s="130">
        <f t="shared" si="26"/>
        <v>343.06555025462649</v>
      </c>
      <c r="O131" s="92"/>
      <c r="P131" s="92"/>
    </row>
    <row r="132" spans="1:16" ht="14.4" thickBot="1" x14ac:dyDescent="0.35">
      <c r="A132" s="140" t="s">
        <v>32</v>
      </c>
      <c r="B132" s="118" t="s">
        <v>202</v>
      </c>
      <c r="C132" s="143">
        <v>470</v>
      </c>
      <c r="D132" s="143">
        <v>2127</v>
      </c>
      <c r="E132" s="120">
        <v>0</v>
      </c>
      <c r="F132" s="120">
        <v>0</v>
      </c>
      <c r="G132" s="120">
        <f t="shared" si="21"/>
        <v>0</v>
      </c>
      <c r="H132" s="122">
        <f t="shared" si="27"/>
        <v>0</v>
      </c>
      <c r="I132" s="123">
        <v>0</v>
      </c>
      <c r="J132" s="122">
        <f t="shared" si="28"/>
        <v>0</v>
      </c>
      <c r="K132" s="120">
        <v>0</v>
      </c>
      <c r="L132" s="122">
        <f t="shared" si="29"/>
        <v>0</v>
      </c>
      <c r="M132" s="129">
        <f t="shared" si="25"/>
        <v>0</v>
      </c>
      <c r="N132" s="130">
        <f t="shared" si="26"/>
        <v>0</v>
      </c>
      <c r="O132" s="92"/>
      <c r="P132" s="92"/>
    </row>
    <row r="133" spans="1:16" ht="14.4" thickBot="1" x14ac:dyDescent="0.35">
      <c r="A133" s="140" t="s">
        <v>32</v>
      </c>
      <c r="B133" s="118" t="s">
        <v>203</v>
      </c>
      <c r="C133" s="143">
        <v>375</v>
      </c>
      <c r="D133" s="143">
        <v>2128</v>
      </c>
      <c r="E133" s="120">
        <v>0</v>
      </c>
      <c r="F133" s="120">
        <v>0</v>
      </c>
      <c r="G133" s="120">
        <f t="shared" si="21"/>
        <v>0</v>
      </c>
      <c r="H133" s="122">
        <f t="shared" si="27"/>
        <v>0</v>
      </c>
      <c r="I133" s="123">
        <v>0</v>
      </c>
      <c r="J133" s="122">
        <f t="shared" si="28"/>
        <v>0</v>
      </c>
      <c r="K133" s="120">
        <v>0</v>
      </c>
      <c r="L133" s="122">
        <f t="shared" si="29"/>
        <v>0</v>
      </c>
      <c r="M133" s="129">
        <f t="shared" si="25"/>
        <v>0</v>
      </c>
      <c r="N133" s="130">
        <f t="shared" si="26"/>
        <v>0</v>
      </c>
      <c r="O133" s="92"/>
      <c r="P133" s="92"/>
    </row>
    <row r="134" spans="1:16" ht="14.4" thickBot="1" x14ac:dyDescent="0.35">
      <c r="A134" s="140" t="s">
        <v>32</v>
      </c>
      <c r="B134" s="118" t="s">
        <v>204</v>
      </c>
      <c r="C134" s="143">
        <v>469</v>
      </c>
      <c r="D134" s="143">
        <v>2129</v>
      </c>
      <c r="E134" s="120">
        <v>0</v>
      </c>
      <c r="F134" s="120">
        <v>0</v>
      </c>
      <c r="G134" s="120">
        <f t="shared" si="21"/>
        <v>0</v>
      </c>
      <c r="H134" s="122">
        <f t="shared" si="27"/>
        <v>0</v>
      </c>
      <c r="I134" s="123">
        <v>0</v>
      </c>
      <c r="J134" s="122">
        <f t="shared" si="28"/>
        <v>0</v>
      </c>
      <c r="K134" s="120">
        <v>0</v>
      </c>
      <c r="L134" s="122">
        <f t="shared" si="29"/>
        <v>0</v>
      </c>
      <c r="M134" s="129">
        <f t="shared" si="25"/>
        <v>0</v>
      </c>
      <c r="N134" s="130">
        <f t="shared" si="26"/>
        <v>0</v>
      </c>
      <c r="O134" s="92"/>
      <c r="P134" s="92"/>
    </row>
    <row r="135" spans="1:16" ht="14.4" thickBot="1" x14ac:dyDescent="0.35">
      <c r="A135" s="140" t="s">
        <v>32</v>
      </c>
      <c r="B135" s="118" t="s">
        <v>205</v>
      </c>
      <c r="C135" s="143">
        <v>371</v>
      </c>
      <c r="D135" s="143">
        <v>2125</v>
      </c>
      <c r="E135" s="120">
        <v>45</v>
      </c>
      <c r="F135" s="120">
        <v>0</v>
      </c>
      <c r="G135" s="120">
        <f t="shared" si="21"/>
        <v>45</v>
      </c>
      <c r="H135" s="122">
        <f t="shared" si="27"/>
        <v>7.9561527581329568E-3</v>
      </c>
      <c r="I135" s="123">
        <v>19</v>
      </c>
      <c r="J135" s="122">
        <f t="shared" si="28"/>
        <v>4.5783132530120485E-3</v>
      </c>
      <c r="K135" s="120">
        <v>290</v>
      </c>
      <c r="L135" s="122">
        <f t="shared" si="29"/>
        <v>7.6817122271667726E-3</v>
      </c>
      <c r="M135" s="129">
        <f t="shared" si="25"/>
        <v>6.7387260794372593E-3</v>
      </c>
      <c r="N135" s="130">
        <f t="shared" si="26"/>
        <v>5898.6922866656487</v>
      </c>
      <c r="O135" s="92"/>
      <c r="P135" s="92"/>
    </row>
    <row r="136" spans="1:16" ht="14.4" thickBot="1" x14ac:dyDescent="0.35">
      <c r="A136" s="140" t="s">
        <v>32</v>
      </c>
      <c r="B136" s="118" t="s">
        <v>206</v>
      </c>
      <c r="C136" s="143">
        <v>541</v>
      </c>
      <c r="D136" s="143">
        <v>2275</v>
      </c>
      <c r="E136" s="120">
        <v>10</v>
      </c>
      <c r="F136" s="120">
        <v>0</v>
      </c>
      <c r="G136" s="120">
        <f t="shared" si="21"/>
        <v>10</v>
      </c>
      <c r="H136" s="122">
        <f t="shared" si="27"/>
        <v>1.7680339462517679E-3</v>
      </c>
      <c r="I136" s="123">
        <v>13</v>
      </c>
      <c r="J136" s="122">
        <f t="shared" si="28"/>
        <v>3.1325301204819275E-3</v>
      </c>
      <c r="K136" s="120">
        <v>99</v>
      </c>
      <c r="L136" s="122">
        <f t="shared" si="29"/>
        <v>2.6223776223776225E-3</v>
      </c>
      <c r="M136" s="129">
        <f t="shared" si="25"/>
        <v>2.5076472297037729E-3</v>
      </c>
      <c r="N136" s="130">
        <f t="shared" si="26"/>
        <v>2195.0498057293603</v>
      </c>
      <c r="O136" s="92"/>
      <c r="P136" s="92"/>
    </row>
    <row r="137" spans="1:16" ht="14.4" thickBot="1" x14ac:dyDescent="0.35">
      <c r="A137" s="140" t="s">
        <v>32</v>
      </c>
      <c r="B137" s="118" t="s">
        <v>207</v>
      </c>
      <c r="C137" s="128"/>
      <c r="D137" s="143">
        <v>3718</v>
      </c>
      <c r="E137" s="120">
        <v>0</v>
      </c>
      <c r="F137" s="120">
        <v>0</v>
      </c>
      <c r="G137" s="120">
        <f t="shared" si="21"/>
        <v>0</v>
      </c>
      <c r="H137" s="122">
        <f t="shared" si="27"/>
        <v>0</v>
      </c>
      <c r="I137" s="123">
        <v>0</v>
      </c>
      <c r="J137" s="122">
        <f t="shared" si="28"/>
        <v>0</v>
      </c>
      <c r="K137" s="120">
        <v>0</v>
      </c>
      <c r="L137" s="122">
        <f t="shared" si="29"/>
        <v>0</v>
      </c>
      <c r="M137" s="129">
        <f t="shared" si="25"/>
        <v>0</v>
      </c>
      <c r="N137" s="130">
        <f t="shared" si="26"/>
        <v>0</v>
      </c>
      <c r="O137" s="92"/>
      <c r="P137" s="92"/>
    </row>
    <row r="138" spans="1:16" ht="14.4" thickBot="1" x14ac:dyDescent="0.35">
      <c r="A138" s="140" t="s">
        <v>32</v>
      </c>
      <c r="B138" s="118" t="s">
        <v>208</v>
      </c>
      <c r="C138" s="143">
        <v>256</v>
      </c>
      <c r="D138" s="143">
        <v>2276</v>
      </c>
      <c r="E138" s="120">
        <v>0</v>
      </c>
      <c r="F138" s="120">
        <v>0</v>
      </c>
      <c r="G138" s="120">
        <f t="shared" si="21"/>
        <v>0</v>
      </c>
      <c r="H138" s="122">
        <f t="shared" si="27"/>
        <v>0</v>
      </c>
      <c r="I138" s="123">
        <v>0</v>
      </c>
      <c r="J138" s="122">
        <f t="shared" si="28"/>
        <v>0</v>
      </c>
      <c r="K138" s="120">
        <v>18</v>
      </c>
      <c r="L138" s="122">
        <f t="shared" si="29"/>
        <v>4.7679593134138587E-4</v>
      </c>
      <c r="M138" s="129">
        <f t="shared" si="25"/>
        <v>1.589319771137953E-4</v>
      </c>
      <c r="N138" s="130">
        <f t="shared" si="26"/>
        <v>139.11988949459632</v>
      </c>
      <c r="O138" s="92"/>
      <c r="P138" s="92"/>
    </row>
    <row r="139" spans="1:16" ht="14.4" thickBot="1" x14ac:dyDescent="0.35">
      <c r="A139" s="140" t="s">
        <v>32</v>
      </c>
      <c r="B139" s="118" t="s">
        <v>209</v>
      </c>
      <c r="C139" s="143">
        <v>364</v>
      </c>
      <c r="D139" s="143">
        <v>2277</v>
      </c>
      <c r="E139" s="120">
        <v>0</v>
      </c>
      <c r="F139" s="120">
        <v>0</v>
      </c>
      <c r="G139" s="120">
        <f t="shared" si="21"/>
        <v>0</v>
      </c>
      <c r="H139" s="122">
        <f t="shared" si="27"/>
        <v>0</v>
      </c>
      <c r="I139" s="123">
        <v>0</v>
      </c>
      <c r="J139" s="122">
        <f t="shared" si="28"/>
        <v>0</v>
      </c>
      <c r="K139" s="120">
        <v>0</v>
      </c>
      <c r="L139" s="122">
        <f t="shared" si="29"/>
        <v>0</v>
      </c>
      <c r="M139" s="129">
        <f t="shared" si="25"/>
        <v>0</v>
      </c>
      <c r="N139" s="130">
        <f t="shared" si="26"/>
        <v>0</v>
      </c>
      <c r="O139" s="92"/>
      <c r="P139" s="92"/>
    </row>
    <row r="140" spans="1:16" ht="14.4" thickBot="1" x14ac:dyDescent="0.35">
      <c r="A140" s="140" t="s">
        <v>32</v>
      </c>
      <c r="B140" s="118" t="s">
        <v>210</v>
      </c>
      <c r="C140" s="143">
        <v>223</v>
      </c>
      <c r="D140" s="143">
        <v>2278</v>
      </c>
      <c r="E140" s="120">
        <v>0</v>
      </c>
      <c r="F140" s="120">
        <v>0</v>
      </c>
      <c r="G140" s="120">
        <f t="shared" si="21"/>
        <v>0</v>
      </c>
      <c r="H140" s="122">
        <f t="shared" si="27"/>
        <v>0</v>
      </c>
      <c r="I140" s="123">
        <v>0</v>
      </c>
      <c r="J140" s="122">
        <f t="shared" si="28"/>
        <v>0</v>
      </c>
      <c r="K140" s="120">
        <v>0</v>
      </c>
      <c r="L140" s="122">
        <f t="shared" si="29"/>
        <v>0</v>
      </c>
      <c r="M140" s="129">
        <f t="shared" si="25"/>
        <v>0</v>
      </c>
      <c r="N140" s="130">
        <f t="shared" si="26"/>
        <v>0</v>
      </c>
      <c r="O140" s="92"/>
      <c r="P140" s="92"/>
    </row>
    <row r="141" spans="1:16" ht="14.4" thickBot="1" x14ac:dyDescent="0.35">
      <c r="A141" s="140" t="s">
        <v>32</v>
      </c>
      <c r="B141" s="118" t="s">
        <v>211</v>
      </c>
      <c r="C141" s="143">
        <v>363</v>
      </c>
      <c r="D141" s="143">
        <v>2282</v>
      </c>
      <c r="E141" s="120">
        <v>0</v>
      </c>
      <c r="F141" s="120">
        <v>0</v>
      </c>
      <c r="G141" s="120">
        <f t="shared" si="21"/>
        <v>0</v>
      </c>
      <c r="H141" s="122">
        <f t="shared" si="27"/>
        <v>0</v>
      </c>
      <c r="I141" s="123">
        <v>0</v>
      </c>
      <c r="J141" s="122">
        <f t="shared" si="28"/>
        <v>0</v>
      </c>
      <c r="K141" s="120">
        <v>1</v>
      </c>
      <c r="L141" s="122">
        <f t="shared" si="29"/>
        <v>2.6488662852299217E-5</v>
      </c>
      <c r="M141" s="129">
        <f t="shared" si="25"/>
        <v>8.8295542840997397E-6</v>
      </c>
      <c r="N141" s="130">
        <f t="shared" si="26"/>
        <v>7.7288827496997961</v>
      </c>
      <c r="O141" s="92"/>
      <c r="P141" s="92"/>
    </row>
    <row r="142" spans="1:16" ht="14.4" thickBot="1" x14ac:dyDescent="0.35">
      <c r="A142" s="140" t="s">
        <v>32</v>
      </c>
      <c r="B142" s="118" t="s">
        <v>212</v>
      </c>
      <c r="C142" s="143">
        <v>473</v>
      </c>
      <c r="D142" s="143">
        <v>2283</v>
      </c>
      <c r="E142" s="120">
        <v>0</v>
      </c>
      <c r="F142" s="120">
        <v>0</v>
      </c>
      <c r="G142" s="120">
        <f t="shared" si="21"/>
        <v>0</v>
      </c>
      <c r="H142" s="122">
        <f t="shared" si="27"/>
        <v>0</v>
      </c>
      <c r="I142" s="123">
        <v>0</v>
      </c>
      <c r="J142" s="122">
        <f t="shared" si="28"/>
        <v>0</v>
      </c>
      <c r="K142" s="120">
        <v>0</v>
      </c>
      <c r="L142" s="122">
        <f t="shared" si="29"/>
        <v>0</v>
      </c>
      <c r="M142" s="129">
        <f t="shared" si="25"/>
        <v>0</v>
      </c>
      <c r="N142" s="130">
        <f t="shared" si="26"/>
        <v>0</v>
      </c>
      <c r="O142" s="92"/>
      <c r="P142" s="92"/>
    </row>
    <row r="143" spans="1:16" ht="14.4" thickBot="1" x14ac:dyDescent="0.35">
      <c r="A143" s="140" t="s">
        <v>32</v>
      </c>
      <c r="B143" s="118" t="s">
        <v>213</v>
      </c>
      <c r="C143" s="143">
        <v>241</v>
      </c>
      <c r="D143" s="143">
        <v>2279</v>
      </c>
      <c r="E143" s="120">
        <v>0</v>
      </c>
      <c r="F143" s="120">
        <v>0</v>
      </c>
      <c r="G143" s="120">
        <f t="shared" si="21"/>
        <v>0</v>
      </c>
      <c r="H143" s="122">
        <f t="shared" si="27"/>
        <v>0</v>
      </c>
      <c r="I143" s="123">
        <v>0</v>
      </c>
      <c r="J143" s="122">
        <f t="shared" si="28"/>
        <v>0</v>
      </c>
      <c r="K143" s="120">
        <v>0</v>
      </c>
      <c r="L143" s="122">
        <f t="shared" si="29"/>
        <v>0</v>
      </c>
      <c r="M143" s="129">
        <f t="shared" si="25"/>
        <v>0</v>
      </c>
      <c r="N143" s="130">
        <f t="shared" si="26"/>
        <v>0</v>
      </c>
      <c r="O143" s="92"/>
      <c r="P143" s="92"/>
    </row>
    <row r="144" spans="1:16" ht="14.4" thickBot="1" x14ac:dyDescent="0.35">
      <c r="A144" s="140" t="s">
        <v>32</v>
      </c>
      <c r="B144" s="118" t="s">
        <v>214</v>
      </c>
      <c r="C144" s="143">
        <v>250</v>
      </c>
      <c r="D144" s="143">
        <v>2280</v>
      </c>
      <c r="E144" s="120">
        <v>0</v>
      </c>
      <c r="F144" s="120">
        <v>0</v>
      </c>
      <c r="G144" s="120">
        <f t="shared" si="21"/>
        <v>0</v>
      </c>
      <c r="H144" s="122">
        <f t="shared" si="27"/>
        <v>0</v>
      </c>
      <c r="I144" s="123">
        <v>0</v>
      </c>
      <c r="J144" s="122">
        <f t="shared" si="28"/>
        <v>0</v>
      </c>
      <c r="K144" s="120">
        <v>6</v>
      </c>
      <c r="L144" s="122">
        <f t="shared" si="29"/>
        <v>1.589319771137953E-4</v>
      </c>
      <c r="M144" s="129">
        <f t="shared" si="25"/>
        <v>5.2977325704598435E-5</v>
      </c>
      <c r="N144" s="130">
        <f t="shared" si="26"/>
        <v>46.373296498198776</v>
      </c>
      <c r="O144" s="92"/>
      <c r="P144" s="92"/>
    </row>
    <row r="145" spans="1:16" ht="14.4" thickBot="1" x14ac:dyDescent="0.35">
      <c r="A145" s="140" t="s">
        <v>32</v>
      </c>
      <c r="B145" s="118" t="s">
        <v>215</v>
      </c>
      <c r="C145" s="143">
        <v>498</v>
      </c>
      <c r="D145" s="143">
        <v>2281</v>
      </c>
      <c r="E145" s="120">
        <v>0</v>
      </c>
      <c r="F145" s="120">
        <v>0</v>
      </c>
      <c r="G145" s="120">
        <f t="shared" si="21"/>
        <v>0</v>
      </c>
      <c r="H145" s="122">
        <f t="shared" si="27"/>
        <v>0</v>
      </c>
      <c r="I145" s="123">
        <v>0</v>
      </c>
      <c r="J145" s="122">
        <f t="shared" si="28"/>
        <v>0</v>
      </c>
      <c r="K145" s="120">
        <v>0</v>
      </c>
      <c r="L145" s="122">
        <f t="shared" si="29"/>
        <v>0</v>
      </c>
      <c r="M145" s="129">
        <f t="shared" si="25"/>
        <v>0</v>
      </c>
      <c r="N145" s="130">
        <f t="shared" si="26"/>
        <v>0</v>
      </c>
      <c r="O145" s="92"/>
      <c r="P145" s="92"/>
    </row>
    <row r="146" spans="1:16" ht="14.4" thickBot="1" x14ac:dyDescent="0.35">
      <c r="A146" s="140" t="s">
        <v>32</v>
      </c>
      <c r="B146" s="118" t="s">
        <v>216</v>
      </c>
      <c r="C146" s="143">
        <v>368</v>
      </c>
      <c r="D146" s="143">
        <v>2284</v>
      </c>
      <c r="E146" s="120">
        <v>0</v>
      </c>
      <c r="F146" s="120">
        <v>0</v>
      </c>
      <c r="G146" s="120">
        <f t="shared" si="21"/>
        <v>0</v>
      </c>
      <c r="H146" s="122">
        <f t="shared" si="27"/>
        <v>0</v>
      </c>
      <c r="I146" s="123">
        <v>0</v>
      </c>
      <c r="J146" s="122">
        <f t="shared" si="28"/>
        <v>0</v>
      </c>
      <c r="K146" s="120">
        <v>0</v>
      </c>
      <c r="L146" s="122">
        <f t="shared" si="29"/>
        <v>0</v>
      </c>
      <c r="M146" s="129">
        <f t="shared" si="25"/>
        <v>0</v>
      </c>
      <c r="N146" s="130">
        <f t="shared" si="26"/>
        <v>0</v>
      </c>
      <c r="O146" s="92"/>
      <c r="P146" s="92"/>
    </row>
    <row r="147" spans="1:16" ht="14.4" thickBot="1" x14ac:dyDescent="0.35">
      <c r="A147" s="140" t="s">
        <v>32</v>
      </c>
      <c r="B147" s="118" t="s">
        <v>217</v>
      </c>
      <c r="C147" s="143">
        <v>365</v>
      </c>
      <c r="D147" s="143">
        <v>2285</v>
      </c>
      <c r="E147" s="120">
        <v>0</v>
      </c>
      <c r="F147" s="120">
        <v>0</v>
      </c>
      <c r="G147" s="120">
        <f t="shared" si="21"/>
        <v>0</v>
      </c>
      <c r="H147" s="122">
        <f t="shared" si="27"/>
        <v>0</v>
      </c>
      <c r="I147" s="123">
        <v>0</v>
      </c>
      <c r="J147" s="122">
        <f t="shared" si="28"/>
        <v>0</v>
      </c>
      <c r="K147" s="120">
        <v>0</v>
      </c>
      <c r="L147" s="122">
        <f t="shared" si="29"/>
        <v>0</v>
      </c>
      <c r="M147" s="129">
        <f t="shared" si="25"/>
        <v>0</v>
      </c>
      <c r="N147" s="130">
        <f t="shared" si="26"/>
        <v>0</v>
      </c>
      <c r="O147" s="92"/>
      <c r="P147" s="92"/>
    </row>
    <row r="148" spans="1:16" ht="14.4" thickBot="1" x14ac:dyDescent="0.35">
      <c r="A148" s="140" t="s">
        <v>32</v>
      </c>
      <c r="B148" s="118" t="s">
        <v>218</v>
      </c>
      <c r="C148" s="143">
        <v>362</v>
      </c>
      <c r="D148" s="143">
        <v>2286</v>
      </c>
      <c r="E148" s="120">
        <v>0</v>
      </c>
      <c r="F148" s="120">
        <v>0</v>
      </c>
      <c r="G148" s="120">
        <f t="shared" si="21"/>
        <v>0</v>
      </c>
      <c r="H148" s="122">
        <f t="shared" si="27"/>
        <v>0</v>
      </c>
      <c r="I148" s="123">
        <v>0</v>
      </c>
      <c r="J148" s="122">
        <f t="shared" si="28"/>
        <v>0</v>
      </c>
      <c r="K148" s="120">
        <v>0</v>
      </c>
      <c r="L148" s="122">
        <f t="shared" si="29"/>
        <v>0</v>
      </c>
      <c r="M148" s="129">
        <f t="shared" si="25"/>
        <v>0</v>
      </c>
      <c r="N148" s="130">
        <f t="shared" si="26"/>
        <v>0</v>
      </c>
      <c r="O148" s="92"/>
      <c r="P148" s="92"/>
    </row>
    <row r="149" spans="1:16" ht="14.4" thickBot="1" x14ac:dyDescent="0.35">
      <c r="A149" s="140" t="s">
        <v>32</v>
      </c>
      <c r="B149" s="118" t="s">
        <v>219</v>
      </c>
      <c r="C149" s="143">
        <v>238</v>
      </c>
      <c r="D149" s="143">
        <v>2287</v>
      </c>
      <c r="E149" s="120">
        <v>0</v>
      </c>
      <c r="F149" s="120">
        <v>0</v>
      </c>
      <c r="G149" s="120">
        <f t="shared" si="21"/>
        <v>0</v>
      </c>
      <c r="H149" s="122">
        <f t="shared" si="27"/>
        <v>0</v>
      </c>
      <c r="I149" s="123">
        <v>0</v>
      </c>
      <c r="J149" s="122">
        <f t="shared" si="28"/>
        <v>0</v>
      </c>
      <c r="K149" s="120">
        <v>0</v>
      </c>
      <c r="L149" s="122">
        <f t="shared" si="29"/>
        <v>0</v>
      </c>
      <c r="M149" s="129">
        <f t="shared" si="25"/>
        <v>0</v>
      </c>
      <c r="N149" s="130">
        <f t="shared" si="26"/>
        <v>0</v>
      </c>
      <c r="O149" s="92"/>
      <c r="P149" s="92"/>
    </row>
    <row r="150" spans="1:16" ht="14.4" thickBot="1" x14ac:dyDescent="0.35">
      <c r="A150" s="140" t="s">
        <v>32</v>
      </c>
      <c r="B150" s="118" t="s">
        <v>220</v>
      </c>
      <c r="C150" s="143">
        <v>361</v>
      </c>
      <c r="D150" s="143">
        <v>2288</v>
      </c>
      <c r="E150" s="120">
        <v>0</v>
      </c>
      <c r="F150" s="120">
        <v>0</v>
      </c>
      <c r="G150" s="120">
        <f t="shared" si="21"/>
        <v>0</v>
      </c>
      <c r="H150" s="122">
        <f t="shared" si="27"/>
        <v>0</v>
      </c>
      <c r="I150" s="123">
        <v>0</v>
      </c>
      <c r="J150" s="122">
        <f t="shared" si="28"/>
        <v>0</v>
      </c>
      <c r="K150" s="120">
        <v>0</v>
      </c>
      <c r="L150" s="122">
        <f t="shared" si="29"/>
        <v>0</v>
      </c>
      <c r="M150" s="129">
        <f t="shared" si="25"/>
        <v>0</v>
      </c>
      <c r="N150" s="130">
        <f t="shared" si="26"/>
        <v>0</v>
      </c>
      <c r="O150" s="92"/>
      <c r="P150" s="92"/>
    </row>
    <row r="151" spans="1:16" ht="14.4" thickBot="1" x14ac:dyDescent="0.35">
      <c r="A151" s="140" t="s">
        <v>32</v>
      </c>
      <c r="B151" s="118" t="s">
        <v>221</v>
      </c>
      <c r="C151" s="143">
        <v>351</v>
      </c>
      <c r="D151" s="143">
        <v>2289</v>
      </c>
      <c r="E151" s="120">
        <v>0</v>
      </c>
      <c r="F151" s="120">
        <v>0</v>
      </c>
      <c r="G151" s="120">
        <f t="shared" si="21"/>
        <v>0</v>
      </c>
      <c r="H151" s="122">
        <f t="shared" si="27"/>
        <v>0</v>
      </c>
      <c r="I151" s="123">
        <v>0</v>
      </c>
      <c r="J151" s="122">
        <f t="shared" si="28"/>
        <v>0</v>
      </c>
      <c r="K151" s="120">
        <v>1</v>
      </c>
      <c r="L151" s="122">
        <f t="shared" si="29"/>
        <v>2.6488662852299217E-5</v>
      </c>
      <c r="M151" s="129">
        <f t="shared" si="25"/>
        <v>8.8295542840997397E-6</v>
      </c>
      <c r="N151" s="130">
        <f t="shared" si="26"/>
        <v>7.7288827496997961</v>
      </c>
      <c r="O151" s="92"/>
      <c r="P151" s="92"/>
    </row>
    <row r="152" spans="1:16" ht="14.4" thickBot="1" x14ac:dyDescent="0.35">
      <c r="A152" s="140" t="s">
        <v>32</v>
      </c>
      <c r="B152" s="118" t="s">
        <v>222</v>
      </c>
      <c r="C152" s="143">
        <v>471</v>
      </c>
      <c r="D152" s="143">
        <v>2290</v>
      </c>
      <c r="E152" s="120">
        <v>0</v>
      </c>
      <c r="F152" s="120">
        <v>0</v>
      </c>
      <c r="G152" s="120">
        <f t="shared" si="21"/>
        <v>0</v>
      </c>
      <c r="H152" s="122">
        <f t="shared" ref="H152:H180" si="30">+G152/$G$501</f>
        <v>0</v>
      </c>
      <c r="I152" s="123">
        <v>0</v>
      </c>
      <c r="J152" s="122">
        <f t="shared" ref="J152:J180" si="31">+I152/$I$501</f>
        <v>0</v>
      </c>
      <c r="K152" s="120">
        <v>0</v>
      </c>
      <c r="L152" s="122">
        <f t="shared" ref="L152:L180" si="32">+K152/$K$501</f>
        <v>0</v>
      </c>
      <c r="M152" s="129">
        <f t="shared" si="25"/>
        <v>0</v>
      </c>
      <c r="N152" s="130">
        <f t="shared" si="26"/>
        <v>0</v>
      </c>
      <c r="O152" s="92"/>
      <c r="P152" s="92"/>
    </row>
    <row r="153" spans="1:16" ht="14.4" thickBot="1" x14ac:dyDescent="0.35">
      <c r="A153" s="140" t="s">
        <v>32</v>
      </c>
      <c r="B153" s="118" t="s">
        <v>223</v>
      </c>
      <c r="C153" s="143">
        <v>366</v>
      </c>
      <c r="D153" s="143">
        <v>2291</v>
      </c>
      <c r="E153" s="120">
        <v>0</v>
      </c>
      <c r="F153" s="120">
        <v>0</v>
      </c>
      <c r="G153" s="120">
        <f t="shared" si="21"/>
        <v>0</v>
      </c>
      <c r="H153" s="122">
        <f t="shared" si="30"/>
        <v>0</v>
      </c>
      <c r="I153" s="123">
        <v>0</v>
      </c>
      <c r="J153" s="122">
        <f t="shared" si="31"/>
        <v>0</v>
      </c>
      <c r="K153" s="120">
        <v>0</v>
      </c>
      <c r="L153" s="122">
        <f t="shared" si="32"/>
        <v>0</v>
      </c>
      <c r="M153" s="129">
        <f t="shared" si="25"/>
        <v>0</v>
      </c>
      <c r="N153" s="130">
        <f t="shared" si="26"/>
        <v>0</v>
      </c>
      <c r="O153" s="92"/>
      <c r="P153" s="92"/>
    </row>
    <row r="154" spans="1:16" ht="14.4" thickBot="1" x14ac:dyDescent="0.35">
      <c r="A154" s="140" t="s">
        <v>32</v>
      </c>
      <c r="B154" s="118" t="s">
        <v>224</v>
      </c>
      <c r="C154" s="143">
        <v>349</v>
      </c>
      <c r="D154" s="143">
        <v>2293</v>
      </c>
      <c r="E154" s="120">
        <v>0</v>
      </c>
      <c r="F154" s="120">
        <v>0</v>
      </c>
      <c r="G154" s="120">
        <f t="shared" si="21"/>
        <v>0</v>
      </c>
      <c r="H154" s="122">
        <f t="shared" si="30"/>
        <v>0</v>
      </c>
      <c r="I154" s="123">
        <v>0</v>
      </c>
      <c r="J154" s="122">
        <f t="shared" si="31"/>
        <v>0</v>
      </c>
      <c r="K154" s="120">
        <v>13</v>
      </c>
      <c r="L154" s="122">
        <f t="shared" si="32"/>
        <v>3.4435261707988982E-4</v>
      </c>
      <c r="M154" s="129">
        <f t="shared" si="25"/>
        <v>1.147842056932966E-4</v>
      </c>
      <c r="N154" s="130">
        <f t="shared" si="26"/>
        <v>100.47547574609733</v>
      </c>
      <c r="O154" s="92"/>
      <c r="P154" s="92"/>
    </row>
    <row r="155" spans="1:16" ht="14.4" thickBot="1" x14ac:dyDescent="0.35">
      <c r="A155" s="140" t="s">
        <v>32</v>
      </c>
      <c r="B155" s="118" t="s">
        <v>225</v>
      </c>
      <c r="C155" s="143">
        <v>336</v>
      </c>
      <c r="D155" s="143">
        <v>2292</v>
      </c>
      <c r="E155" s="120">
        <v>0</v>
      </c>
      <c r="F155" s="120">
        <v>0</v>
      </c>
      <c r="G155" s="120">
        <f t="shared" si="21"/>
        <v>0</v>
      </c>
      <c r="H155" s="122">
        <f t="shared" si="30"/>
        <v>0</v>
      </c>
      <c r="I155" s="123">
        <v>0</v>
      </c>
      <c r="J155" s="122">
        <f t="shared" si="31"/>
        <v>0</v>
      </c>
      <c r="K155" s="120">
        <v>0</v>
      </c>
      <c r="L155" s="122">
        <f t="shared" si="32"/>
        <v>0</v>
      </c>
      <c r="M155" s="129">
        <f t="shared" si="25"/>
        <v>0</v>
      </c>
      <c r="N155" s="130">
        <f t="shared" si="26"/>
        <v>0</v>
      </c>
      <c r="O155" s="92"/>
      <c r="P155" s="92"/>
    </row>
    <row r="156" spans="1:16" ht="14.4" thickBot="1" x14ac:dyDescent="0.35">
      <c r="A156" s="140" t="s">
        <v>32</v>
      </c>
      <c r="B156" s="118" t="s">
        <v>226</v>
      </c>
      <c r="C156" s="143">
        <v>260</v>
      </c>
      <c r="D156" s="143">
        <v>2294</v>
      </c>
      <c r="E156" s="120">
        <v>0</v>
      </c>
      <c r="F156" s="120">
        <v>0</v>
      </c>
      <c r="G156" s="120">
        <f t="shared" si="21"/>
        <v>0</v>
      </c>
      <c r="H156" s="122">
        <f t="shared" si="30"/>
        <v>0</v>
      </c>
      <c r="I156" s="123">
        <v>0</v>
      </c>
      <c r="J156" s="122">
        <f t="shared" si="31"/>
        <v>0</v>
      </c>
      <c r="K156" s="120">
        <v>55</v>
      </c>
      <c r="L156" s="122">
        <f t="shared" si="32"/>
        <v>1.456876456876457E-3</v>
      </c>
      <c r="M156" s="129">
        <f t="shared" si="25"/>
        <v>4.8562548562548568E-4</v>
      </c>
      <c r="N156" s="130">
        <f t="shared" si="26"/>
        <v>425.08855123348877</v>
      </c>
      <c r="O156" s="92"/>
      <c r="P156" s="92"/>
    </row>
    <row r="157" spans="1:16" ht="14.4" thickBot="1" x14ac:dyDescent="0.35">
      <c r="A157" s="140" t="s">
        <v>32</v>
      </c>
      <c r="B157" s="118" t="s">
        <v>227</v>
      </c>
      <c r="C157" s="143">
        <v>74</v>
      </c>
      <c r="D157" s="143">
        <v>2295</v>
      </c>
      <c r="E157" s="120">
        <v>227</v>
      </c>
      <c r="F157" s="120">
        <v>14</v>
      </c>
      <c r="G157" s="120">
        <f t="shared" si="21"/>
        <v>241</v>
      </c>
      <c r="H157" s="122">
        <f t="shared" si="30"/>
        <v>4.260961810466761E-2</v>
      </c>
      <c r="I157" s="123">
        <v>109</v>
      </c>
      <c r="J157" s="122">
        <f t="shared" si="31"/>
        <v>2.6265060240963856E-2</v>
      </c>
      <c r="K157" s="120">
        <v>1476</v>
      </c>
      <c r="L157" s="122">
        <f t="shared" si="32"/>
        <v>3.9097266369993645E-2</v>
      </c>
      <c r="M157" s="129">
        <f t="shared" si="25"/>
        <v>3.59906482385417E-2</v>
      </c>
      <c r="N157" s="130">
        <f t="shared" si="26"/>
        <v>31504.138416398018</v>
      </c>
      <c r="O157" s="92"/>
      <c r="P157" s="92"/>
    </row>
    <row r="158" spans="1:16" ht="14.4" thickBot="1" x14ac:dyDescent="0.35">
      <c r="A158" s="140" t="s">
        <v>32</v>
      </c>
      <c r="B158" s="118" t="s">
        <v>228</v>
      </c>
      <c r="C158" s="143">
        <v>472</v>
      </c>
      <c r="D158" s="143">
        <v>2296</v>
      </c>
      <c r="E158" s="120">
        <v>0</v>
      </c>
      <c r="F158" s="120">
        <v>0</v>
      </c>
      <c r="G158" s="120">
        <f t="shared" si="21"/>
        <v>0</v>
      </c>
      <c r="H158" s="122">
        <f t="shared" si="30"/>
        <v>0</v>
      </c>
      <c r="I158" s="123">
        <v>0</v>
      </c>
      <c r="J158" s="122">
        <f t="shared" si="31"/>
        <v>0</v>
      </c>
      <c r="K158" s="120">
        <v>0</v>
      </c>
      <c r="L158" s="122">
        <f t="shared" si="32"/>
        <v>0</v>
      </c>
      <c r="M158" s="129">
        <f t="shared" si="25"/>
        <v>0</v>
      </c>
      <c r="N158" s="130">
        <f t="shared" si="26"/>
        <v>0</v>
      </c>
      <c r="O158" s="92"/>
      <c r="P158" s="92"/>
    </row>
    <row r="159" spans="1:16" ht="14.4" thickBot="1" x14ac:dyDescent="0.35">
      <c r="A159" s="140" t="s">
        <v>32</v>
      </c>
      <c r="B159" s="118" t="s">
        <v>229</v>
      </c>
      <c r="C159" s="143">
        <v>231</v>
      </c>
      <c r="D159" s="143">
        <v>2297</v>
      </c>
      <c r="E159" s="120">
        <v>8</v>
      </c>
      <c r="F159" s="120">
        <v>2</v>
      </c>
      <c r="G159" s="120">
        <f t="shared" si="21"/>
        <v>10</v>
      </c>
      <c r="H159" s="122">
        <f t="shared" si="30"/>
        <v>1.7680339462517679E-3</v>
      </c>
      <c r="I159" s="123">
        <v>7</v>
      </c>
      <c r="J159" s="122">
        <f t="shared" si="31"/>
        <v>1.6867469879518072E-3</v>
      </c>
      <c r="K159" s="120">
        <v>204</v>
      </c>
      <c r="L159" s="122">
        <f t="shared" si="32"/>
        <v>5.4036872218690404E-3</v>
      </c>
      <c r="M159" s="129">
        <f t="shared" si="25"/>
        <v>2.9528227186908715E-3</v>
      </c>
      <c r="N159" s="130">
        <f t="shared" si="26"/>
        <v>2584.730762062296</v>
      </c>
      <c r="O159" s="92"/>
      <c r="P159" s="92"/>
    </row>
    <row r="160" spans="1:16" ht="14.4" thickBot="1" x14ac:dyDescent="0.35">
      <c r="A160" s="140" t="s">
        <v>32</v>
      </c>
      <c r="B160" s="118" t="s">
        <v>230</v>
      </c>
      <c r="C160" s="143"/>
      <c r="D160" s="143">
        <v>18169</v>
      </c>
      <c r="E160" s="120">
        <v>3</v>
      </c>
      <c r="F160" s="120">
        <v>0</v>
      </c>
      <c r="G160" s="120">
        <f t="shared" si="21"/>
        <v>3</v>
      </c>
      <c r="H160" s="122">
        <f t="shared" si="30"/>
        <v>5.304101838755304E-4</v>
      </c>
      <c r="I160" s="123">
        <v>13</v>
      </c>
      <c r="J160" s="122">
        <f t="shared" si="31"/>
        <v>3.1325301204819275E-3</v>
      </c>
      <c r="K160" s="120">
        <v>12</v>
      </c>
      <c r="L160" s="122">
        <f t="shared" si="32"/>
        <v>3.178639542275906E-4</v>
      </c>
      <c r="M160" s="129">
        <f t="shared" si="25"/>
        <v>1.3269347528616828E-3</v>
      </c>
      <c r="N160" s="130">
        <f t="shared" si="26"/>
        <v>1161.5221778338605</v>
      </c>
      <c r="O160" s="92"/>
      <c r="P160" s="92"/>
    </row>
    <row r="161" spans="1:16" ht="14.4" thickBot="1" x14ac:dyDescent="0.35">
      <c r="A161" s="140" t="s">
        <v>32</v>
      </c>
      <c r="B161" s="118" t="s">
        <v>231</v>
      </c>
      <c r="C161" s="143">
        <v>517</v>
      </c>
      <c r="D161" s="143">
        <v>2298</v>
      </c>
      <c r="E161" s="120">
        <v>0</v>
      </c>
      <c r="F161" s="120">
        <v>0</v>
      </c>
      <c r="G161" s="120">
        <f t="shared" si="21"/>
        <v>0</v>
      </c>
      <c r="H161" s="122">
        <f t="shared" si="30"/>
        <v>0</v>
      </c>
      <c r="I161" s="123">
        <v>0</v>
      </c>
      <c r="J161" s="122">
        <f t="shared" si="31"/>
        <v>0</v>
      </c>
      <c r="K161" s="120">
        <v>1</v>
      </c>
      <c r="L161" s="122">
        <f t="shared" si="32"/>
        <v>2.6488662852299217E-5</v>
      </c>
      <c r="M161" s="129">
        <f t="shared" si="25"/>
        <v>8.8295542840997397E-6</v>
      </c>
      <c r="N161" s="130">
        <f t="shared" si="26"/>
        <v>7.7288827496997961</v>
      </c>
      <c r="O161" s="92"/>
      <c r="P161" s="92"/>
    </row>
    <row r="162" spans="1:16" ht="14.4" thickBot="1" x14ac:dyDescent="0.35">
      <c r="A162" s="140" t="s">
        <v>32</v>
      </c>
      <c r="B162" s="118" t="s">
        <v>232</v>
      </c>
      <c r="C162" s="143">
        <v>352</v>
      </c>
      <c r="D162" s="143">
        <v>2299</v>
      </c>
      <c r="E162" s="120">
        <v>0</v>
      </c>
      <c r="F162" s="120">
        <v>0</v>
      </c>
      <c r="G162" s="120">
        <f t="shared" si="21"/>
        <v>0</v>
      </c>
      <c r="H162" s="122">
        <f t="shared" si="30"/>
        <v>0</v>
      </c>
      <c r="I162" s="123">
        <v>0</v>
      </c>
      <c r="J162" s="122">
        <f t="shared" si="31"/>
        <v>0</v>
      </c>
      <c r="K162" s="120">
        <v>0</v>
      </c>
      <c r="L162" s="122">
        <f t="shared" si="32"/>
        <v>0</v>
      </c>
      <c r="M162" s="129">
        <f t="shared" si="25"/>
        <v>0</v>
      </c>
      <c r="N162" s="130">
        <f t="shared" si="26"/>
        <v>0</v>
      </c>
      <c r="O162" s="92"/>
      <c r="P162" s="92"/>
    </row>
    <row r="163" spans="1:16" ht="14.4" thickBot="1" x14ac:dyDescent="0.35">
      <c r="A163" s="140" t="s">
        <v>32</v>
      </c>
      <c r="B163" s="118" t="s">
        <v>233</v>
      </c>
      <c r="C163" s="143">
        <v>474</v>
      </c>
      <c r="D163" s="143">
        <v>2300</v>
      </c>
      <c r="E163" s="120">
        <v>0</v>
      </c>
      <c r="F163" s="120">
        <v>0</v>
      </c>
      <c r="G163" s="120">
        <f t="shared" si="21"/>
        <v>0</v>
      </c>
      <c r="H163" s="122">
        <f t="shared" si="30"/>
        <v>0</v>
      </c>
      <c r="I163" s="123">
        <v>0</v>
      </c>
      <c r="J163" s="122">
        <f t="shared" si="31"/>
        <v>0</v>
      </c>
      <c r="K163" s="120">
        <v>17</v>
      </c>
      <c r="L163" s="122">
        <f t="shared" si="32"/>
        <v>4.5030726848908665E-4</v>
      </c>
      <c r="M163" s="129">
        <f t="shared" si="25"/>
        <v>1.5010242282969554E-4</v>
      </c>
      <c r="N163" s="130">
        <f t="shared" si="26"/>
        <v>131.39100674489652</v>
      </c>
      <c r="O163" s="92"/>
      <c r="P163" s="92"/>
    </row>
    <row r="164" spans="1:16" ht="14.4" thickBot="1" x14ac:dyDescent="0.35">
      <c r="A164" s="140" t="s">
        <v>32</v>
      </c>
      <c r="B164" s="118" t="s">
        <v>234</v>
      </c>
      <c r="C164" s="143">
        <v>369</v>
      </c>
      <c r="D164" s="143">
        <v>2301</v>
      </c>
      <c r="E164" s="120">
        <v>0</v>
      </c>
      <c r="F164" s="120">
        <v>0</v>
      </c>
      <c r="G164" s="120">
        <f t="shared" si="21"/>
        <v>0</v>
      </c>
      <c r="H164" s="122">
        <f t="shared" si="30"/>
        <v>0</v>
      </c>
      <c r="I164" s="123">
        <v>0</v>
      </c>
      <c r="J164" s="122">
        <f t="shared" si="31"/>
        <v>0</v>
      </c>
      <c r="K164" s="120">
        <v>4</v>
      </c>
      <c r="L164" s="122">
        <f t="shared" si="32"/>
        <v>1.0595465140919687E-4</v>
      </c>
      <c r="M164" s="129">
        <f t="shared" si="25"/>
        <v>3.5318217136398959E-5</v>
      </c>
      <c r="N164" s="130">
        <f t="shared" si="26"/>
        <v>30.915530998799184</v>
      </c>
      <c r="O164" s="92"/>
      <c r="P164" s="92"/>
    </row>
    <row r="165" spans="1:16" ht="14.4" thickBot="1" x14ac:dyDescent="0.35">
      <c r="A165" s="140" t="s">
        <v>32</v>
      </c>
      <c r="B165" s="118" t="s">
        <v>235</v>
      </c>
      <c r="C165" s="143">
        <v>367</v>
      </c>
      <c r="D165" s="143">
        <v>2302</v>
      </c>
      <c r="E165" s="120">
        <v>0</v>
      </c>
      <c r="F165" s="120">
        <v>0</v>
      </c>
      <c r="G165" s="120">
        <f t="shared" si="21"/>
        <v>0</v>
      </c>
      <c r="H165" s="122">
        <f t="shared" si="30"/>
        <v>0</v>
      </c>
      <c r="I165" s="123">
        <v>0</v>
      </c>
      <c r="J165" s="122">
        <f t="shared" si="31"/>
        <v>0</v>
      </c>
      <c r="K165" s="120">
        <v>2</v>
      </c>
      <c r="L165" s="122">
        <f t="shared" si="32"/>
        <v>5.2977325704598435E-5</v>
      </c>
      <c r="M165" s="129">
        <f t="shared" si="25"/>
        <v>1.7659108568199479E-5</v>
      </c>
      <c r="N165" s="130">
        <f t="shared" si="26"/>
        <v>15.457765499399592</v>
      </c>
      <c r="O165" s="92"/>
      <c r="P165" s="92"/>
    </row>
    <row r="166" spans="1:16" ht="14.4" thickBot="1" x14ac:dyDescent="0.35">
      <c r="A166" s="140" t="s">
        <v>32</v>
      </c>
      <c r="B166" s="118" t="s">
        <v>236</v>
      </c>
      <c r="C166" s="143">
        <v>528</v>
      </c>
      <c r="D166" s="143">
        <v>2303</v>
      </c>
      <c r="E166" s="120">
        <v>0</v>
      </c>
      <c r="F166" s="120">
        <v>0</v>
      </c>
      <c r="G166" s="120">
        <f t="shared" si="21"/>
        <v>0</v>
      </c>
      <c r="H166" s="122">
        <f t="shared" si="30"/>
        <v>0</v>
      </c>
      <c r="I166" s="123">
        <v>0</v>
      </c>
      <c r="J166" s="122">
        <f t="shared" si="31"/>
        <v>0</v>
      </c>
      <c r="K166" s="120">
        <v>0</v>
      </c>
      <c r="L166" s="122">
        <f t="shared" si="32"/>
        <v>0</v>
      </c>
      <c r="M166" s="129">
        <f t="shared" si="25"/>
        <v>0</v>
      </c>
      <c r="N166" s="130">
        <f t="shared" si="26"/>
        <v>0</v>
      </c>
      <c r="O166" s="92"/>
      <c r="P166" s="92"/>
    </row>
    <row r="167" spans="1:16" ht="14.4" thickBot="1" x14ac:dyDescent="0.35">
      <c r="A167" s="140" t="s">
        <v>32</v>
      </c>
      <c r="B167" s="118" t="s">
        <v>237</v>
      </c>
      <c r="C167" s="143">
        <v>501</v>
      </c>
      <c r="D167" s="143">
        <v>2367</v>
      </c>
      <c r="E167" s="120">
        <v>0</v>
      </c>
      <c r="F167" s="120">
        <v>0</v>
      </c>
      <c r="G167" s="120">
        <f t="shared" si="21"/>
        <v>0</v>
      </c>
      <c r="H167" s="122">
        <f t="shared" si="30"/>
        <v>0</v>
      </c>
      <c r="I167" s="123">
        <v>0</v>
      </c>
      <c r="J167" s="122">
        <f t="shared" si="31"/>
        <v>0</v>
      </c>
      <c r="K167" s="120">
        <v>0</v>
      </c>
      <c r="L167" s="122">
        <f t="shared" si="32"/>
        <v>0</v>
      </c>
      <c r="M167" s="129">
        <f t="shared" si="25"/>
        <v>0</v>
      </c>
      <c r="N167" s="130">
        <f t="shared" si="26"/>
        <v>0</v>
      </c>
      <c r="O167" s="92"/>
      <c r="P167" s="92"/>
    </row>
    <row r="168" spans="1:16" ht="14.4" thickBot="1" x14ac:dyDescent="0.35">
      <c r="A168" s="140" t="s">
        <v>32</v>
      </c>
      <c r="B168" s="118" t="s">
        <v>238</v>
      </c>
      <c r="C168" s="143">
        <v>513</v>
      </c>
      <c r="D168" s="143">
        <v>2368</v>
      </c>
      <c r="E168" s="120">
        <v>0</v>
      </c>
      <c r="F168" s="120">
        <v>0</v>
      </c>
      <c r="G168" s="120">
        <f t="shared" si="21"/>
        <v>0</v>
      </c>
      <c r="H168" s="122">
        <f t="shared" si="30"/>
        <v>0</v>
      </c>
      <c r="I168" s="123">
        <v>0</v>
      </c>
      <c r="J168" s="122">
        <f t="shared" si="31"/>
        <v>0</v>
      </c>
      <c r="K168" s="120">
        <v>0</v>
      </c>
      <c r="L168" s="122">
        <f t="shared" si="32"/>
        <v>0</v>
      </c>
      <c r="M168" s="129">
        <f t="shared" si="25"/>
        <v>0</v>
      </c>
      <c r="N168" s="130">
        <f t="shared" si="26"/>
        <v>0</v>
      </c>
      <c r="O168" s="92"/>
      <c r="P168" s="92"/>
    </row>
    <row r="169" spans="1:16" ht="14.4" thickBot="1" x14ac:dyDescent="0.35">
      <c r="A169" s="140" t="s">
        <v>32</v>
      </c>
      <c r="B169" s="118" t="s">
        <v>239</v>
      </c>
      <c r="C169" s="143">
        <v>184</v>
      </c>
      <c r="D169" s="143">
        <v>2421</v>
      </c>
      <c r="E169" s="120">
        <v>0</v>
      </c>
      <c r="F169" s="120">
        <v>0</v>
      </c>
      <c r="G169" s="120">
        <f t="shared" si="21"/>
        <v>0</v>
      </c>
      <c r="H169" s="122">
        <f t="shared" si="30"/>
        <v>0</v>
      </c>
      <c r="I169" s="123">
        <v>0</v>
      </c>
      <c r="J169" s="122">
        <f t="shared" si="31"/>
        <v>0</v>
      </c>
      <c r="K169" s="120">
        <v>9</v>
      </c>
      <c r="L169" s="122">
        <f t="shared" si="32"/>
        <v>2.3839796567069293E-4</v>
      </c>
      <c r="M169" s="129">
        <f t="shared" si="25"/>
        <v>7.9465988556897649E-5</v>
      </c>
      <c r="N169" s="130">
        <f t="shared" si="26"/>
        <v>69.559944747298161</v>
      </c>
      <c r="O169" s="92"/>
      <c r="P169" s="92"/>
    </row>
    <row r="170" spans="1:16" ht="14.4" thickBot="1" x14ac:dyDescent="0.35">
      <c r="A170" s="140" t="s">
        <v>32</v>
      </c>
      <c r="B170" s="118" t="s">
        <v>240</v>
      </c>
      <c r="C170" s="143">
        <v>510</v>
      </c>
      <c r="D170" s="143">
        <v>2371</v>
      </c>
      <c r="E170" s="120">
        <v>3</v>
      </c>
      <c r="F170" s="120">
        <v>0</v>
      </c>
      <c r="G170" s="120">
        <f t="shared" si="21"/>
        <v>3</v>
      </c>
      <c r="H170" s="122">
        <f t="shared" si="30"/>
        <v>5.304101838755304E-4</v>
      </c>
      <c r="I170" s="123">
        <v>0</v>
      </c>
      <c r="J170" s="122">
        <f t="shared" si="31"/>
        <v>0</v>
      </c>
      <c r="K170" s="120">
        <v>6</v>
      </c>
      <c r="L170" s="122">
        <f t="shared" si="32"/>
        <v>1.589319771137953E-4</v>
      </c>
      <c r="M170" s="129">
        <f t="shared" si="25"/>
        <v>2.2978072032977525E-4</v>
      </c>
      <c r="N170" s="130">
        <f t="shared" si="26"/>
        <v>201.13679450032043</v>
      </c>
      <c r="O170" s="92"/>
      <c r="P170" s="92"/>
    </row>
    <row r="171" spans="1:16" ht="14.4" thickBot="1" x14ac:dyDescent="0.35">
      <c r="A171" s="140" t="s">
        <v>32</v>
      </c>
      <c r="B171" s="118" t="s">
        <v>241</v>
      </c>
      <c r="C171" s="143">
        <v>509</v>
      </c>
      <c r="D171" s="143">
        <v>2370</v>
      </c>
      <c r="E171" s="120">
        <v>1</v>
      </c>
      <c r="F171" s="120">
        <v>0</v>
      </c>
      <c r="G171" s="120">
        <f t="shared" si="21"/>
        <v>1</v>
      </c>
      <c r="H171" s="122">
        <f t="shared" si="30"/>
        <v>1.7680339462517681E-4</v>
      </c>
      <c r="I171" s="123">
        <v>3</v>
      </c>
      <c r="J171" s="122">
        <f t="shared" si="31"/>
        <v>7.2289156626506026E-4</v>
      </c>
      <c r="K171" s="120">
        <v>3</v>
      </c>
      <c r="L171" s="122">
        <f t="shared" si="32"/>
        <v>7.9465988556897649E-5</v>
      </c>
      <c r="M171" s="129">
        <f t="shared" si="25"/>
        <v>3.2638698314904494E-4</v>
      </c>
      <c r="N171" s="130">
        <f t="shared" si="26"/>
        <v>285.70034710924438</v>
      </c>
      <c r="O171" s="92"/>
      <c r="P171" s="92"/>
    </row>
    <row r="172" spans="1:16" ht="14.4" thickBot="1" x14ac:dyDescent="0.35">
      <c r="A172" s="140" t="s">
        <v>32</v>
      </c>
      <c r="B172" s="118" t="s">
        <v>242</v>
      </c>
      <c r="C172" s="143">
        <v>511</v>
      </c>
      <c r="D172" s="143">
        <v>2372</v>
      </c>
      <c r="E172" s="120">
        <v>0</v>
      </c>
      <c r="F172" s="120">
        <v>0</v>
      </c>
      <c r="G172" s="120">
        <f t="shared" si="21"/>
        <v>0</v>
      </c>
      <c r="H172" s="122">
        <f t="shared" si="30"/>
        <v>0</v>
      </c>
      <c r="I172" s="123">
        <v>0</v>
      </c>
      <c r="J172" s="122">
        <f t="shared" si="31"/>
        <v>0</v>
      </c>
      <c r="K172" s="120">
        <v>0</v>
      </c>
      <c r="L172" s="122">
        <f t="shared" si="32"/>
        <v>0</v>
      </c>
      <c r="M172" s="129">
        <f t="shared" si="25"/>
        <v>0</v>
      </c>
      <c r="N172" s="130">
        <f t="shared" si="26"/>
        <v>0</v>
      </c>
      <c r="O172" s="92"/>
      <c r="P172" s="92"/>
    </row>
    <row r="173" spans="1:16" ht="14.4" thickBot="1" x14ac:dyDescent="0.35">
      <c r="A173" s="140" t="s">
        <v>32</v>
      </c>
      <c r="B173" s="118" t="s">
        <v>243</v>
      </c>
      <c r="C173" s="143">
        <v>512</v>
      </c>
      <c r="D173" s="143">
        <v>2373</v>
      </c>
      <c r="E173" s="120">
        <v>0</v>
      </c>
      <c r="F173" s="120">
        <v>0</v>
      </c>
      <c r="G173" s="120">
        <f t="shared" si="21"/>
        <v>0</v>
      </c>
      <c r="H173" s="122">
        <f t="shared" si="30"/>
        <v>0</v>
      </c>
      <c r="I173" s="123">
        <v>0</v>
      </c>
      <c r="J173" s="122">
        <f t="shared" si="31"/>
        <v>0</v>
      </c>
      <c r="K173" s="120">
        <v>0</v>
      </c>
      <c r="L173" s="122">
        <f t="shared" si="32"/>
        <v>0</v>
      </c>
      <c r="M173" s="129">
        <f t="shared" si="25"/>
        <v>0</v>
      </c>
      <c r="N173" s="130">
        <f t="shared" si="26"/>
        <v>0</v>
      </c>
      <c r="O173" s="92"/>
      <c r="P173" s="92"/>
    </row>
    <row r="174" spans="1:16" ht="14.4" thickBot="1" x14ac:dyDescent="0.35">
      <c r="A174" s="140" t="s">
        <v>32</v>
      </c>
      <c r="B174" s="118" t="s">
        <v>244</v>
      </c>
      <c r="C174" s="143">
        <v>508</v>
      </c>
      <c r="D174" s="143">
        <v>2423</v>
      </c>
      <c r="E174" s="120">
        <v>36</v>
      </c>
      <c r="F174" s="120">
        <v>7</v>
      </c>
      <c r="G174" s="120">
        <f t="shared" si="21"/>
        <v>43</v>
      </c>
      <c r="H174" s="122">
        <f t="shared" si="30"/>
        <v>7.6025459688826022E-3</v>
      </c>
      <c r="I174" s="123">
        <v>18</v>
      </c>
      <c r="J174" s="122">
        <f t="shared" si="31"/>
        <v>4.3373493975903616E-3</v>
      </c>
      <c r="K174" s="120">
        <v>183</v>
      </c>
      <c r="L174" s="122">
        <f t="shared" si="32"/>
        <v>4.8474253019707564E-3</v>
      </c>
      <c r="M174" s="129">
        <f t="shared" si="25"/>
        <v>5.5957735561479064E-3</v>
      </c>
      <c r="N174" s="130">
        <f t="shared" si="26"/>
        <v>4898.2175450487657</v>
      </c>
      <c r="O174" s="92"/>
      <c r="P174" s="92"/>
    </row>
    <row r="175" spans="1:16" ht="14.4" thickBot="1" x14ac:dyDescent="0.35">
      <c r="A175" s="140" t="s">
        <v>32</v>
      </c>
      <c r="B175" s="118" t="s">
        <v>245</v>
      </c>
      <c r="C175" s="143">
        <v>347</v>
      </c>
      <c r="D175" s="143">
        <v>2428</v>
      </c>
      <c r="E175" s="120">
        <v>0</v>
      </c>
      <c r="F175" s="120">
        <v>0</v>
      </c>
      <c r="G175" s="120">
        <f t="shared" si="21"/>
        <v>0</v>
      </c>
      <c r="H175" s="122">
        <f t="shared" si="30"/>
        <v>0</v>
      </c>
      <c r="I175" s="123">
        <v>0</v>
      </c>
      <c r="J175" s="122">
        <f t="shared" si="31"/>
        <v>0</v>
      </c>
      <c r="K175" s="120">
        <v>17</v>
      </c>
      <c r="L175" s="122">
        <f t="shared" si="32"/>
        <v>4.5030726848908665E-4</v>
      </c>
      <c r="M175" s="129">
        <f t="shared" si="25"/>
        <v>1.5010242282969554E-4</v>
      </c>
      <c r="N175" s="130">
        <f t="shared" si="26"/>
        <v>131.39100674489652</v>
      </c>
      <c r="O175" s="92"/>
      <c r="P175" s="92"/>
    </row>
    <row r="176" spans="1:16" ht="14.4" thickBot="1" x14ac:dyDescent="0.35">
      <c r="A176" s="140" t="s">
        <v>32</v>
      </c>
      <c r="B176" s="118" t="s">
        <v>246</v>
      </c>
      <c r="C176" s="143">
        <v>489</v>
      </c>
      <c r="D176" s="143">
        <v>2430</v>
      </c>
      <c r="E176" s="120">
        <v>0</v>
      </c>
      <c r="F176" s="120">
        <v>0</v>
      </c>
      <c r="G176" s="120">
        <f t="shared" si="21"/>
        <v>0</v>
      </c>
      <c r="H176" s="122">
        <f t="shared" si="30"/>
        <v>0</v>
      </c>
      <c r="I176" s="123">
        <v>0</v>
      </c>
      <c r="J176" s="122">
        <f t="shared" si="31"/>
        <v>0</v>
      </c>
      <c r="K176" s="120">
        <v>0</v>
      </c>
      <c r="L176" s="122">
        <f t="shared" si="32"/>
        <v>0</v>
      </c>
      <c r="M176" s="129">
        <f t="shared" si="25"/>
        <v>0</v>
      </c>
      <c r="N176" s="130">
        <f t="shared" si="26"/>
        <v>0</v>
      </c>
      <c r="O176" s="92"/>
      <c r="P176" s="92"/>
    </row>
    <row r="177" spans="1:16" ht="14.4" thickBot="1" x14ac:dyDescent="0.35">
      <c r="A177" s="140" t="s">
        <v>32</v>
      </c>
      <c r="B177" s="118" t="s">
        <v>247</v>
      </c>
      <c r="C177" s="143">
        <v>467</v>
      </c>
      <c r="D177" s="143">
        <v>2431</v>
      </c>
      <c r="E177" s="120">
        <v>0</v>
      </c>
      <c r="F177" s="120">
        <v>0</v>
      </c>
      <c r="G177" s="120">
        <f t="shared" si="21"/>
        <v>0</v>
      </c>
      <c r="H177" s="122">
        <f t="shared" si="30"/>
        <v>0</v>
      </c>
      <c r="I177" s="123">
        <v>0</v>
      </c>
      <c r="J177" s="122">
        <f t="shared" si="31"/>
        <v>0</v>
      </c>
      <c r="K177" s="120">
        <v>0</v>
      </c>
      <c r="L177" s="122">
        <f t="shared" si="32"/>
        <v>0</v>
      </c>
      <c r="M177" s="129">
        <f t="shared" si="25"/>
        <v>0</v>
      </c>
      <c r="N177" s="130">
        <f t="shared" si="26"/>
        <v>0</v>
      </c>
      <c r="O177" s="92"/>
      <c r="P177" s="92"/>
    </row>
    <row r="178" spans="1:16" ht="14.4" thickBot="1" x14ac:dyDescent="0.35">
      <c r="A178" s="140" t="s">
        <v>32</v>
      </c>
      <c r="B178" s="118" t="s">
        <v>248</v>
      </c>
      <c r="C178" s="143">
        <v>466</v>
      </c>
      <c r="D178" s="143">
        <v>2432</v>
      </c>
      <c r="E178" s="120">
        <v>0</v>
      </c>
      <c r="F178" s="120">
        <v>0</v>
      </c>
      <c r="G178" s="120">
        <f t="shared" si="21"/>
        <v>0</v>
      </c>
      <c r="H178" s="122">
        <f t="shared" si="30"/>
        <v>0</v>
      </c>
      <c r="I178" s="123">
        <v>0</v>
      </c>
      <c r="J178" s="122">
        <f t="shared" si="31"/>
        <v>0</v>
      </c>
      <c r="K178" s="120">
        <v>0</v>
      </c>
      <c r="L178" s="122">
        <f t="shared" si="32"/>
        <v>0</v>
      </c>
      <c r="M178" s="129">
        <f t="shared" si="25"/>
        <v>0</v>
      </c>
      <c r="N178" s="130">
        <f t="shared" si="26"/>
        <v>0</v>
      </c>
      <c r="O178" s="92"/>
      <c r="P178" s="92"/>
    </row>
    <row r="179" spans="1:16" ht="14.4" thickBot="1" x14ac:dyDescent="0.35">
      <c r="A179" s="140" t="s">
        <v>32</v>
      </c>
      <c r="B179" s="118" t="s">
        <v>249</v>
      </c>
      <c r="C179" s="143">
        <v>468</v>
      </c>
      <c r="D179" s="143">
        <v>2433</v>
      </c>
      <c r="E179" s="120">
        <v>0</v>
      </c>
      <c r="F179" s="120">
        <v>0</v>
      </c>
      <c r="G179" s="120">
        <f t="shared" si="21"/>
        <v>0</v>
      </c>
      <c r="H179" s="122">
        <f t="shared" si="30"/>
        <v>0</v>
      </c>
      <c r="I179" s="123">
        <v>0</v>
      </c>
      <c r="J179" s="122">
        <f t="shared" si="31"/>
        <v>0</v>
      </c>
      <c r="K179" s="120">
        <v>0</v>
      </c>
      <c r="L179" s="122">
        <f t="shared" si="32"/>
        <v>0</v>
      </c>
      <c r="M179" s="129">
        <f t="shared" si="25"/>
        <v>0</v>
      </c>
      <c r="N179" s="130">
        <f t="shared" si="26"/>
        <v>0</v>
      </c>
      <c r="O179" s="92"/>
      <c r="P179" s="92"/>
    </row>
    <row r="180" spans="1:16" x14ac:dyDescent="0.3">
      <c r="A180" s="131"/>
      <c r="B180" s="141" t="s">
        <v>250</v>
      </c>
      <c r="C180" s="133"/>
      <c r="D180" s="133"/>
      <c r="E180" s="134">
        <f t="shared" ref="E180:G180" si="33">SUM(E88:E179)</f>
        <v>549</v>
      </c>
      <c r="F180" s="134">
        <f t="shared" si="33"/>
        <v>89</v>
      </c>
      <c r="G180" s="135">
        <f t="shared" si="33"/>
        <v>638</v>
      </c>
      <c r="H180" s="136">
        <f t="shared" si="30"/>
        <v>0.1128005657708628</v>
      </c>
      <c r="I180" s="137">
        <f>SUM(I88:I179)</f>
        <v>323</v>
      </c>
      <c r="J180" s="136">
        <f t="shared" si="31"/>
        <v>7.7831325301204818E-2</v>
      </c>
      <c r="K180" s="137">
        <f>SUM(K88:K179)</f>
        <v>4274</v>
      </c>
      <c r="L180" s="136">
        <f t="shared" si="32"/>
        <v>0.11321254503072685</v>
      </c>
      <c r="M180" s="138">
        <f>(H180+J180+L180)/3</f>
        <v>0.1012814787009315</v>
      </c>
      <c r="N180" s="139">
        <f>SUM(N88:N179)</f>
        <v>88655.967040756499</v>
      </c>
      <c r="O180" s="99"/>
      <c r="P180" s="92"/>
    </row>
    <row r="181" spans="1:16" x14ac:dyDescent="0.3">
      <c r="A181" s="140" t="s">
        <v>31</v>
      </c>
      <c r="B181" s="142"/>
      <c r="C181" s="119"/>
      <c r="D181" s="119"/>
      <c r="E181" s="120"/>
      <c r="F181" s="120"/>
      <c r="G181" s="121"/>
      <c r="H181" s="122"/>
      <c r="I181" s="123"/>
      <c r="J181" s="122"/>
      <c r="K181" s="123"/>
      <c r="L181" s="122"/>
      <c r="M181" s="124"/>
      <c r="N181" s="124"/>
      <c r="O181" s="92"/>
      <c r="P181" s="92"/>
    </row>
    <row r="182" spans="1:16" x14ac:dyDescent="0.3">
      <c r="A182" s="140" t="s">
        <v>31</v>
      </c>
      <c r="B182" s="125" t="s">
        <v>251</v>
      </c>
      <c r="C182" s="126"/>
      <c r="D182" s="126"/>
      <c r="E182" s="127"/>
      <c r="F182" s="127"/>
      <c r="G182" s="121"/>
      <c r="H182" s="122"/>
      <c r="I182" s="123"/>
      <c r="J182" s="122"/>
      <c r="K182" s="123"/>
      <c r="L182" s="122"/>
      <c r="M182" s="124"/>
      <c r="N182" s="124"/>
      <c r="O182" s="92"/>
      <c r="P182" s="92"/>
    </row>
    <row r="183" spans="1:16" x14ac:dyDescent="0.3">
      <c r="A183" s="140" t="s">
        <v>31</v>
      </c>
      <c r="B183" s="118" t="s">
        <v>252</v>
      </c>
      <c r="C183" s="121">
        <v>35</v>
      </c>
      <c r="D183" s="120">
        <v>1957</v>
      </c>
      <c r="E183" s="120">
        <v>0</v>
      </c>
      <c r="F183" s="120">
        <v>0</v>
      </c>
      <c r="G183" s="120">
        <f t="shared" ref="G183:G237" si="34">E183+F183</f>
        <v>0</v>
      </c>
      <c r="H183" s="122">
        <f t="shared" ref="H183:H214" si="35">+G183/$G$501</f>
        <v>0</v>
      </c>
      <c r="I183" s="123">
        <v>24</v>
      </c>
      <c r="J183" s="122">
        <f t="shared" ref="J183:J214" si="36">+I183/$I$501</f>
        <v>5.7831325301204821E-3</v>
      </c>
      <c r="K183" s="120">
        <v>162</v>
      </c>
      <c r="L183" s="122">
        <f t="shared" ref="L183:L214" si="37">+K183/$K$501</f>
        <v>4.2911633820724732E-3</v>
      </c>
      <c r="M183" s="129">
        <f t="shared" ref="M183:M238" si="38">+(H183+J183+L183)/3</f>
        <v>3.3580986373976519E-3</v>
      </c>
      <c r="N183" s="144">
        <f t="shared" ref="N183:N237" si="39">M183*$N$1</f>
        <v>2939.4859349935359</v>
      </c>
      <c r="O183" s="92"/>
      <c r="P183" s="92"/>
    </row>
    <row r="184" spans="1:16" x14ac:dyDescent="0.3">
      <c r="A184" s="140" t="s">
        <v>31</v>
      </c>
      <c r="B184" s="118" t="s">
        <v>253</v>
      </c>
      <c r="C184" s="121">
        <v>153</v>
      </c>
      <c r="D184" s="120">
        <v>1958</v>
      </c>
      <c r="E184" s="120">
        <v>0</v>
      </c>
      <c r="F184" s="120">
        <v>0</v>
      </c>
      <c r="G184" s="120">
        <f t="shared" si="34"/>
        <v>0</v>
      </c>
      <c r="H184" s="122">
        <f t="shared" si="35"/>
        <v>0</v>
      </c>
      <c r="I184" s="123">
        <v>0</v>
      </c>
      <c r="J184" s="122">
        <f t="shared" si="36"/>
        <v>0</v>
      </c>
      <c r="K184" s="120">
        <v>49</v>
      </c>
      <c r="L184" s="122">
        <f t="shared" si="37"/>
        <v>1.2979444797626616E-3</v>
      </c>
      <c r="M184" s="129">
        <f t="shared" si="38"/>
        <v>4.3264815992088718E-4</v>
      </c>
      <c r="N184" s="144">
        <f t="shared" si="39"/>
        <v>378.71525473528999</v>
      </c>
      <c r="O184" s="92"/>
      <c r="P184" s="92"/>
    </row>
    <row r="185" spans="1:16" x14ac:dyDescent="0.3">
      <c r="A185" s="140" t="s">
        <v>31</v>
      </c>
      <c r="B185" s="118" t="s">
        <v>254</v>
      </c>
      <c r="C185" s="121">
        <v>493</v>
      </c>
      <c r="D185" s="120">
        <v>1959</v>
      </c>
      <c r="E185" s="120">
        <v>14</v>
      </c>
      <c r="F185" s="120">
        <v>0</v>
      </c>
      <c r="G185" s="120">
        <f t="shared" si="34"/>
        <v>14</v>
      </c>
      <c r="H185" s="122">
        <f t="shared" si="35"/>
        <v>2.4752475247524753E-3</v>
      </c>
      <c r="I185" s="123">
        <v>103</v>
      </c>
      <c r="J185" s="122">
        <f t="shared" si="36"/>
        <v>2.4819277108433735E-2</v>
      </c>
      <c r="K185" s="120">
        <v>624</v>
      </c>
      <c r="L185" s="122">
        <f t="shared" si="37"/>
        <v>1.6528925619834711E-2</v>
      </c>
      <c r="M185" s="129">
        <f t="shared" si="38"/>
        <v>1.4607816751006975E-2</v>
      </c>
      <c r="N185" s="144">
        <f t="shared" si="39"/>
        <v>12786.840565774381</v>
      </c>
      <c r="O185" s="92"/>
      <c r="P185" s="92"/>
    </row>
    <row r="186" spans="1:16" x14ac:dyDescent="0.3">
      <c r="A186" s="140" t="s">
        <v>31</v>
      </c>
      <c r="B186" s="118" t="s">
        <v>255</v>
      </c>
      <c r="C186" s="121">
        <v>564</v>
      </c>
      <c r="D186" s="120">
        <v>1960</v>
      </c>
      <c r="E186" s="120">
        <v>0</v>
      </c>
      <c r="F186" s="120">
        <v>0</v>
      </c>
      <c r="G186" s="120">
        <f t="shared" si="34"/>
        <v>0</v>
      </c>
      <c r="H186" s="122">
        <f t="shared" si="35"/>
        <v>0</v>
      </c>
      <c r="I186" s="123">
        <v>16</v>
      </c>
      <c r="J186" s="122">
        <f t="shared" si="36"/>
        <v>3.8554216867469878E-3</v>
      </c>
      <c r="K186" s="120">
        <v>39</v>
      </c>
      <c r="L186" s="122">
        <f t="shared" si="37"/>
        <v>1.0330578512396695E-3</v>
      </c>
      <c r="M186" s="129">
        <f t="shared" si="38"/>
        <v>1.6294931793288858E-3</v>
      </c>
      <c r="N186" s="144">
        <f t="shared" si="39"/>
        <v>1426.3643802664044</v>
      </c>
      <c r="O186" s="92"/>
      <c r="P186" s="92"/>
    </row>
    <row r="187" spans="1:16" x14ac:dyDescent="0.3">
      <c r="A187" s="140" t="s">
        <v>31</v>
      </c>
      <c r="B187" s="118" t="s">
        <v>256</v>
      </c>
      <c r="C187" s="121">
        <v>566</v>
      </c>
      <c r="D187" s="120">
        <v>1961</v>
      </c>
      <c r="E187" s="120">
        <v>0</v>
      </c>
      <c r="F187" s="120">
        <v>0</v>
      </c>
      <c r="G187" s="120">
        <f t="shared" si="34"/>
        <v>0</v>
      </c>
      <c r="H187" s="122">
        <f t="shared" si="35"/>
        <v>0</v>
      </c>
      <c r="I187" s="123">
        <v>26</v>
      </c>
      <c r="J187" s="122">
        <f t="shared" si="36"/>
        <v>6.265060240963855E-3</v>
      </c>
      <c r="K187" s="120">
        <v>45</v>
      </c>
      <c r="L187" s="122">
        <f t="shared" si="37"/>
        <v>1.1919898283534647E-3</v>
      </c>
      <c r="M187" s="129">
        <f t="shared" si="38"/>
        <v>2.4856833564391068E-3</v>
      </c>
      <c r="N187" s="144">
        <f t="shared" si="39"/>
        <v>2175.8238974071737</v>
      </c>
      <c r="O187" s="92"/>
      <c r="P187" s="92"/>
    </row>
    <row r="188" spans="1:16" x14ac:dyDescent="0.3">
      <c r="A188" s="140" t="s">
        <v>31</v>
      </c>
      <c r="B188" s="118" t="s">
        <v>257</v>
      </c>
      <c r="C188" s="121">
        <v>135</v>
      </c>
      <c r="D188" s="120">
        <v>1962</v>
      </c>
      <c r="E188" s="120">
        <v>0</v>
      </c>
      <c r="F188" s="120">
        <v>0</v>
      </c>
      <c r="G188" s="120">
        <f t="shared" si="34"/>
        <v>0</v>
      </c>
      <c r="H188" s="122">
        <f t="shared" si="35"/>
        <v>0</v>
      </c>
      <c r="I188" s="123">
        <v>3</v>
      </c>
      <c r="J188" s="122">
        <f t="shared" si="36"/>
        <v>7.2289156626506026E-4</v>
      </c>
      <c r="K188" s="120">
        <v>66</v>
      </c>
      <c r="L188" s="122">
        <f t="shared" si="37"/>
        <v>1.7482517482517483E-3</v>
      </c>
      <c r="M188" s="129">
        <f t="shared" si="38"/>
        <v>8.2371443817226954E-4</v>
      </c>
      <c r="N188" s="144">
        <f t="shared" si="39"/>
        <v>721.03212767295759</v>
      </c>
      <c r="O188" s="92"/>
      <c r="P188" s="92"/>
    </row>
    <row r="189" spans="1:16" x14ac:dyDescent="0.3">
      <c r="A189" s="140" t="s">
        <v>31</v>
      </c>
      <c r="B189" s="118" t="s">
        <v>258</v>
      </c>
      <c r="C189" s="121">
        <v>387</v>
      </c>
      <c r="D189" s="120">
        <v>1963</v>
      </c>
      <c r="E189" s="120">
        <v>0</v>
      </c>
      <c r="F189" s="120">
        <v>0</v>
      </c>
      <c r="G189" s="120">
        <f t="shared" si="34"/>
        <v>0</v>
      </c>
      <c r="H189" s="122">
        <f t="shared" si="35"/>
        <v>0</v>
      </c>
      <c r="I189" s="123">
        <v>0</v>
      </c>
      <c r="J189" s="122">
        <f t="shared" si="36"/>
        <v>0</v>
      </c>
      <c r="K189" s="120">
        <v>0</v>
      </c>
      <c r="L189" s="122">
        <f t="shared" si="37"/>
        <v>0</v>
      </c>
      <c r="M189" s="129">
        <f t="shared" si="38"/>
        <v>0</v>
      </c>
      <c r="N189" s="144">
        <f t="shared" si="39"/>
        <v>0</v>
      </c>
      <c r="O189" s="92"/>
      <c r="P189" s="92"/>
    </row>
    <row r="190" spans="1:16" x14ac:dyDescent="0.3">
      <c r="A190" s="140" t="s">
        <v>31</v>
      </c>
      <c r="B190" s="118" t="s">
        <v>259</v>
      </c>
      <c r="C190" s="121">
        <v>169</v>
      </c>
      <c r="D190" s="120">
        <v>2317</v>
      </c>
      <c r="E190" s="120">
        <v>0</v>
      </c>
      <c r="F190" s="120">
        <v>0</v>
      </c>
      <c r="G190" s="120">
        <f t="shared" si="34"/>
        <v>0</v>
      </c>
      <c r="H190" s="122">
        <f t="shared" si="35"/>
        <v>0</v>
      </c>
      <c r="I190" s="123">
        <v>0</v>
      </c>
      <c r="J190" s="122">
        <f t="shared" si="36"/>
        <v>0</v>
      </c>
      <c r="K190" s="120">
        <v>0</v>
      </c>
      <c r="L190" s="122">
        <f t="shared" si="37"/>
        <v>0</v>
      </c>
      <c r="M190" s="129">
        <f t="shared" si="38"/>
        <v>0</v>
      </c>
      <c r="N190" s="144">
        <f t="shared" si="39"/>
        <v>0</v>
      </c>
      <c r="O190" s="92"/>
      <c r="P190" s="92"/>
    </row>
    <row r="191" spans="1:16" x14ac:dyDescent="0.3">
      <c r="A191" s="140" t="s">
        <v>31</v>
      </c>
      <c r="B191" s="118" t="s">
        <v>260</v>
      </c>
      <c r="C191" s="121">
        <v>245</v>
      </c>
      <c r="D191" s="120">
        <v>1964</v>
      </c>
      <c r="E191" s="120">
        <v>29</v>
      </c>
      <c r="F191" s="120">
        <v>0</v>
      </c>
      <c r="G191" s="120">
        <f t="shared" si="34"/>
        <v>29</v>
      </c>
      <c r="H191" s="122">
        <f t="shared" si="35"/>
        <v>5.1272984441301274E-3</v>
      </c>
      <c r="I191" s="123">
        <v>139</v>
      </c>
      <c r="J191" s="122">
        <f t="shared" si="36"/>
        <v>3.3493975903614456E-2</v>
      </c>
      <c r="K191" s="120">
        <v>550</v>
      </c>
      <c r="L191" s="122">
        <f t="shared" si="37"/>
        <v>1.4568764568764568E-2</v>
      </c>
      <c r="M191" s="129">
        <f t="shared" si="38"/>
        <v>1.7730012972169716E-2</v>
      </c>
      <c r="N191" s="144">
        <f t="shared" si="39"/>
        <v>15519.831126620455</v>
      </c>
      <c r="O191" s="92"/>
      <c r="P191" s="92"/>
    </row>
    <row r="192" spans="1:16" x14ac:dyDescent="0.3">
      <c r="A192" s="140" t="s">
        <v>31</v>
      </c>
      <c r="B192" s="118" t="s">
        <v>261</v>
      </c>
      <c r="C192" s="121">
        <v>39</v>
      </c>
      <c r="D192" s="120">
        <v>1965</v>
      </c>
      <c r="E192" s="120">
        <v>28</v>
      </c>
      <c r="F192" s="120">
        <v>0</v>
      </c>
      <c r="G192" s="120">
        <f t="shared" si="34"/>
        <v>28</v>
      </c>
      <c r="H192" s="122">
        <f t="shared" si="35"/>
        <v>4.9504950495049506E-3</v>
      </c>
      <c r="I192" s="123">
        <v>148</v>
      </c>
      <c r="J192" s="122">
        <f t="shared" si="36"/>
        <v>3.566265060240964E-2</v>
      </c>
      <c r="K192" s="120">
        <v>682</v>
      </c>
      <c r="L192" s="122">
        <f t="shared" si="37"/>
        <v>1.8065268065268064E-2</v>
      </c>
      <c r="M192" s="129">
        <f t="shared" si="38"/>
        <v>1.9559471239060884E-2</v>
      </c>
      <c r="N192" s="144">
        <f t="shared" si="39"/>
        <v>17121.23341549177</v>
      </c>
      <c r="O192" s="92"/>
      <c r="P192" s="92"/>
    </row>
    <row r="193" spans="1:16" x14ac:dyDescent="0.3">
      <c r="A193" s="140" t="s">
        <v>31</v>
      </c>
      <c r="B193" s="118" t="s">
        <v>262</v>
      </c>
      <c r="C193" s="120">
        <v>36</v>
      </c>
      <c r="D193" s="120">
        <v>1966</v>
      </c>
      <c r="E193" s="120">
        <v>0</v>
      </c>
      <c r="F193" s="120">
        <v>0</v>
      </c>
      <c r="G193" s="120">
        <f t="shared" si="34"/>
        <v>0</v>
      </c>
      <c r="H193" s="122">
        <f t="shared" si="35"/>
        <v>0</v>
      </c>
      <c r="I193" s="123">
        <v>24</v>
      </c>
      <c r="J193" s="122">
        <f t="shared" si="36"/>
        <v>5.7831325301204821E-3</v>
      </c>
      <c r="K193" s="120">
        <v>256</v>
      </c>
      <c r="L193" s="122">
        <f t="shared" si="37"/>
        <v>6.7810976901885997E-3</v>
      </c>
      <c r="M193" s="129">
        <f t="shared" si="38"/>
        <v>4.1880767401030273E-3</v>
      </c>
      <c r="N193" s="144">
        <f t="shared" si="39"/>
        <v>3666.0009134653164</v>
      </c>
      <c r="O193" s="92"/>
      <c r="P193" s="92"/>
    </row>
    <row r="194" spans="1:16" x14ac:dyDescent="0.3">
      <c r="A194" s="140" t="s">
        <v>31</v>
      </c>
      <c r="B194" s="118" t="s">
        <v>263</v>
      </c>
      <c r="C194" s="121">
        <v>384</v>
      </c>
      <c r="D194" s="120">
        <v>1967</v>
      </c>
      <c r="E194" s="120">
        <v>2</v>
      </c>
      <c r="F194" s="120">
        <v>30</v>
      </c>
      <c r="G194" s="120">
        <f t="shared" si="34"/>
        <v>32</v>
      </c>
      <c r="H194" s="122">
        <f t="shared" si="35"/>
        <v>5.6577086280056579E-3</v>
      </c>
      <c r="I194" s="123">
        <v>10</v>
      </c>
      <c r="J194" s="122">
        <f t="shared" si="36"/>
        <v>2.4096385542168677E-3</v>
      </c>
      <c r="K194" s="120">
        <v>10</v>
      </c>
      <c r="L194" s="122">
        <f t="shared" si="37"/>
        <v>2.6488662852299215E-4</v>
      </c>
      <c r="M194" s="129">
        <f t="shared" si="38"/>
        <v>2.7774112702485063E-3</v>
      </c>
      <c r="N194" s="144">
        <f t="shared" si="39"/>
        <v>2431.1856934955331</v>
      </c>
      <c r="O194" s="92"/>
      <c r="P194" s="92"/>
    </row>
    <row r="195" spans="1:16" x14ac:dyDescent="0.3">
      <c r="A195" s="140" t="s">
        <v>31</v>
      </c>
      <c r="B195" s="118" t="s">
        <v>264</v>
      </c>
      <c r="C195" s="121">
        <v>108</v>
      </c>
      <c r="D195" s="120">
        <v>1968</v>
      </c>
      <c r="E195" s="120">
        <v>32</v>
      </c>
      <c r="F195" s="120">
        <v>22</v>
      </c>
      <c r="G195" s="120">
        <f t="shared" si="34"/>
        <v>54</v>
      </c>
      <c r="H195" s="122">
        <f t="shared" si="35"/>
        <v>9.5473833097595474E-3</v>
      </c>
      <c r="I195" s="123">
        <v>24</v>
      </c>
      <c r="J195" s="122">
        <f t="shared" si="36"/>
        <v>5.7831325301204821E-3</v>
      </c>
      <c r="K195" s="120">
        <v>305</v>
      </c>
      <c r="L195" s="122">
        <f t="shared" si="37"/>
        <v>8.0790421699512612E-3</v>
      </c>
      <c r="M195" s="129">
        <f t="shared" si="38"/>
        <v>7.8031860032770975E-3</v>
      </c>
      <c r="N195" s="144">
        <f t="shared" si="39"/>
        <v>6830.4591322387969</v>
      </c>
      <c r="O195" s="92"/>
      <c r="P195" s="92"/>
    </row>
    <row r="196" spans="1:16" x14ac:dyDescent="0.3">
      <c r="A196" s="140" t="s">
        <v>31</v>
      </c>
      <c r="B196" s="118" t="s">
        <v>265</v>
      </c>
      <c r="C196" s="121">
        <v>42</v>
      </c>
      <c r="D196" s="120">
        <v>1969</v>
      </c>
      <c r="E196" s="120">
        <v>14</v>
      </c>
      <c r="F196" s="120">
        <v>4</v>
      </c>
      <c r="G196" s="120">
        <f t="shared" si="34"/>
        <v>18</v>
      </c>
      <c r="H196" s="122">
        <f t="shared" si="35"/>
        <v>3.1824611032531826E-3</v>
      </c>
      <c r="I196" s="123">
        <v>15</v>
      </c>
      <c r="J196" s="122">
        <f t="shared" si="36"/>
        <v>3.6144578313253013E-3</v>
      </c>
      <c r="K196" s="120">
        <v>191</v>
      </c>
      <c r="L196" s="122">
        <f t="shared" si="37"/>
        <v>5.0593346047891506E-3</v>
      </c>
      <c r="M196" s="129">
        <f t="shared" si="38"/>
        <v>3.9520845131225451E-3</v>
      </c>
      <c r="N196" s="144">
        <f t="shared" si="39"/>
        <v>3459.4269241692468</v>
      </c>
      <c r="O196" s="92"/>
      <c r="P196" s="92"/>
    </row>
    <row r="197" spans="1:16" x14ac:dyDescent="0.3">
      <c r="A197" s="140" t="s">
        <v>31</v>
      </c>
      <c r="B197" s="118" t="s">
        <v>266</v>
      </c>
      <c r="C197" s="121">
        <v>41</v>
      </c>
      <c r="D197" s="120">
        <v>1970</v>
      </c>
      <c r="E197" s="120">
        <v>0</v>
      </c>
      <c r="F197" s="120">
        <v>0</v>
      </c>
      <c r="G197" s="120">
        <f t="shared" si="34"/>
        <v>0</v>
      </c>
      <c r="H197" s="122">
        <f t="shared" si="35"/>
        <v>0</v>
      </c>
      <c r="I197" s="123">
        <v>21</v>
      </c>
      <c r="J197" s="122">
        <f t="shared" si="36"/>
        <v>5.0602409638554214E-3</v>
      </c>
      <c r="K197" s="120">
        <v>183</v>
      </c>
      <c r="L197" s="122">
        <f t="shared" si="37"/>
        <v>4.8474253019707564E-3</v>
      </c>
      <c r="M197" s="129">
        <f t="shared" si="38"/>
        <v>3.3025554219420594E-3</v>
      </c>
      <c r="N197" s="144">
        <f t="shared" si="39"/>
        <v>2890.86660654446</v>
      </c>
      <c r="O197" s="92"/>
      <c r="P197" s="92"/>
    </row>
    <row r="198" spans="1:16" x14ac:dyDescent="0.3">
      <c r="A198" s="140" t="s">
        <v>31</v>
      </c>
      <c r="B198" s="118" t="s">
        <v>267</v>
      </c>
      <c r="C198" s="121">
        <v>141</v>
      </c>
      <c r="D198" s="120">
        <v>1989</v>
      </c>
      <c r="E198" s="120">
        <v>0</v>
      </c>
      <c r="F198" s="120">
        <v>0</v>
      </c>
      <c r="G198" s="120">
        <f t="shared" si="34"/>
        <v>0</v>
      </c>
      <c r="H198" s="122">
        <f t="shared" si="35"/>
        <v>0</v>
      </c>
      <c r="I198" s="123">
        <v>0</v>
      </c>
      <c r="J198" s="122">
        <f t="shared" si="36"/>
        <v>0</v>
      </c>
      <c r="K198" s="120">
        <v>5</v>
      </c>
      <c r="L198" s="122">
        <f t="shared" si="37"/>
        <v>1.3244331426149608E-4</v>
      </c>
      <c r="M198" s="129">
        <f t="shared" si="38"/>
        <v>4.414777142049869E-5</v>
      </c>
      <c r="N198" s="144">
        <f t="shared" si="39"/>
        <v>38.644413748498977</v>
      </c>
      <c r="O198" s="92"/>
      <c r="P198" s="92"/>
    </row>
    <row r="199" spans="1:16" x14ac:dyDescent="0.3">
      <c r="A199" s="140" t="s">
        <v>31</v>
      </c>
      <c r="B199" s="118" t="s">
        <v>268</v>
      </c>
      <c r="C199" s="121">
        <v>296</v>
      </c>
      <c r="D199" s="120">
        <v>1990</v>
      </c>
      <c r="E199" s="120">
        <v>0</v>
      </c>
      <c r="F199" s="120">
        <v>0</v>
      </c>
      <c r="G199" s="120">
        <f t="shared" si="34"/>
        <v>0</v>
      </c>
      <c r="H199" s="122">
        <f t="shared" si="35"/>
        <v>0</v>
      </c>
      <c r="I199" s="123">
        <v>0</v>
      </c>
      <c r="J199" s="122">
        <f t="shared" si="36"/>
        <v>0</v>
      </c>
      <c r="K199" s="120">
        <v>11</v>
      </c>
      <c r="L199" s="122">
        <f t="shared" si="37"/>
        <v>2.9137529137529138E-4</v>
      </c>
      <c r="M199" s="129">
        <f t="shared" si="38"/>
        <v>9.7125097125097125E-5</v>
      </c>
      <c r="N199" s="144">
        <f t="shared" si="39"/>
        <v>85.017710246697746</v>
      </c>
      <c r="O199" s="92"/>
      <c r="P199" s="92"/>
    </row>
    <row r="200" spans="1:16" x14ac:dyDescent="0.3">
      <c r="A200" s="140" t="s">
        <v>31</v>
      </c>
      <c r="B200" s="118" t="s">
        <v>269</v>
      </c>
      <c r="C200" s="121">
        <v>306</v>
      </c>
      <c r="D200" s="120">
        <v>1991</v>
      </c>
      <c r="E200" s="120">
        <v>0</v>
      </c>
      <c r="F200" s="120">
        <v>0</v>
      </c>
      <c r="G200" s="120">
        <f t="shared" si="34"/>
        <v>0</v>
      </c>
      <c r="H200" s="122">
        <f t="shared" si="35"/>
        <v>0</v>
      </c>
      <c r="I200" s="123">
        <v>26</v>
      </c>
      <c r="J200" s="122">
        <f t="shared" si="36"/>
        <v>6.265060240963855E-3</v>
      </c>
      <c r="K200" s="120">
        <v>152</v>
      </c>
      <c r="L200" s="122">
        <f t="shared" si="37"/>
        <v>4.0262767535494811E-3</v>
      </c>
      <c r="M200" s="129">
        <f t="shared" si="38"/>
        <v>3.4304456648377789E-3</v>
      </c>
      <c r="N200" s="144">
        <f t="shared" si="39"/>
        <v>3002.8143516250516</v>
      </c>
      <c r="O200" s="92"/>
      <c r="P200" s="92"/>
    </row>
    <row r="201" spans="1:16" x14ac:dyDescent="0.3">
      <c r="A201" s="140" t="s">
        <v>31</v>
      </c>
      <c r="B201" s="118" t="s">
        <v>270</v>
      </c>
      <c r="C201" s="121">
        <v>77</v>
      </c>
      <c r="D201" s="120">
        <v>1992</v>
      </c>
      <c r="E201" s="120">
        <v>0</v>
      </c>
      <c r="F201" s="120">
        <v>0</v>
      </c>
      <c r="G201" s="120">
        <f t="shared" si="34"/>
        <v>0</v>
      </c>
      <c r="H201" s="122">
        <f t="shared" si="35"/>
        <v>0</v>
      </c>
      <c r="I201" s="123">
        <v>0</v>
      </c>
      <c r="J201" s="122">
        <f t="shared" si="36"/>
        <v>0</v>
      </c>
      <c r="K201" s="120">
        <v>0</v>
      </c>
      <c r="L201" s="122">
        <f t="shared" si="37"/>
        <v>0</v>
      </c>
      <c r="M201" s="129">
        <f t="shared" si="38"/>
        <v>0</v>
      </c>
      <c r="N201" s="144">
        <f t="shared" si="39"/>
        <v>0</v>
      </c>
      <c r="O201" s="92"/>
      <c r="P201" s="92"/>
    </row>
    <row r="202" spans="1:16" x14ac:dyDescent="0.3">
      <c r="A202" s="140" t="s">
        <v>31</v>
      </c>
      <c r="B202" s="118" t="s">
        <v>271</v>
      </c>
      <c r="C202" s="121">
        <v>237</v>
      </c>
      <c r="D202" s="120">
        <v>1994</v>
      </c>
      <c r="E202" s="120">
        <v>0</v>
      </c>
      <c r="F202" s="120">
        <v>0</v>
      </c>
      <c r="G202" s="120">
        <f t="shared" si="34"/>
        <v>0</v>
      </c>
      <c r="H202" s="122">
        <f t="shared" si="35"/>
        <v>0</v>
      </c>
      <c r="I202" s="123">
        <v>0</v>
      </c>
      <c r="J202" s="122">
        <f t="shared" si="36"/>
        <v>0</v>
      </c>
      <c r="K202" s="120">
        <v>0</v>
      </c>
      <c r="L202" s="122">
        <f t="shared" si="37"/>
        <v>0</v>
      </c>
      <c r="M202" s="129">
        <f t="shared" si="38"/>
        <v>0</v>
      </c>
      <c r="N202" s="144">
        <f t="shared" si="39"/>
        <v>0</v>
      </c>
      <c r="O202" s="92"/>
      <c r="P202" s="92"/>
    </row>
    <row r="203" spans="1:16" x14ac:dyDescent="0.3">
      <c r="A203" s="140" t="s">
        <v>31</v>
      </c>
      <c r="B203" s="118" t="s">
        <v>138</v>
      </c>
      <c r="C203" s="121">
        <v>479</v>
      </c>
      <c r="D203" s="120">
        <v>2028</v>
      </c>
      <c r="E203" s="120">
        <v>0</v>
      </c>
      <c r="F203" s="120">
        <v>0</v>
      </c>
      <c r="G203" s="120">
        <f t="shared" si="34"/>
        <v>0</v>
      </c>
      <c r="H203" s="122">
        <f t="shared" si="35"/>
        <v>0</v>
      </c>
      <c r="I203" s="123">
        <v>0</v>
      </c>
      <c r="J203" s="122">
        <f t="shared" si="36"/>
        <v>0</v>
      </c>
      <c r="K203" s="120">
        <v>11</v>
      </c>
      <c r="L203" s="122">
        <f t="shared" si="37"/>
        <v>2.9137529137529138E-4</v>
      </c>
      <c r="M203" s="129">
        <f t="shared" si="38"/>
        <v>9.7125097125097125E-5</v>
      </c>
      <c r="N203" s="144">
        <f t="shared" si="39"/>
        <v>85.017710246697746</v>
      </c>
      <c r="O203" s="92"/>
      <c r="P203" s="92"/>
    </row>
    <row r="204" spans="1:16" x14ac:dyDescent="0.3">
      <c r="A204" s="140" t="s">
        <v>31</v>
      </c>
      <c r="B204" s="118" t="s">
        <v>272</v>
      </c>
      <c r="C204" s="120">
        <v>416</v>
      </c>
      <c r="D204" s="120">
        <v>2040</v>
      </c>
      <c r="E204" s="120">
        <v>6</v>
      </c>
      <c r="F204" s="120">
        <v>0</v>
      </c>
      <c r="G204" s="120">
        <f t="shared" si="34"/>
        <v>6</v>
      </c>
      <c r="H204" s="122">
        <f t="shared" si="35"/>
        <v>1.0608203677510608E-3</v>
      </c>
      <c r="I204" s="123">
        <v>31</v>
      </c>
      <c r="J204" s="122">
        <f t="shared" si="36"/>
        <v>7.4698795180722895E-3</v>
      </c>
      <c r="K204" s="120">
        <v>387</v>
      </c>
      <c r="L204" s="122">
        <f t="shared" si="37"/>
        <v>1.0251112523839796E-2</v>
      </c>
      <c r="M204" s="129">
        <f t="shared" si="38"/>
        <v>6.2606041365543819E-3</v>
      </c>
      <c r="N204" s="144">
        <f t="shared" si="39"/>
        <v>5480.1719041300321</v>
      </c>
      <c r="O204" s="92"/>
      <c r="P204" s="92"/>
    </row>
    <row r="205" spans="1:16" x14ac:dyDescent="0.3">
      <c r="A205" s="140" t="s">
        <v>31</v>
      </c>
      <c r="B205" s="118" t="s">
        <v>273</v>
      </c>
      <c r="C205" s="121">
        <v>303</v>
      </c>
      <c r="D205" s="120">
        <v>2041</v>
      </c>
      <c r="E205" s="120">
        <v>0</v>
      </c>
      <c r="F205" s="120">
        <v>0</v>
      </c>
      <c r="G205" s="120">
        <f t="shared" si="34"/>
        <v>0</v>
      </c>
      <c r="H205" s="122">
        <f t="shared" si="35"/>
        <v>0</v>
      </c>
      <c r="I205" s="123">
        <v>0</v>
      </c>
      <c r="J205" s="122">
        <f t="shared" si="36"/>
        <v>0</v>
      </c>
      <c r="K205" s="120">
        <v>0</v>
      </c>
      <c r="L205" s="122">
        <f t="shared" si="37"/>
        <v>0</v>
      </c>
      <c r="M205" s="129">
        <f t="shared" si="38"/>
        <v>0</v>
      </c>
      <c r="N205" s="144">
        <f t="shared" si="39"/>
        <v>0</v>
      </c>
      <c r="O205" s="92"/>
      <c r="P205" s="92"/>
    </row>
    <row r="206" spans="1:16" x14ac:dyDescent="0.3">
      <c r="A206" s="140" t="s">
        <v>31</v>
      </c>
      <c r="B206" s="118" t="s">
        <v>274</v>
      </c>
      <c r="C206" s="120">
        <v>415</v>
      </c>
      <c r="D206" s="120">
        <v>2042</v>
      </c>
      <c r="E206" s="120">
        <v>0</v>
      </c>
      <c r="F206" s="120">
        <v>0</v>
      </c>
      <c r="G206" s="120">
        <f t="shared" si="34"/>
        <v>0</v>
      </c>
      <c r="H206" s="122">
        <f t="shared" si="35"/>
        <v>0</v>
      </c>
      <c r="I206" s="123">
        <v>0</v>
      </c>
      <c r="J206" s="122">
        <f t="shared" si="36"/>
        <v>0</v>
      </c>
      <c r="K206" s="120">
        <v>2</v>
      </c>
      <c r="L206" s="122">
        <f t="shared" si="37"/>
        <v>5.2977325704598435E-5</v>
      </c>
      <c r="M206" s="129">
        <f t="shared" si="38"/>
        <v>1.7659108568199479E-5</v>
      </c>
      <c r="N206" s="144">
        <f t="shared" si="39"/>
        <v>15.457765499399592</v>
      </c>
      <c r="O206" s="92"/>
      <c r="P206" s="92"/>
    </row>
    <row r="207" spans="1:16" x14ac:dyDescent="0.3">
      <c r="A207" s="140" t="s">
        <v>31</v>
      </c>
      <c r="B207" s="118" t="s">
        <v>275</v>
      </c>
      <c r="C207" s="121">
        <v>294</v>
      </c>
      <c r="D207" s="120">
        <v>2043</v>
      </c>
      <c r="E207" s="120">
        <v>0</v>
      </c>
      <c r="F207" s="120">
        <v>0</v>
      </c>
      <c r="G207" s="120">
        <f t="shared" si="34"/>
        <v>0</v>
      </c>
      <c r="H207" s="122">
        <f t="shared" si="35"/>
        <v>0</v>
      </c>
      <c r="I207" s="123">
        <v>0</v>
      </c>
      <c r="J207" s="122">
        <f t="shared" si="36"/>
        <v>0</v>
      </c>
      <c r="K207" s="120">
        <v>10</v>
      </c>
      <c r="L207" s="122">
        <f t="shared" si="37"/>
        <v>2.6488662852299215E-4</v>
      </c>
      <c r="M207" s="129">
        <f t="shared" si="38"/>
        <v>8.829554284099738E-5</v>
      </c>
      <c r="N207" s="144">
        <f t="shared" si="39"/>
        <v>77.288827496997953</v>
      </c>
      <c r="O207" s="92"/>
      <c r="P207" s="92"/>
    </row>
    <row r="208" spans="1:16" x14ac:dyDescent="0.3">
      <c r="A208" s="140" t="s">
        <v>31</v>
      </c>
      <c r="B208" s="123" t="s">
        <v>251</v>
      </c>
      <c r="C208" s="121"/>
      <c r="D208" s="120">
        <v>3702</v>
      </c>
      <c r="E208" s="120">
        <v>0</v>
      </c>
      <c r="F208" s="120">
        <v>0</v>
      </c>
      <c r="G208" s="120">
        <f t="shared" si="34"/>
        <v>0</v>
      </c>
      <c r="H208" s="122">
        <f t="shared" si="35"/>
        <v>0</v>
      </c>
      <c r="I208" s="123">
        <v>0</v>
      </c>
      <c r="J208" s="122">
        <f t="shared" si="36"/>
        <v>0</v>
      </c>
      <c r="K208" s="120">
        <v>0</v>
      </c>
      <c r="L208" s="122">
        <f t="shared" si="37"/>
        <v>0</v>
      </c>
      <c r="M208" s="129">
        <f t="shared" si="38"/>
        <v>0</v>
      </c>
      <c r="N208" s="144">
        <f t="shared" si="39"/>
        <v>0</v>
      </c>
      <c r="O208" s="92"/>
      <c r="P208" s="92"/>
    </row>
    <row r="209" spans="1:16" x14ac:dyDescent="0.3">
      <c r="A209" s="140" t="s">
        <v>31</v>
      </c>
      <c r="B209" s="118" t="s">
        <v>276</v>
      </c>
      <c r="C209" s="121">
        <v>438</v>
      </c>
      <c r="D209" s="120">
        <v>2072</v>
      </c>
      <c r="E209" s="120">
        <v>0</v>
      </c>
      <c r="F209" s="120">
        <v>0</v>
      </c>
      <c r="G209" s="120">
        <f t="shared" si="34"/>
        <v>0</v>
      </c>
      <c r="H209" s="122">
        <f t="shared" si="35"/>
        <v>0</v>
      </c>
      <c r="I209" s="123">
        <v>0</v>
      </c>
      <c r="J209" s="122">
        <f t="shared" si="36"/>
        <v>0</v>
      </c>
      <c r="K209" s="120">
        <v>19</v>
      </c>
      <c r="L209" s="122">
        <f t="shared" si="37"/>
        <v>5.0328459419368514E-4</v>
      </c>
      <c r="M209" s="129">
        <f t="shared" si="38"/>
        <v>1.6776153139789506E-4</v>
      </c>
      <c r="N209" s="144">
        <f t="shared" si="39"/>
        <v>146.84877224429613</v>
      </c>
      <c r="O209" s="92"/>
      <c r="P209" s="92"/>
    </row>
    <row r="210" spans="1:16" x14ac:dyDescent="0.3">
      <c r="A210" s="140" t="s">
        <v>31</v>
      </c>
      <c r="B210" s="118" t="s">
        <v>277</v>
      </c>
      <c r="C210" s="121">
        <v>444</v>
      </c>
      <c r="D210" s="120">
        <v>2076</v>
      </c>
      <c r="E210" s="120">
        <v>0</v>
      </c>
      <c r="F210" s="120">
        <v>0</v>
      </c>
      <c r="G210" s="120">
        <f t="shared" si="34"/>
        <v>0</v>
      </c>
      <c r="H210" s="122">
        <f t="shared" si="35"/>
        <v>0</v>
      </c>
      <c r="I210" s="123">
        <v>0</v>
      </c>
      <c r="J210" s="122">
        <f t="shared" si="36"/>
        <v>0</v>
      </c>
      <c r="K210" s="120">
        <v>15</v>
      </c>
      <c r="L210" s="122">
        <f t="shared" si="37"/>
        <v>3.9732994278448826E-4</v>
      </c>
      <c r="M210" s="129">
        <f t="shared" si="38"/>
        <v>1.3244331426149608E-4</v>
      </c>
      <c r="N210" s="144">
        <f t="shared" si="39"/>
        <v>115.93324124549693</v>
      </c>
      <c r="O210" s="92"/>
      <c r="P210" s="92"/>
    </row>
    <row r="211" spans="1:16" x14ac:dyDescent="0.3">
      <c r="A211" s="140" t="s">
        <v>31</v>
      </c>
      <c r="B211" s="118" t="s">
        <v>278</v>
      </c>
      <c r="C211" s="121">
        <v>487</v>
      </c>
      <c r="D211" s="120">
        <v>2077</v>
      </c>
      <c r="E211" s="120">
        <v>2</v>
      </c>
      <c r="F211" s="120">
        <v>0</v>
      </c>
      <c r="G211" s="120">
        <f t="shared" si="34"/>
        <v>2</v>
      </c>
      <c r="H211" s="122">
        <f t="shared" si="35"/>
        <v>3.5360678925035362E-4</v>
      </c>
      <c r="I211" s="123">
        <v>0</v>
      </c>
      <c r="J211" s="122">
        <f t="shared" si="36"/>
        <v>0</v>
      </c>
      <c r="K211" s="120">
        <v>8</v>
      </c>
      <c r="L211" s="122">
        <f t="shared" si="37"/>
        <v>2.1190930281839374E-4</v>
      </c>
      <c r="M211" s="129">
        <f t="shared" si="38"/>
        <v>1.8850536402291579E-4</v>
      </c>
      <c r="N211" s="144">
        <f t="shared" si="39"/>
        <v>165.00672733234614</v>
      </c>
      <c r="O211" s="92"/>
      <c r="P211" s="92"/>
    </row>
    <row r="212" spans="1:16" x14ac:dyDescent="0.3">
      <c r="A212" s="140" t="s">
        <v>31</v>
      </c>
      <c r="B212" s="118" t="s">
        <v>279</v>
      </c>
      <c r="C212" s="121"/>
      <c r="D212" s="120">
        <v>9918</v>
      </c>
      <c r="E212" s="120">
        <v>2</v>
      </c>
      <c r="F212" s="120">
        <v>0</v>
      </c>
      <c r="G212" s="120">
        <f t="shared" si="34"/>
        <v>2</v>
      </c>
      <c r="H212" s="122">
        <f t="shared" si="35"/>
        <v>3.5360678925035362E-4</v>
      </c>
      <c r="I212" s="123">
        <v>0</v>
      </c>
      <c r="J212" s="122">
        <f t="shared" si="36"/>
        <v>0</v>
      </c>
      <c r="K212" s="120">
        <v>14</v>
      </c>
      <c r="L212" s="122">
        <f t="shared" si="37"/>
        <v>3.7084127993218904E-4</v>
      </c>
      <c r="M212" s="129">
        <f t="shared" si="38"/>
        <v>2.4148268972751423E-4</v>
      </c>
      <c r="N212" s="144">
        <f t="shared" si="39"/>
        <v>211.3800238305449</v>
      </c>
      <c r="O212" s="92"/>
      <c r="P212" s="92"/>
    </row>
    <row r="213" spans="1:16" x14ac:dyDescent="0.3">
      <c r="A213" s="140" t="s">
        <v>31</v>
      </c>
      <c r="B213" s="118" t="s">
        <v>280</v>
      </c>
      <c r="C213" s="121">
        <v>439</v>
      </c>
      <c r="D213" s="120">
        <v>2078</v>
      </c>
      <c r="E213" s="120">
        <v>0</v>
      </c>
      <c r="F213" s="120">
        <v>0</v>
      </c>
      <c r="G213" s="120">
        <f t="shared" si="34"/>
        <v>0</v>
      </c>
      <c r="H213" s="122">
        <f t="shared" si="35"/>
        <v>0</v>
      </c>
      <c r="I213" s="123">
        <v>21</v>
      </c>
      <c r="J213" s="122">
        <f t="shared" si="36"/>
        <v>5.0602409638554214E-3</v>
      </c>
      <c r="K213" s="120">
        <v>138</v>
      </c>
      <c r="L213" s="122">
        <f t="shared" si="37"/>
        <v>3.6554354736172919E-3</v>
      </c>
      <c r="M213" s="129">
        <f t="shared" si="38"/>
        <v>2.9052254791575708E-3</v>
      </c>
      <c r="N213" s="144">
        <f t="shared" si="39"/>
        <v>2543.0668828079693</v>
      </c>
      <c r="O213" s="92"/>
      <c r="P213" s="92"/>
    </row>
    <row r="214" spans="1:16" x14ac:dyDescent="0.3">
      <c r="A214" s="140" t="s">
        <v>31</v>
      </c>
      <c r="B214" s="118" t="s">
        <v>281</v>
      </c>
      <c r="C214" s="121">
        <v>447</v>
      </c>
      <c r="D214" s="120">
        <v>2079</v>
      </c>
      <c r="E214" s="120">
        <v>16</v>
      </c>
      <c r="F214" s="120">
        <v>0</v>
      </c>
      <c r="G214" s="120">
        <f t="shared" si="34"/>
        <v>16</v>
      </c>
      <c r="H214" s="122">
        <f t="shared" si="35"/>
        <v>2.828854314002829E-3</v>
      </c>
      <c r="I214" s="123">
        <v>7</v>
      </c>
      <c r="J214" s="122">
        <f t="shared" si="36"/>
        <v>1.6867469879518072E-3</v>
      </c>
      <c r="K214" s="120">
        <v>150</v>
      </c>
      <c r="L214" s="122">
        <f t="shared" si="37"/>
        <v>3.9732994278448824E-3</v>
      </c>
      <c r="M214" s="129">
        <f t="shared" si="38"/>
        <v>2.8296335765998393E-3</v>
      </c>
      <c r="N214" s="144">
        <f t="shared" si="39"/>
        <v>2476.8980895827503</v>
      </c>
      <c r="O214" s="92"/>
      <c r="P214" s="92"/>
    </row>
    <row r="215" spans="1:16" x14ac:dyDescent="0.3">
      <c r="A215" s="140" t="s">
        <v>31</v>
      </c>
      <c r="B215" s="118" t="s">
        <v>282</v>
      </c>
      <c r="C215" s="121">
        <v>448</v>
      </c>
      <c r="D215" s="120">
        <v>2080</v>
      </c>
      <c r="E215" s="120">
        <v>0</v>
      </c>
      <c r="F215" s="120">
        <v>0</v>
      </c>
      <c r="G215" s="120">
        <f t="shared" si="34"/>
        <v>0</v>
      </c>
      <c r="H215" s="122">
        <f t="shared" ref="H215:H238" si="40">+G215/$G$501</f>
        <v>0</v>
      </c>
      <c r="I215" s="123">
        <v>0</v>
      </c>
      <c r="J215" s="122">
        <f t="shared" ref="J215:J238" si="41">+I215/$I$501</f>
        <v>0</v>
      </c>
      <c r="K215" s="120">
        <v>134</v>
      </c>
      <c r="L215" s="122">
        <f t="shared" ref="L215:L238" si="42">+K215/$K$501</f>
        <v>3.5494808222080948E-3</v>
      </c>
      <c r="M215" s="129">
        <f t="shared" si="38"/>
        <v>1.183160274069365E-3</v>
      </c>
      <c r="N215" s="144">
        <f t="shared" si="39"/>
        <v>1035.6702884597726</v>
      </c>
      <c r="O215" s="92"/>
      <c r="P215" s="92"/>
    </row>
    <row r="216" spans="1:16" x14ac:dyDescent="0.3">
      <c r="A216" s="140" t="s">
        <v>31</v>
      </c>
      <c r="B216" s="118" t="s">
        <v>283</v>
      </c>
      <c r="C216" s="120">
        <v>538</v>
      </c>
      <c r="D216" s="120">
        <v>2081</v>
      </c>
      <c r="E216" s="120">
        <v>0</v>
      </c>
      <c r="F216" s="120">
        <v>0</v>
      </c>
      <c r="G216" s="120">
        <f t="shared" si="34"/>
        <v>0</v>
      </c>
      <c r="H216" s="122">
        <f t="shared" si="40"/>
        <v>0</v>
      </c>
      <c r="I216" s="123">
        <v>0</v>
      </c>
      <c r="J216" s="122">
        <f t="shared" si="41"/>
        <v>0</v>
      </c>
      <c r="K216" s="120">
        <v>149</v>
      </c>
      <c r="L216" s="122">
        <f t="shared" si="42"/>
        <v>3.9468107649925834E-3</v>
      </c>
      <c r="M216" s="129">
        <f t="shared" si="38"/>
        <v>1.3156035883308611E-3</v>
      </c>
      <c r="N216" s="144">
        <f t="shared" si="39"/>
        <v>1151.6035297052695</v>
      </c>
      <c r="O216" s="92"/>
      <c r="P216" s="92"/>
    </row>
    <row r="217" spans="1:16" x14ac:dyDescent="0.3">
      <c r="A217" s="140" t="s">
        <v>31</v>
      </c>
      <c r="B217" s="118" t="s">
        <v>284</v>
      </c>
      <c r="C217" s="121">
        <v>85</v>
      </c>
      <c r="D217" s="120">
        <v>2082</v>
      </c>
      <c r="E217" s="120">
        <v>300</v>
      </c>
      <c r="F217" s="120">
        <v>3</v>
      </c>
      <c r="G217" s="120">
        <f t="shared" si="34"/>
        <v>303</v>
      </c>
      <c r="H217" s="122">
        <f t="shared" si="40"/>
        <v>5.3571428571428568E-2</v>
      </c>
      <c r="I217" s="123">
        <v>0</v>
      </c>
      <c r="J217" s="122">
        <f t="shared" si="41"/>
        <v>0</v>
      </c>
      <c r="K217" s="120">
        <v>2698</v>
      </c>
      <c r="L217" s="122">
        <f t="shared" si="42"/>
        <v>7.1466412375503288E-2</v>
      </c>
      <c r="M217" s="129">
        <f t="shared" si="38"/>
        <v>4.1679280315643948E-2</v>
      </c>
      <c r="N217" s="144">
        <f t="shared" si="39"/>
        <v>36483.638956904331</v>
      </c>
      <c r="O217" s="92"/>
      <c r="P217" s="92"/>
    </row>
    <row r="218" spans="1:16" x14ac:dyDescent="0.3">
      <c r="A218" s="140" t="s">
        <v>31</v>
      </c>
      <c r="B218" s="118" t="s">
        <v>285</v>
      </c>
      <c r="C218" s="121">
        <v>449</v>
      </c>
      <c r="D218" s="120">
        <v>2083</v>
      </c>
      <c r="E218" s="120">
        <v>59</v>
      </c>
      <c r="F218" s="120">
        <v>0</v>
      </c>
      <c r="G218" s="120">
        <f t="shared" si="34"/>
        <v>59</v>
      </c>
      <c r="H218" s="122">
        <f t="shared" si="40"/>
        <v>1.0431400282885431E-2</v>
      </c>
      <c r="I218" s="123">
        <v>0</v>
      </c>
      <c r="J218" s="122">
        <f t="shared" si="41"/>
        <v>0</v>
      </c>
      <c r="K218" s="120">
        <v>325</v>
      </c>
      <c r="L218" s="122">
        <f t="shared" si="42"/>
        <v>8.6088154269972454E-3</v>
      </c>
      <c r="M218" s="129">
        <f t="shared" si="38"/>
        <v>6.3467385699608921E-3</v>
      </c>
      <c r="N218" s="144">
        <f t="shared" si="39"/>
        <v>5555.5690210274925</v>
      </c>
      <c r="O218" s="92"/>
      <c r="P218" s="92"/>
    </row>
    <row r="219" spans="1:16" x14ac:dyDescent="0.3">
      <c r="A219" s="140" t="s">
        <v>31</v>
      </c>
      <c r="B219" s="118" t="s">
        <v>286</v>
      </c>
      <c r="C219" s="121">
        <v>505</v>
      </c>
      <c r="D219" s="120">
        <v>2114</v>
      </c>
      <c r="E219" s="120">
        <v>0</v>
      </c>
      <c r="F219" s="120">
        <v>0</v>
      </c>
      <c r="G219" s="120">
        <f t="shared" si="34"/>
        <v>0</v>
      </c>
      <c r="H219" s="122">
        <f t="shared" si="40"/>
        <v>0</v>
      </c>
      <c r="I219" s="123">
        <v>0</v>
      </c>
      <c r="J219" s="122">
        <f t="shared" si="41"/>
        <v>0</v>
      </c>
      <c r="K219" s="120">
        <v>19</v>
      </c>
      <c r="L219" s="122">
        <f t="shared" si="42"/>
        <v>5.0328459419368514E-4</v>
      </c>
      <c r="M219" s="129">
        <f t="shared" si="38"/>
        <v>1.6776153139789506E-4</v>
      </c>
      <c r="N219" s="144">
        <f t="shared" si="39"/>
        <v>146.84877224429613</v>
      </c>
      <c r="O219" s="92"/>
      <c r="P219" s="92"/>
    </row>
    <row r="220" spans="1:16" x14ac:dyDescent="0.3">
      <c r="A220" s="140" t="s">
        <v>31</v>
      </c>
      <c r="B220" s="118" t="s">
        <v>287</v>
      </c>
      <c r="C220" s="121">
        <v>380</v>
      </c>
      <c r="D220" s="120">
        <v>2195</v>
      </c>
      <c r="E220" s="120">
        <v>3</v>
      </c>
      <c r="F220" s="120">
        <v>0</v>
      </c>
      <c r="G220" s="120">
        <f t="shared" si="34"/>
        <v>3</v>
      </c>
      <c r="H220" s="122">
        <f t="shared" si="40"/>
        <v>5.304101838755304E-4</v>
      </c>
      <c r="I220" s="123">
        <v>27</v>
      </c>
      <c r="J220" s="122">
        <f t="shared" si="41"/>
        <v>6.5060240963855419E-3</v>
      </c>
      <c r="K220" s="120">
        <v>143</v>
      </c>
      <c r="L220" s="122">
        <f t="shared" si="42"/>
        <v>3.787878787878788E-3</v>
      </c>
      <c r="M220" s="129">
        <f t="shared" si="38"/>
        <v>3.6081043560466201E-3</v>
      </c>
      <c r="N220" s="144">
        <f t="shared" si="39"/>
        <v>3158.3265269441322</v>
      </c>
      <c r="O220" s="92"/>
      <c r="P220" s="92"/>
    </row>
    <row r="221" spans="1:16" x14ac:dyDescent="0.3">
      <c r="A221" s="140" t="s">
        <v>31</v>
      </c>
      <c r="B221" s="118" t="s">
        <v>288</v>
      </c>
      <c r="C221" s="121">
        <v>453</v>
      </c>
      <c r="D221" s="120">
        <v>2319</v>
      </c>
      <c r="E221" s="120">
        <v>0</v>
      </c>
      <c r="F221" s="120">
        <v>0</v>
      </c>
      <c r="G221" s="120">
        <f t="shared" si="34"/>
        <v>0</v>
      </c>
      <c r="H221" s="122">
        <f t="shared" si="40"/>
        <v>0</v>
      </c>
      <c r="I221" s="123">
        <v>0</v>
      </c>
      <c r="J221" s="122">
        <f t="shared" si="41"/>
        <v>0</v>
      </c>
      <c r="K221" s="120">
        <v>0</v>
      </c>
      <c r="L221" s="122">
        <f t="shared" si="42"/>
        <v>0</v>
      </c>
      <c r="M221" s="129">
        <f t="shared" si="38"/>
        <v>0</v>
      </c>
      <c r="N221" s="144">
        <f t="shared" si="39"/>
        <v>0</v>
      </c>
      <c r="O221" s="92"/>
      <c r="P221" s="92"/>
    </row>
    <row r="222" spans="1:16" x14ac:dyDescent="0.3">
      <c r="A222" s="140" t="s">
        <v>31</v>
      </c>
      <c r="B222" s="118" t="s">
        <v>289</v>
      </c>
      <c r="C222" s="121">
        <v>332</v>
      </c>
      <c r="D222" s="120">
        <v>2320</v>
      </c>
      <c r="E222" s="120">
        <v>0</v>
      </c>
      <c r="F222" s="120">
        <v>0</v>
      </c>
      <c r="G222" s="120">
        <f t="shared" si="34"/>
        <v>0</v>
      </c>
      <c r="H222" s="122">
        <f t="shared" si="40"/>
        <v>0</v>
      </c>
      <c r="I222" s="123">
        <v>0</v>
      </c>
      <c r="J222" s="122">
        <f t="shared" si="41"/>
        <v>0</v>
      </c>
      <c r="K222" s="120">
        <v>0</v>
      </c>
      <c r="L222" s="122">
        <f t="shared" si="42"/>
        <v>0</v>
      </c>
      <c r="M222" s="129">
        <f t="shared" si="38"/>
        <v>0</v>
      </c>
      <c r="N222" s="144">
        <f t="shared" si="39"/>
        <v>0</v>
      </c>
      <c r="O222" s="92"/>
      <c r="P222" s="92"/>
    </row>
    <row r="223" spans="1:16" x14ac:dyDescent="0.3">
      <c r="A223" s="140" t="s">
        <v>31</v>
      </c>
      <c r="B223" s="118" t="s">
        <v>290</v>
      </c>
      <c r="C223" s="121">
        <v>334</v>
      </c>
      <c r="D223" s="120">
        <v>2321</v>
      </c>
      <c r="E223" s="120">
        <v>0</v>
      </c>
      <c r="F223" s="120">
        <v>0</v>
      </c>
      <c r="G223" s="120">
        <f t="shared" si="34"/>
        <v>0</v>
      </c>
      <c r="H223" s="122">
        <f t="shared" si="40"/>
        <v>0</v>
      </c>
      <c r="I223" s="123">
        <v>0</v>
      </c>
      <c r="J223" s="122">
        <f t="shared" si="41"/>
        <v>0</v>
      </c>
      <c r="K223" s="120">
        <v>3</v>
      </c>
      <c r="L223" s="122">
        <f t="shared" si="42"/>
        <v>7.9465988556897649E-5</v>
      </c>
      <c r="M223" s="129">
        <f t="shared" si="38"/>
        <v>2.6488662852299217E-5</v>
      </c>
      <c r="N223" s="144">
        <f t="shared" si="39"/>
        <v>23.186648249099388</v>
      </c>
      <c r="O223" s="92"/>
      <c r="P223" s="92"/>
    </row>
    <row r="224" spans="1:16" x14ac:dyDescent="0.3">
      <c r="A224" s="140" t="s">
        <v>31</v>
      </c>
      <c r="B224" s="118" t="s">
        <v>291</v>
      </c>
      <c r="C224" s="120">
        <v>328</v>
      </c>
      <c r="D224" s="120">
        <v>2322</v>
      </c>
      <c r="E224" s="120">
        <v>7</v>
      </c>
      <c r="F224" s="120">
        <v>0</v>
      </c>
      <c r="G224" s="120">
        <f t="shared" si="34"/>
        <v>7</v>
      </c>
      <c r="H224" s="122">
        <f t="shared" si="40"/>
        <v>1.2376237623762376E-3</v>
      </c>
      <c r="I224" s="123">
        <v>6</v>
      </c>
      <c r="J224" s="122">
        <f t="shared" si="41"/>
        <v>1.4457831325301205E-3</v>
      </c>
      <c r="K224" s="120">
        <v>9</v>
      </c>
      <c r="L224" s="122">
        <f t="shared" si="42"/>
        <v>2.3839796567069293E-4</v>
      </c>
      <c r="M224" s="129">
        <f t="shared" si="38"/>
        <v>9.7393495352568384E-4</v>
      </c>
      <c r="N224" s="144">
        <f t="shared" si="39"/>
        <v>852.52650580445766</v>
      </c>
      <c r="O224" s="92"/>
      <c r="P224" s="92"/>
    </row>
    <row r="225" spans="1:16" x14ac:dyDescent="0.3">
      <c r="A225" s="140" t="s">
        <v>31</v>
      </c>
      <c r="B225" s="118" t="s">
        <v>292</v>
      </c>
      <c r="C225" s="120">
        <v>297</v>
      </c>
      <c r="D225" s="120">
        <v>2374</v>
      </c>
      <c r="E225" s="120">
        <v>0</v>
      </c>
      <c r="F225" s="120">
        <v>0</v>
      </c>
      <c r="G225" s="120">
        <f t="shared" si="34"/>
        <v>0</v>
      </c>
      <c r="H225" s="122">
        <f t="shared" si="40"/>
        <v>0</v>
      </c>
      <c r="I225" s="123">
        <v>0</v>
      </c>
      <c r="J225" s="122">
        <f t="shared" si="41"/>
        <v>0</v>
      </c>
      <c r="K225" s="120">
        <v>0</v>
      </c>
      <c r="L225" s="122">
        <f t="shared" si="42"/>
        <v>0</v>
      </c>
      <c r="M225" s="129">
        <f t="shared" si="38"/>
        <v>0</v>
      </c>
      <c r="N225" s="144">
        <f t="shared" si="39"/>
        <v>0</v>
      </c>
      <c r="O225" s="92"/>
      <c r="P225" s="92"/>
    </row>
    <row r="226" spans="1:16" x14ac:dyDescent="0.3">
      <c r="A226" s="140" t="s">
        <v>31</v>
      </c>
      <c r="B226" s="118" t="s">
        <v>293</v>
      </c>
      <c r="C226" s="120">
        <v>486</v>
      </c>
      <c r="D226" s="120">
        <v>2425</v>
      </c>
      <c r="E226" s="120">
        <v>0</v>
      </c>
      <c r="F226" s="120">
        <v>0</v>
      </c>
      <c r="G226" s="120">
        <f t="shared" si="34"/>
        <v>0</v>
      </c>
      <c r="H226" s="122">
        <f t="shared" si="40"/>
        <v>0</v>
      </c>
      <c r="I226" s="123">
        <v>0</v>
      </c>
      <c r="J226" s="122">
        <f t="shared" si="41"/>
        <v>0</v>
      </c>
      <c r="K226" s="120">
        <v>0</v>
      </c>
      <c r="L226" s="122">
        <f t="shared" si="42"/>
        <v>0</v>
      </c>
      <c r="M226" s="129">
        <f t="shared" si="38"/>
        <v>0</v>
      </c>
      <c r="N226" s="144">
        <f t="shared" si="39"/>
        <v>0</v>
      </c>
      <c r="O226" s="92"/>
      <c r="P226" s="92"/>
    </row>
    <row r="227" spans="1:16" x14ac:dyDescent="0.3">
      <c r="A227" s="140" t="s">
        <v>31</v>
      </c>
      <c r="B227" s="118" t="s">
        <v>294</v>
      </c>
      <c r="C227" s="120">
        <v>38</v>
      </c>
      <c r="D227" s="120">
        <v>2029</v>
      </c>
      <c r="E227" s="120">
        <v>0</v>
      </c>
      <c r="F227" s="120">
        <v>0</v>
      </c>
      <c r="G227" s="120">
        <f t="shared" si="34"/>
        <v>0</v>
      </c>
      <c r="H227" s="122">
        <f t="shared" si="40"/>
        <v>0</v>
      </c>
      <c r="I227" s="123">
        <v>0</v>
      </c>
      <c r="J227" s="122">
        <f t="shared" si="41"/>
        <v>0</v>
      </c>
      <c r="K227" s="120">
        <v>51</v>
      </c>
      <c r="L227" s="122">
        <f t="shared" si="42"/>
        <v>1.3509218054672601E-3</v>
      </c>
      <c r="M227" s="129">
        <f t="shared" si="38"/>
        <v>4.503072684890867E-4</v>
      </c>
      <c r="N227" s="144">
        <f t="shared" si="39"/>
        <v>394.1730202346896</v>
      </c>
      <c r="O227" s="92"/>
      <c r="P227" s="92"/>
    </row>
    <row r="228" spans="1:16" x14ac:dyDescent="0.3">
      <c r="A228" s="140" t="s">
        <v>31</v>
      </c>
      <c r="B228" s="118" t="s">
        <v>295</v>
      </c>
      <c r="C228" s="120"/>
      <c r="D228" s="120">
        <v>19272</v>
      </c>
      <c r="E228" s="120">
        <v>0</v>
      </c>
      <c r="F228" s="120">
        <v>0</v>
      </c>
      <c r="G228" s="120">
        <f t="shared" si="34"/>
        <v>0</v>
      </c>
      <c r="H228" s="122">
        <f t="shared" si="40"/>
        <v>0</v>
      </c>
      <c r="I228" s="123">
        <v>31</v>
      </c>
      <c r="J228" s="122">
        <f t="shared" si="41"/>
        <v>7.4698795180722895E-3</v>
      </c>
      <c r="K228" s="120">
        <v>31</v>
      </c>
      <c r="L228" s="122">
        <f t="shared" si="42"/>
        <v>8.2114854842127568E-4</v>
      </c>
      <c r="M228" s="129">
        <f t="shared" si="38"/>
        <v>2.7636760221645216E-3</v>
      </c>
      <c r="N228" s="144">
        <f t="shared" si="39"/>
        <v>2419.1626492326614</v>
      </c>
      <c r="O228" s="92"/>
      <c r="P228" s="92"/>
    </row>
    <row r="229" spans="1:16" x14ac:dyDescent="0.3">
      <c r="A229" s="140" t="s">
        <v>31</v>
      </c>
      <c r="B229" s="118" t="s">
        <v>296</v>
      </c>
      <c r="C229" s="120">
        <v>279</v>
      </c>
      <c r="D229" s="120">
        <v>2036</v>
      </c>
      <c r="E229" s="120">
        <v>0</v>
      </c>
      <c r="F229" s="120">
        <v>0</v>
      </c>
      <c r="G229" s="120">
        <f t="shared" si="34"/>
        <v>0</v>
      </c>
      <c r="H229" s="122">
        <f t="shared" si="40"/>
        <v>0</v>
      </c>
      <c r="I229" s="123">
        <v>0</v>
      </c>
      <c r="J229" s="122">
        <f t="shared" si="41"/>
        <v>0</v>
      </c>
      <c r="K229" s="120">
        <v>0</v>
      </c>
      <c r="L229" s="122">
        <f t="shared" si="42"/>
        <v>0</v>
      </c>
      <c r="M229" s="129">
        <f t="shared" si="38"/>
        <v>0</v>
      </c>
      <c r="N229" s="144">
        <f t="shared" si="39"/>
        <v>0</v>
      </c>
      <c r="O229" s="92"/>
      <c r="P229" s="92"/>
    </row>
    <row r="230" spans="1:16" x14ac:dyDescent="0.3">
      <c r="A230" s="140" t="s">
        <v>31</v>
      </c>
      <c r="B230" s="118" t="s">
        <v>297</v>
      </c>
      <c r="C230" s="120">
        <v>413</v>
      </c>
      <c r="D230" s="120">
        <v>2037</v>
      </c>
      <c r="E230" s="120">
        <v>0</v>
      </c>
      <c r="F230" s="120">
        <v>0</v>
      </c>
      <c r="G230" s="120">
        <f t="shared" si="34"/>
        <v>0</v>
      </c>
      <c r="H230" s="122">
        <f t="shared" si="40"/>
        <v>0</v>
      </c>
      <c r="I230" s="123">
        <v>0</v>
      </c>
      <c r="J230" s="122">
        <f t="shared" si="41"/>
        <v>0</v>
      </c>
      <c r="K230" s="120">
        <v>0</v>
      </c>
      <c r="L230" s="122">
        <f t="shared" si="42"/>
        <v>0</v>
      </c>
      <c r="M230" s="129">
        <f t="shared" si="38"/>
        <v>0</v>
      </c>
      <c r="N230" s="144">
        <f t="shared" si="39"/>
        <v>0</v>
      </c>
      <c r="O230" s="92"/>
      <c r="P230" s="92"/>
    </row>
    <row r="231" spans="1:16" x14ac:dyDescent="0.3">
      <c r="A231" s="140" t="s">
        <v>31</v>
      </c>
      <c r="B231" s="118" t="s">
        <v>298</v>
      </c>
      <c r="C231" s="120">
        <v>454</v>
      </c>
      <c r="D231" s="120">
        <v>2031</v>
      </c>
      <c r="E231" s="120">
        <v>0</v>
      </c>
      <c r="F231" s="120">
        <v>0</v>
      </c>
      <c r="G231" s="120">
        <f t="shared" si="34"/>
        <v>0</v>
      </c>
      <c r="H231" s="122">
        <f t="shared" si="40"/>
        <v>0</v>
      </c>
      <c r="I231" s="123">
        <v>0</v>
      </c>
      <c r="J231" s="122">
        <f t="shared" si="41"/>
        <v>0</v>
      </c>
      <c r="K231" s="120">
        <v>3</v>
      </c>
      <c r="L231" s="122">
        <f t="shared" si="42"/>
        <v>7.9465988556897649E-5</v>
      </c>
      <c r="M231" s="129">
        <f t="shared" si="38"/>
        <v>2.6488662852299217E-5</v>
      </c>
      <c r="N231" s="144">
        <f t="shared" si="39"/>
        <v>23.186648249099388</v>
      </c>
      <c r="O231" s="92"/>
      <c r="P231" s="92"/>
    </row>
    <row r="232" spans="1:16" x14ac:dyDescent="0.3">
      <c r="A232" s="140" t="s">
        <v>31</v>
      </c>
      <c r="B232" s="118" t="s">
        <v>299</v>
      </c>
      <c r="C232" s="120">
        <v>483</v>
      </c>
      <c r="D232" s="120">
        <v>2116</v>
      </c>
      <c r="E232" s="120">
        <v>0</v>
      </c>
      <c r="F232" s="120">
        <v>0</v>
      </c>
      <c r="G232" s="120">
        <f t="shared" si="34"/>
        <v>0</v>
      </c>
      <c r="H232" s="122">
        <f t="shared" si="40"/>
        <v>0</v>
      </c>
      <c r="I232" s="123">
        <v>0</v>
      </c>
      <c r="J232" s="122">
        <f t="shared" si="41"/>
        <v>0</v>
      </c>
      <c r="K232" s="120">
        <v>5</v>
      </c>
      <c r="L232" s="122">
        <f t="shared" si="42"/>
        <v>1.3244331426149608E-4</v>
      </c>
      <c r="M232" s="129">
        <f t="shared" si="38"/>
        <v>4.414777142049869E-5</v>
      </c>
      <c r="N232" s="144">
        <f t="shared" si="39"/>
        <v>38.644413748498977</v>
      </c>
      <c r="O232" s="92"/>
      <c r="P232" s="92"/>
    </row>
    <row r="233" spans="1:16" x14ac:dyDescent="0.3">
      <c r="A233" s="140" t="s">
        <v>31</v>
      </c>
      <c r="B233" s="118" t="s">
        <v>300</v>
      </c>
      <c r="C233" s="120">
        <v>485</v>
      </c>
      <c r="D233" s="120">
        <v>2117</v>
      </c>
      <c r="E233" s="120">
        <v>0</v>
      </c>
      <c r="F233" s="120">
        <v>0</v>
      </c>
      <c r="G233" s="120">
        <f t="shared" si="34"/>
        <v>0</v>
      </c>
      <c r="H233" s="122">
        <f t="shared" si="40"/>
        <v>0</v>
      </c>
      <c r="I233" s="123">
        <v>0</v>
      </c>
      <c r="J233" s="122">
        <f t="shared" si="41"/>
        <v>0</v>
      </c>
      <c r="K233" s="120">
        <v>16</v>
      </c>
      <c r="L233" s="122">
        <f t="shared" si="42"/>
        <v>4.2381860563678748E-4</v>
      </c>
      <c r="M233" s="129">
        <f t="shared" si="38"/>
        <v>1.4127286854559584E-4</v>
      </c>
      <c r="N233" s="144">
        <f t="shared" si="39"/>
        <v>123.66212399519674</v>
      </c>
      <c r="O233" s="92"/>
      <c r="P233" s="92"/>
    </row>
    <row r="234" spans="1:16" x14ac:dyDescent="0.3">
      <c r="A234" s="140" t="s">
        <v>31</v>
      </c>
      <c r="B234" s="118" t="s">
        <v>301</v>
      </c>
      <c r="C234" s="120">
        <v>484</v>
      </c>
      <c r="D234" s="120">
        <v>2118</v>
      </c>
      <c r="E234" s="120">
        <v>0</v>
      </c>
      <c r="F234" s="120">
        <v>0</v>
      </c>
      <c r="G234" s="120">
        <f t="shared" si="34"/>
        <v>0</v>
      </c>
      <c r="H234" s="122">
        <f t="shared" si="40"/>
        <v>0</v>
      </c>
      <c r="I234" s="123">
        <v>0</v>
      </c>
      <c r="J234" s="122">
        <f t="shared" si="41"/>
        <v>0</v>
      </c>
      <c r="K234" s="120">
        <v>2</v>
      </c>
      <c r="L234" s="122">
        <f t="shared" si="42"/>
        <v>5.2977325704598435E-5</v>
      </c>
      <c r="M234" s="129">
        <f t="shared" si="38"/>
        <v>1.7659108568199479E-5</v>
      </c>
      <c r="N234" s="144">
        <f t="shared" si="39"/>
        <v>15.457765499399592</v>
      </c>
      <c r="O234" s="92"/>
      <c r="P234" s="92"/>
    </row>
    <row r="235" spans="1:16" x14ac:dyDescent="0.3">
      <c r="A235" s="140" t="s">
        <v>31</v>
      </c>
      <c r="B235" s="118" t="s">
        <v>302</v>
      </c>
      <c r="C235" s="120">
        <v>412</v>
      </c>
      <c r="D235" s="120">
        <v>2119</v>
      </c>
      <c r="E235" s="120">
        <v>0</v>
      </c>
      <c r="F235" s="120">
        <v>0</v>
      </c>
      <c r="G235" s="120">
        <f t="shared" si="34"/>
        <v>0</v>
      </c>
      <c r="H235" s="122">
        <f t="shared" si="40"/>
        <v>0</v>
      </c>
      <c r="I235" s="123">
        <v>0</v>
      </c>
      <c r="J235" s="122">
        <f t="shared" si="41"/>
        <v>0</v>
      </c>
      <c r="K235" s="120">
        <v>21</v>
      </c>
      <c r="L235" s="122">
        <f t="shared" si="42"/>
        <v>5.5626191989828358E-4</v>
      </c>
      <c r="M235" s="129">
        <f t="shared" si="38"/>
        <v>1.8542063996609452E-4</v>
      </c>
      <c r="N235" s="144">
        <f t="shared" si="39"/>
        <v>162.30653774369571</v>
      </c>
      <c r="O235" s="92"/>
      <c r="P235" s="92"/>
    </row>
    <row r="236" spans="1:16" x14ac:dyDescent="0.3">
      <c r="A236" s="140" t="s">
        <v>31</v>
      </c>
      <c r="B236" s="118" t="s">
        <v>303</v>
      </c>
      <c r="C236" s="120">
        <v>348</v>
      </c>
      <c r="D236" s="120">
        <v>2033</v>
      </c>
      <c r="E236" s="120">
        <v>0</v>
      </c>
      <c r="F236" s="120">
        <v>0</v>
      </c>
      <c r="G236" s="120">
        <f t="shared" si="34"/>
        <v>0</v>
      </c>
      <c r="H236" s="122">
        <f t="shared" si="40"/>
        <v>0</v>
      </c>
      <c r="I236" s="123">
        <v>0</v>
      </c>
      <c r="J236" s="122">
        <f t="shared" si="41"/>
        <v>0</v>
      </c>
      <c r="K236" s="120">
        <v>0</v>
      </c>
      <c r="L236" s="122">
        <f t="shared" si="42"/>
        <v>0</v>
      </c>
      <c r="M236" s="129">
        <f t="shared" si="38"/>
        <v>0</v>
      </c>
      <c r="N236" s="144">
        <f t="shared" si="39"/>
        <v>0</v>
      </c>
      <c r="O236" s="92"/>
      <c r="P236" s="92"/>
    </row>
    <row r="237" spans="1:16" x14ac:dyDescent="0.3">
      <c r="A237" s="140" t="s">
        <v>31</v>
      </c>
      <c r="B237" s="118" t="s">
        <v>304</v>
      </c>
      <c r="C237" s="120">
        <v>482</v>
      </c>
      <c r="D237" s="120">
        <v>2115</v>
      </c>
      <c r="E237" s="120">
        <v>0</v>
      </c>
      <c r="F237" s="120">
        <v>0</v>
      </c>
      <c r="G237" s="120">
        <f t="shared" si="34"/>
        <v>0</v>
      </c>
      <c r="H237" s="122">
        <f t="shared" si="40"/>
        <v>0</v>
      </c>
      <c r="I237" s="123">
        <v>0</v>
      </c>
      <c r="J237" s="122">
        <f t="shared" si="41"/>
        <v>0</v>
      </c>
      <c r="K237" s="120">
        <v>0</v>
      </c>
      <c r="L237" s="122">
        <f t="shared" si="42"/>
        <v>0</v>
      </c>
      <c r="M237" s="129">
        <f t="shared" si="38"/>
        <v>0</v>
      </c>
      <c r="N237" s="144">
        <f t="shared" si="39"/>
        <v>0</v>
      </c>
      <c r="O237" s="92"/>
      <c r="P237" s="92"/>
    </row>
    <row r="238" spans="1:16" x14ac:dyDescent="0.3">
      <c r="A238" s="131"/>
      <c r="B238" s="141" t="s">
        <v>305</v>
      </c>
      <c r="C238" s="133"/>
      <c r="D238" s="133"/>
      <c r="E238" s="134">
        <f t="shared" ref="E238:G238" si="43">SUM(E183:E237)</f>
        <v>514</v>
      </c>
      <c r="F238" s="134">
        <f t="shared" si="43"/>
        <v>59</v>
      </c>
      <c r="G238" s="135">
        <f t="shared" si="43"/>
        <v>573</v>
      </c>
      <c r="H238" s="136">
        <f t="shared" si="40"/>
        <v>0.10130834512022631</v>
      </c>
      <c r="I238" s="137">
        <f>SUM(I183:I237)</f>
        <v>702</v>
      </c>
      <c r="J238" s="136">
        <f t="shared" si="41"/>
        <v>0.16915662650602409</v>
      </c>
      <c r="K238" s="137">
        <f>SUM(K183:K237)</f>
        <v>7693</v>
      </c>
      <c r="L238" s="136">
        <f t="shared" si="42"/>
        <v>0.20377728332273787</v>
      </c>
      <c r="M238" s="138">
        <f t="shared" si="38"/>
        <v>0.15808075164966276</v>
      </c>
      <c r="N238" s="145">
        <f>SUM(N183:N237)</f>
        <v>138374.77580095417</v>
      </c>
      <c r="O238" s="99"/>
      <c r="P238" s="92"/>
    </row>
    <row r="239" spans="1:16" x14ac:dyDescent="0.3">
      <c r="A239" s="140" t="s">
        <v>35</v>
      </c>
      <c r="B239" s="142"/>
      <c r="C239" s="119"/>
      <c r="D239" s="119"/>
      <c r="E239" s="120"/>
      <c r="F239" s="120"/>
      <c r="G239" s="121"/>
      <c r="H239" s="122"/>
      <c r="I239" s="123"/>
      <c r="J239" s="122"/>
      <c r="K239" s="123"/>
      <c r="L239" s="122"/>
      <c r="M239" s="124"/>
      <c r="N239" s="124"/>
      <c r="O239" s="92"/>
      <c r="P239" s="92"/>
    </row>
    <row r="240" spans="1:16" x14ac:dyDescent="0.3">
      <c r="A240" s="140" t="s">
        <v>35</v>
      </c>
      <c r="B240" s="125" t="s">
        <v>306</v>
      </c>
      <c r="C240" s="126"/>
      <c r="D240" s="126"/>
      <c r="E240" s="127"/>
      <c r="F240" s="127"/>
      <c r="G240" s="121"/>
      <c r="H240" s="122"/>
      <c r="I240" s="123"/>
      <c r="J240" s="122"/>
      <c r="K240" s="123"/>
      <c r="L240" s="122"/>
      <c r="M240" s="124"/>
      <c r="N240" s="124"/>
      <c r="O240" s="92"/>
      <c r="P240" s="92"/>
    </row>
    <row r="241" spans="1:16" x14ac:dyDescent="0.3">
      <c r="A241" s="140" t="s">
        <v>35</v>
      </c>
      <c r="B241" s="118" t="s">
        <v>306</v>
      </c>
      <c r="C241" s="121"/>
      <c r="D241" s="121">
        <v>3691</v>
      </c>
      <c r="E241" s="120">
        <v>0</v>
      </c>
      <c r="F241" s="120">
        <v>0</v>
      </c>
      <c r="G241" s="120">
        <f t="shared" ref="G241:G377" si="44">E241+F241</f>
        <v>0</v>
      </c>
      <c r="H241" s="122">
        <f t="shared" ref="H241:H272" si="45">+G241/$G$501</f>
        <v>0</v>
      </c>
      <c r="I241" s="123">
        <v>0</v>
      </c>
      <c r="J241" s="122">
        <f t="shared" ref="J241:J272" si="46">+I241/$I$501</f>
        <v>0</v>
      </c>
      <c r="K241" s="120">
        <v>0</v>
      </c>
      <c r="L241" s="122">
        <f t="shared" ref="L241:L272" si="47">+K241/$K$501</f>
        <v>0</v>
      </c>
      <c r="M241" s="129">
        <f t="shared" ref="M241:M378" si="48">+(H241+J241+L241)/3</f>
        <v>0</v>
      </c>
      <c r="N241" s="144">
        <f t="shared" ref="N241:N377" si="49">M241*$N$1</f>
        <v>0</v>
      </c>
      <c r="O241" s="92"/>
      <c r="P241" s="92"/>
    </row>
    <row r="242" spans="1:16" x14ac:dyDescent="0.3">
      <c r="A242" s="140" t="s">
        <v>35</v>
      </c>
      <c r="B242" s="118" t="s">
        <v>307</v>
      </c>
      <c r="C242" s="121">
        <v>229</v>
      </c>
      <c r="D242" s="121">
        <v>1976</v>
      </c>
      <c r="E242" s="120">
        <v>0</v>
      </c>
      <c r="F242" s="120">
        <v>0</v>
      </c>
      <c r="G242" s="120">
        <f t="shared" si="44"/>
        <v>0</v>
      </c>
      <c r="H242" s="122">
        <f t="shared" si="45"/>
        <v>0</v>
      </c>
      <c r="I242" s="123">
        <v>0</v>
      </c>
      <c r="J242" s="122">
        <f t="shared" si="46"/>
        <v>0</v>
      </c>
      <c r="K242" s="120">
        <v>0</v>
      </c>
      <c r="L242" s="122">
        <f t="shared" si="47"/>
        <v>0</v>
      </c>
      <c r="M242" s="129">
        <f t="shared" si="48"/>
        <v>0</v>
      </c>
      <c r="N242" s="144">
        <f t="shared" si="49"/>
        <v>0</v>
      </c>
      <c r="O242" s="92"/>
      <c r="P242" s="92"/>
    </row>
    <row r="243" spans="1:16" x14ac:dyDescent="0.3">
      <c r="A243" s="140" t="s">
        <v>35</v>
      </c>
      <c r="B243" s="118" t="s">
        <v>308</v>
      </c>
      <c r="C243" s="120">
        <v>186</v>
      </c>
      <c r="D243" s="120">
        <v>1977</v>
      </c>
      <c r="E243" s="120">
        <v>0</v>
      </c>
      <c r="F243" s="120">
        <v>0</v>
      </c>
      <c r="G243" s="120">
        <f t="shared" si="44"/>
        <v>0</v>
      </c>
      <c r="H243" s="122">
        <f t="shared" si="45"/>
        <v>0</v>
      </c>
      <c r="I243" s="123">
        <v>0</v>
      </c>
      <c r="J243" s="122">
        <f t="shared" si="46"/>
        <v>0</v>
      </c>
      <c r="K243" s="120">
        <v>0</v>
      </c>
      <c r="L243" s="122">
        <f t="shared" si="47"/>
        <v>0</v>
      </c>
      <c r="M243" s="129">
        <f t="shared" si="48"/>
        <v>0</v>
      </c>
      <c r="N243" s="144">
        <f t="shared" si="49"/>
        <v>0</v>
      </c>
      <c r="O243" s="92"/>
      <c r="P243" s="92"/>
    </row>
    <row r="244" spans="1:16" x14ac:dyDescent="0.3">
      <c r="A244" s="140" t="s">
        <v>35</v>
      </c>
      <c r="B244" s="118" t="s">
        <v>309</v>
      </c>
      <c r="C244" s="120">
        <v>307</v>
      </c>
      <c r="D244" s="120">
        <v>1978</v>
      </c>
      <c r="E244" s="120">
        <v>0</v>
      </c>
      <c r="F244" s="120">
        <v>0</v>
      </c>
      <c r="G244" s="120">
        <f t="shared" si="44"/>
        <v>0</v>
      </c>
      <c r="H244" s="122">
        <f t="shared" si="45"/>
        <v>0</v>
      </c>
      <c r="I244" s="123">
        <v>0</v>
      </c>
      <c r="J244" s="122">
        <f t="shared" si="46"/>
        <v>0</v>
      </c>
      <c r="K244" s="120">
        <v>14</v>
      </c>
      <c r="L244" s="122">
        <f t="shared" si="47"/>
        <v>3.7084127993218904E-4</v>
      </c>
      <c r="M244" s="129">
        <f t="shared" si="48"/>
        <v>1.2361375997739635E-4</v>
      </c>
      <c r="N244" s="144">
        <f t="shared" si="49"/>
        <v>108.20435849579714</v>
      </c>
      <c r="O244" s="92"/>
      <c r="P244" s="92"/>
    </row>
    <row r="245" spans="1:16" x14ac:dyDescent="0.3">
      <c r="A245" s="140" t="s">
        <v>35</v>
      </c>
      <c r="B245" s="118" t="s">
        <v>310</v>
      </c>
      <c r="C245" s="120">
        <v>315</v>
      </c>
      <c r="D245" s="120">
        <v>2003</v>
      </c>
      <c r="E245" s="120">
        <v>0</v>
      </c>
      <c r="F245" s="120">
        <v>0</v>
      </c>
      <c r="G245" s="120">
        <f t="shared" si="44"/>
        <v>0</v>
      </c>
      <c r="H245" s="122">
        <f t="shared" si="45"/>
        <v>0</v>
      </c>
      <c r="I245" s="123">
        <v>0</v>
      </c>
      <c r="J245" s="122">
        <f t="shared" si="46"/>
        <v>0</v>
      </c>
      <c r="K245" s="120">
        <v>26</v>
      </c>
      <c r="L245" s="122">
        <f t="shared" si="47"/>
        <v>6.8870523415977963E-4</v>
      </c>
      <c r="M245" s="129">
        <f t="shared" si="48"/>
        <v>2.295684113865932E-4</v>
      </c>
      <c r="N245" s="144">
        <f t="shared" si="49"/>
        <v>200.95095149219466</v>
      </c>
      <c r="O245" s="92"/>
      <c r="P245" s="92"/>
    </row>
    <row r="246" spans="1:16" x14ac:dyDescent="0.3">
      <c r="A246" s="140" t="s">
        <v>35</v>
      </c>
      <c r="B246" s="118" t="s">
        <v>311</v>
      </c>
      <c r="C246" s="120">
        <v>401</v>
      </c>
      <c r="D246" s="120">
        <v>2004</v>
      </c>
      <c r="E246" s="120">
        <v>0</v>
      </c>
      <c r="F246" s="120">
        <v>0</v>
      </c>
      <c r="G246" s="120">
        <f t="shared" si="44"/>
        <v>0</v>
      </c>
      <c r="H246" s="122">
        <f t="shared" si="45"/>
        <v>0</v>
      </c>
      <c r="I246" s="123">
        <v>0</v>
      </c>
      <c r="J246" s="122">
        <f t="shared" si="46"/>
        <v>0</v>
      </c>
      <c r="K246" s="120">
        <v>0</v>
      </c>
      <c r="L246" s="122">
        <f t="shared" si="47"/>
        <v>0</v>
      </c>
      <c r="M246" s="129">
        <f t="shared" si="48"/>
        <v>0</v>
      </c>
      <c r="N246" s="144">
        <f t="shared" si="49"/>
        <v>0</v>
      </c>
      <c r="O246" s="92"/>
      <c r="P246" s="92"/>
    </row>
    <row r="247" spans="1:16" x14ac:dyDescent="0.3">
      <c r="A247" s="140" t="s">
        <v>35</v>
      </c>
      <c r="B247" s="118" t="s">
        <v>312</v>
      </c>
      <c r="C247" s="146">
        <v>400</v>
      </c>
      <c r="D247" s="146">
        <v>2005</v>
      </c>
      <c r="E247" s="120">
        <v>0</v>
      </c>
      <c r="F247" s="120">
        <v>0</v>
      </c>
      <c r="G247" s="120">
        <f t="shared" si="44"/>
        <v>0</v>
      </c>
      <c r="H247" s="122">
        <f t="shared" si="45"/>
        <v>0</v>
      </c>
      <c r="I247" s="123">
        <v>0</v>
      </c>
      <c r="J247" s="122">
        <f t="shared" si="46"/>
        <v>0</v>
      </c>
      <c r="K247" s="120">
        <v>1</v>
      </c>
      <c r="L247" s="122">
        <f t="shared" si="47"/>
        <v>2.6488662852299217E-5</v>
      </c>
      <c r="M247" s="129">
        <f t="shared" si="48"/>
        <v>8.8295542840997397E-6</v>
      </c>
      <c r="N247" s="144">
        <f t="shared" si="49"/>
        <v>7.7288827496997961</v>
      </c>
      <c r="O247" s="92"/>
      <c r="P247" s="92"/>
    </row>
    <row r="248" spans="1:16" x14ac:dyDescent="0.3">
      <c r="A248" s="140" t="s">
        <v>35</v>
      </c>
      <c r="B248" s="118" t="s">
        <v>313</v>
      </c>
      <c r="C248" s="120">
        <v>83</v>
      </c>
      <c r="D248" s="120">
        <v>2006</v>
      </c>
      <c r="E248" s="120">
        <v>0</v>
      </c>
      <c r="F248" s="120">
        <v>0</v>
      </c>
      <c r="G248" s="120">
        <f t="shared" si="44"/>
        <v>0</v>
      </c>
      <c r="H248" s="122">
        <f t="shared" si="45"/>
        <v>0</v>
      </c>
      <c r="I248" s="123">
        <v>41</v>
      </c>
      <c r="J248" s="122">
        <f t="shared" si="46"/>
        <v>9.8795180722891559E-3</v>
      </c>
      <c r="K248" s="120">
        <v>57</v>
      </c>
      <c r="L248" s="122">
        <f t="shared" si="47"/>
        <v>1.5098537825810553E-3</v>
      </c>
      <c r="M248" s="129">
        <f t="shared" si="48"/>
        <v>3.7964572849567371E-3</v>
      </c>
      <c r="N248" s="144">
        <f t="shared" si="49"/>
        <v>3323.1998213674265</v>
      </c>
      <c r="O248" s="92"/>
      <c r="P248" s="92"/>
    </row>
    <row r="249" spans="1:16" x14ac:dyDescent="0.3">
      <c r="A249" s="140" t="s">
        <v>35</v>
      </c>
      <c r="B249" s="118" t="s">
        <v>314</v>
      </c>
      <c r="C249" s="120">
        <v>397</v>
      </c>
      <c r="D249" s="120">
        <v>2007</v>
      </c>
      <c r="E249" s="120">
        <v>0</v>
      </c>
      <c r="F249" s="120">
        <v>0</v>
      </c>
      <c r="G249" s="120">
        <f t="shared" si="44"/>
        <v>0</v>
      </c>
      <c r="H249" s="122">
        <f t="shared" si="45"/>
        <v>0</v>
      </c>
      <c r="I249" s="123">
        <v>0</v>
      </c>
      <c r="J249" s="122">
        <f t="shared" si="46"/>
        <v>0</v>
      </c>
      <c r="K249" s="120">
        <v>0</v>
      </c>
      <c r="L249" s="122">
        <f t="shared" si="47"/>
        <v>0</v>
      </c>
      <c r="M249" s="129">
        <f t="shared" si="48"/>
        <v>0</v>
      </c>
      <c r="N249" s="144">
        <f t="shared" si="49"/>
        <v>0</v>
      </c>
      <c r="O249" s="92"/>
      <c r="P249" s="92"/>
    </row>
    <row r="250" spans="1:16" x14ac:dyDescent="0.3">
      <c r="A250" s="140" t="s">
        <v>35</v>
      </c>
      <c r="B250" s="118" t="s">
        <v>315</v>
      </c>
      <c r="C250" s="120">
        <v>48</v>
      </c>
      <c r="D250" s="120">
        <v>2008</v>
      </c>
      <c r="E250" s="120">
        <v>4</v>
      </c>
      <c r="F250" s="120">
        <v>0</v>
      </c>
      <c r="G250" s="120">
        <f t="shared" si="44"/>
        <v>4</v>
      </c>
      <c r="H250" s="122">
        <f t="shared" si="45"/>
        <v>7.0721357850070724E-4</v>
      </c>
      <c r="I250" s="123">
        <v>0</v>
      </c>
      <c r="J250" s="122">
        <f t="shared" si="46"/>
        <v>0</v>
      </c>
      <c r="K250" s="120">
        <v>143</v>
      </c>
      <c r="L250" s="122">
        <f t="shared" si="47"/>
        <v>3.787878787878788E-3</v>
      </c>
      <c r="M250" s="129">
        <f t="shared" si="48"/>
        <v>1.4983641221264984E-3</v>
      </c>
      <c r="N250" s="144">
        <f t="shared" si="49"/>
        <v>1311.5815638765664</v>
      </c>
      <c r="O250" s="92"/>
      <c r="P250" s="92"/>
    </row>
    <row r="251" spans="1:16" x14ac:dyDescent="0.3">
      <c r="A251" s="140" t="s">
        <v>35</v>
      </c>
      <c r="B251" s="118" t="s">
        <v>316</v>
      </c>
      <c r="C251" s="120">
        <v>144</v>
      </c>
      <c r="D251" s="120">
        <v>2014</v>
      </c>
      <c r="E251" s="120">
        <v>0</v>
      </c>
      <c r="F251" s="120">
        <v>0</v>
      </c>
      <c r="G251" s="120">
        <f t="shared" si="44"/>
        <v>0</v>
      </c>
      <c r="H251" s="122">
        <f t="shared" si="45"/>
        <v>0</v>
      </c>
      <c r="I251" s="123">
        <v>220</v>
      </c>
      <c r="J251" s="122">
        <f t="shared" si="46"/>
        <v>5.3012048192771083E-2</v>
      </c>
      <c r="K251" s="120">
        <v>343</v>
      </c>
      <c r="L251" s="122">
        <f t="shared" si="47"/>
        <v>9.0856113583386317E-3</v>
      </c>
      <c r="M251" s="129">
        <f t="shared" si="48"/>
        <v>2.0699219850369904E-2</v>
      </c>
      <c r="N251" s="144">
        <f t="shared" si="49"/>
        <v>18118.903637283576</v>
      </c>
      <c r="O251" s="92"/>
      <c r="P251" s="92"/>
    </row>
    <row r="252" spans="1:16" x14ac:dyDescent="0.3">
      <c r="A252" s="140" t="s">
        <v>35</v>
      </c>
      <c r="B252" s="118" t="s">
        <v>317</v>
      </c>
      <c r="C252" s="120">
        <v>527</v>
      </c>
      <c r="D252" s="120">
        <v>2015</v>
      </c>
      <c r="E252" s="120">
        <v>0</v>
      </c>
      <c r="F252" s="120">
        <v>0</v>
      </c>
      <c r="G252" s="120">
        <f t="shared" si="44"/>
        <v>0</v>
      </c>
      <c r="H252" s="122">
        <f t="shared" si="45"/>
        <v>0</v>
      </c>
      <c r="I252" s="123">
        <v>0</v>
      </c>
      <c r="J252" s="122">
        <f t="shared" si="46"/>
        <v>0</v>
      </c>
      <c r="K252" s="120">
        <v>0</v>
      </c>
      <c r="L252" s="122">
        <f t="shared" si="47"/>
        <v>0</v>
      </c>
      <c r="M252" s="129">
        <f t="shared" si="48"/>
        <v>0</v>
      </c>
      <c r="N252" s="144">
        <f t="shared" si="49"/>
        <v>0</v>
      </c>
      <c r="O252" s="92"/>
      <c r="P252" s="92"/>
    </row>
    <row r="253" spans="1:16" x14ac:dyDescent="0.3">
      <c r="A253" s="140" t="s">
        <v>35</v>
      </c>
      <c r="B253" s="118" t="s">
        <v>318</v>
      </c>
      <c r="C253" s="121">
        <v>392</v>
      </c>
      <c r="D253" s="120">
        <v>2016</v>
      </c>
      <c r="E253" s="120">
        <v>0</v>
      </c>
      <c r="F253" s="120">
        <v>0</v>
      </c>
      <c r="G253" s="120">
        <f t="shared" si="44"/>
        <v>0</v>
      </c>
      <c r="H253" s="122">
        <f t="shared" si="45"/>
        <v>0</v>
      </c>
      <c r="I253" s="123">
        <v>0</v>
      </c>
      <c r="J253" s="122">
        <f t="shared" si="46"/>
        <v>0</v>
      </c>
      <c r="K253" s="120">
        <v>0</v>
      </c>
      <c r="L253" s="122">
        <f t="shared" si="47"/>
        <v>0</v>
      </c>
      <c r="M253" s="129">
        <f t="shared" si="48"/>
        <v>0</v>
      </c>
      <c r="N253" s="144">
        <f t="shared" si="49"/>
        <v>0</v>
      </c>
      <c r="O253" s="92"/>
      <c r="P253" s="92"/>
    </row>
    <row r="254" spans="1:16" x14ac:dyDescent="0.3">
      <c r="A254" s="140" t="s">
        <v>35</v>
      </c>
      <c r="B254" s="118" t="s">
        <v>319</v>
      </c>
      <c r="C254" s="120">
        <v>402</v>
      </c>
      <c r="D254" s="120">
        <v>2017</v>
      </c>
      <c r="E254" s="120">
        <v>0</v>
      </c>
      <c r="F254" s="120">
        <v>0</v>
      </c>
      <c r="G254" s="120">
        <f t="shared" si="44"/>
        <v>0</v>
      </c>
      <c r="H254" s="122">
        <f t="shared" si="45"/>
        <v>0</v>
      </c>
      <c r="I254" s="123">
        <v>0</v>
      </c>
      <c r="J254" s="122">
        <f t="shared" si="46"/>
        <v>0</v>
      </c>
      <c r="K254" s="120">
        <v>7</v>
      </c>
      <c r="L254" s="122">
        <f t="shared" si="47"/>
        <v>1.8542063996609452E-4</v>
      </c>
      <c r="M254" s="129">
        <f t="shared" si="48"/>
        <v>6.1806879988698173E-5</v>
      </c>
      <c r="N254" s="144">
        <f t="shared" si="49"/>
        <v>54.102179247898569</v>
      </c>
      <c r="O254" s="92"/>
      <c r="P254" s="92"/>
    </row>
    <row r="255" spans="1:16" x14ac:dyDescent="0.3">
      <c r="A255" s="140" t="s">
        <v>35</v>
      </c>
      <c r="B255" s="118" t="s">
        <v>320</v>
      </c>
      <c r="C255" s="120">
        <v>121</v>
      </c>
      <c r="D255" s="120">
        <v>2018</v>
      </c>
      <c r="E255" s="120">
        <v>0</v>
      </c>
      <c r="F255" s="120">
        <v>0</v>
      </c>
      <c r="G255" s="120">
        <f t="shared" si="44"/>
        <v>0</v>
      </c>
      <c r="H255" s="122">
        <f t="shared" si="45"/>
        <v>0</v>
      </c>
      <c r="I255" s="123">
        <v>0</v>
      </c>
      <c r="J255" s="122">
        <f t="shared" si="46"/>
        <v>0</v>
      </c>
      <c r="K255" s="120">
        <v>16</v>
      </c>
      <c r="L255" s="122">
        <f t="shared" si="47"/>
        <v>4.2381860563678748E-4</v>
      </c>
      <c r="M255" s="129">
        <f t="shared" si="48"/>
        <v>1.4127286854559584E-4</v>
      </c>
      <c r="N255" s="144">
        <f t="shared" si="49"/>
        <v>123.66212399519674</v>
      </c>
      <c r="O255" s="92"/>
      <c r="P255" s="92"/>
    </row>
    <row r="256" spans="1:16" x14ac:dyDescent="0.3">
      <c r="A256" s="140" t="s">
        <v>35</v>
      </c>
      <c r="B256" s="118" t="s">
        <v>321</v>
      </c>
      <c r="C256" s="121">
        <v>151</v>
      </c>
      <c r="D256" s="120">
        <v>2019</v>
      </c>
      <c r="E256" s="120">
        <v>28</v>
      </c>
      <c r="F256" s="120">
        <v>0</v>
      </c>
      <c r="G256" s="120">
        <f t="shared" si="44"/>
        <v>28</v>
      </c>
      <c r="H256" s="122">
        <f t="shared" si="45"/>
        <v>4.9504950495049506E-3</v>
      </c>
      <c r="I256" s="123">
        <v>0</v>
      </c>
      <c r="J256" s="122">
        <f t="shared" si="46"/>
        <v>0</v>
      </c>
      <c r="K256" s="120">
        <v>186</v>
      </c>
      <c r="L256" s="122">
        <f t="shared" si="47"/>
        <v>4.9268912905276541E-3</v>
      </c>
      <c r="M256" s="129">
        <f t="shared" si="48"/>
        <v>3.2924621133442016E-3</v>
      </c>
      <c r="N256" s="144">
        <f t="shared" si="49"/>
        <v>2882.0315061306305</v>
      </c>
      <c r="O256" s="92"/>
      <c r="P256" s="92"/>
    </row>
    <row r="257" spans="1:16" x14ac:dyDescent="0.3">
      <c r="A257" s="140" t="s">
        <v>35</v>
      </c>
      <c r="B257" s="118" t="s">
        <v>322</v>
      </c>
      <c r="C257" s="120">
        <v>405</v>
      </c>
      <c r="D257" s="120">
        <v>2020</v>
      </c>
      <c r="E257" s="120">
        <v>0</v>
      </c>
      <c r="F257" s="120">
        <v>0</v>
      </c>
      <c r="G257" s="120">
        <f t="shared" si="44"/>
        <v>0</v>
      </c>
      <c r="H257" s="122">
        <f t="shared" si="45"/>
        <v>0</v>
      </c>
      <c r="I257" s="123">
        <v>0</v>
      </c>
      <c r="J257" s="122">
        <f t="shared" si="46"/>
        <v>0</v>
      </c>
      <c r="K257" s="120">
        <v>24</v>
      </c>
      <c r="L257" s="122">
        <f t="shared" si="47"/>
        <v>6.3572790845518119E-4</v>
      </c>
      <c r="M257" s="129">
        <f t="shared" si="48"/>
        <v>2.1190930281839374E-4</v>
      </c>
      <c r="N257" s="144">
        <f t="shared" si="49"/>
        <v>185.49318599279511</v>
      </c>
      <c r="O257" s="92"/>
      <c r="P257" s="92"/>
    </row>
    <row r="258" spans="1:16" x14ac:dyDescent="0.3">
      <c r="A258" s="140" t="s">
        <v>35</v>
      </c>
      <c r="B258" s="118" t="s">
        <v>323</v>
      </c>
      <c r="C258" s="120">
        <v>542</v>
      </c>
      <c r="D258" s="120">
        <v>2241</v>
      </c>
      <c r="E258" s="120">
        <v>1</v>
      </c>
      <c r="F258" s="120">
        <v>0</v>
      </c>
      <c r="G258" s="120">
        <f t="shared" si="44"/>
        <v>1</v>
      </c>
      <c r="H258" s="122">
        <f t="shared" si="45"/>
        <v>1.7680339462517681E-4</v>
      </c>
      <c r="I258" s="123">
        <v>40</v>
      </c>
      <c r="J258" s="122">
        <f t="shared" si="46"/>
        <v>9.6385542168674707E-3</v>
      </c>
      <c r="K258" s="120">
        <v>107</v>
      </c>
      <c r="L258" s="122">
        <f t="shared" si="47"/>
        <v>2.8342869251960163E-3</v>
      </c>
      <c r="M258" s="129">
        <f t="shared" si="48"/>
        <v>4.2165481788962213E-3</v>
      </c>
      <c r="N258" s="144">
        <f t="shared" si="49"/>
        <v>3690.9231694555333</v>
      </c>
      <c r="O258" s="92"/>
      <c r="P258" s="92"/>
    </row>
    <row r="259" spans="1:16" x14ac:dyDescent="0.3">
      <c r="A259" s="140" t="s">
        <v>35</v>
      </c>
      <c r="B259" s="118" t="s">
        <v>324</v>
      </c>
      <c r="C259" s="120">
        <v>343</v>
      </c>
      <c r="D259" s="120">
        <v>2012</v>
      </c>
      <c r="E259" s="120">
        <v>4</v>
      </c>
      <c r="F259" s="120">
        <v>0</v>
      </c>
      <c r="G259" s="120">
        <f t="shared" si="44"/>
        <v>4</v>
      </c>
      <c r="H259" s="122">
        <f t="shared" si="45"/>
        <v>7.0721357850070724E-4</v>
      </c>
      <c r="I259" s="123">
        <v>23</v>
      </c>
      <c r="J259" s="122">
        <f t="shared" si="46"/>
        <v>5.5421686746987952E-3</v>
      </c>
      <c r="K259" s="120">
        <v>62</v>
      </c>
      <c r="L259" s="122">
        <f t="shared" si="47"/>
        <v>1.6422970968425514E-3</v>
      </c>
      <c r="M259" s="129">
        <f t="shared" si="48"/>
        <v>2.6305597833473512E-3</v>
      </c>
      <c r="N259" s="144">
        <f t="shared" si="49"/>
        <v>2302.6403686287945</v>
      </c>
      <c r="O259" s="92"/>
      <c r="P259" s="92"/>
    </row>
    <row r="260" spans="1:16" x14ac:dyDescent="0.3">
      <c r="A260" s="140" t="s">
        <v>35</v>
      </c>
      <c r="B260" s="118" t="s">
        <v>325</v>
      </c>
      <c r="C260" s="120">
        <v>289</v>
      </c>
      <c r="D260" s="120">
        <v>2010</v>
      </c>
      <c r="E260" s="120">
        <v>0</v>
      </c>
      <c r="F260" s="120">
        <v>0</v>
      </c>
      <c r="G260" s="120">
        <f t="shared" si="44"/>
        <v>0</v>
      </c>
      <c r="H260" s="122">
        <f t="shared" si="45"/>
        <v>0</v>
      </c>
      <c r="I260" s="123">
        <v>0</v>
      </c>
      <c r="J260" s="122">
        <f t="shared" si="46"/>
        <v>0</v>
      </c>
      <c r="K260" s="120">
        <v>0</v>
      </c>
      <c r="L260" s="122">
        <f t="shared" si="47"/>
        <v>0</v>
      </c>
      <c r="M260" s="129">
        <f t="shared" si="48"/>
        <v>0</v>
      </c>
      <c r="N260" s="144">
        <f t="shared" si="49"/>
        <v>0</v>
      </c>
      <c r="O260" s="92"/>
      <c r="P260" s="92"/>
    </row>
    <row r="261" spans="1:16" x14ac:dyDescent="0.3">
      <c r="A261" s="140" t="s">
        <v>35</v>
      </c>
      <c r="B261" s="118" t="s">
        <v>326</v>
      </c>
      <c r="C261" s="120">
        <v>69</v>
      </c>
      <c r="D261" s="120">
        <v>2011</v>
      </c>
      <c r="E261" s="120">
        <v>0</v>
      </c>
      <c r="F261" s="120">
        <v>0</v>
      </c>
      <c r="G261" s="120">
        <f t="shared" si="44"/>
        <v>0</v>
      </c>
      <c r="H261" s="122">
        <f t="shared" si="45"/>
        <v>0</v>
      </c>
      <c r="I261" s="123">
        <v>0</v>
      </c>
      <c r="J261" s="122">
        <f t="shared" si="46"/>
        <v>0</v>
      </c>
      <c r="K261" s="120">
        <v>0</v>
      </c>
      <c r="L261" s="122">
        <f t="shared" si="47"/>
        <v>0</v>
      </c>
      <c r="M261" s="129">
        <f t="shared" si="48"/>
        <v>0</v>
      </c>
      <c r="N261" s="144">
        <f t="shared" si="49"/>
        <v>0</v>
      </c>
      <c r="O261" s="92"/>
      <c r="P261" s="92"/>
    </row>
    <row r="262" spans="1:16" x14ac:dyDescent="0.3">
      <c r="A262" s="140" t="s">
        <v>35</v>
      </c>
      <c r="B262" s="118" t="s">
        <v>327</v>
      </c>
      <c r="C262" s="120">
        <v>497</v>
      </c>
      <c r="D262" s="120">
        <v>2009</v>
      </c>
      <c r="E262" s="120">
        <v>5</v>
      </c>
      <c r="F262" s="120">
        <v>0</v>
      </c>
      <c r="G262" s="120">
        <f t="shared" si="44"/>
        <v>5</v>
      </c>
      <c r="H262" s="122">
        <f t="shared" si="45"/>
        <v>8.8401697312588397E-4</v>
      </c>
      <c r="I262" s="123">
        <v>0</v>
      </c>
      <c r="J262" s="122">
        <f t="shared" si="46"/>
        <v>0</v>
      </c>
      <c r="K262" s="120">
        <v>140</v>
      </c>
      <c r="L262" s="122">
        <f t="shared" si="47"/>
        <v>3.7084127993218903E-3</v>
      </c>
      <c r="M262" s="129">
        <f t="shared" si="48"/>
        <v>1.5308099241492581E-3</v>
      </c>
      <c r="N262" s="144">
        <f t="shared" si="49"/>
        <v>1339.9827482948408</v>
      </c>
      <c r="O262" s="92"/>
      <c r="P262" s="92"/>
    </row>
    <row r="263" spans="1:16" x14ac:dyDescent="0.3">
      <c r="A263" s="140" t="s">
        <v>35</v>
      </c>
      <c r="B263" s="118" t="s">
        <v>328</v>
      </c>
      <c r="C263" s="120">
        <v>539</v>
      </c>
      <c r="D263" s="120">
        <v>2038</v>
      </c>
      <c r="E263" s="120">
        <v>0</v>
      </c>
      <c r="F263" s="120">
        <v>0</v>
      </c>
      <c r="G263" s="120">
        <f t="shared" si="44"/>
        <v>0</v>
      </c>
      <c r="H263" s="122">
        <f t="shared" si="45"/>
        <v>0</v>
      </c>
      <c r="I263" s="123">
        <v>0</v>
      </c>
      <c r="J263" s="122">
        <f t="shared" si="46"/>
        <v>0</v>
      </c>
      <c r="K263" s="120">
        <v>0</v>
      </c>
      <c r="L263" s="122">
        <f t="shared" si="47"/>
        <v>0</v>
      </c>
      <c r="M263" s="129">
        <f t="shared" si="48"/>
        <v>0</v>
      </c>
      <c r="N263" s="144">
        <f t="shared" si="49"/>
        <v>0</v>
      </c>
      <c r="O263" s="92"/>
      <c r="P263" s="92"/>
    </row>
    <row r="264" spans="1:16" x14ac:dyDescent="0.3">
      <c r="A264" s="140" t="s">
        <v>35</v>
      </c>
      <c r="B264" s="118" t="s">
        <v>329</v>
      </c>
      <c r="C264" s="120">
        <v>540</v>
      </c>
      <c r="D264" s="120">
        <v>2039</v>
      </c>
      <c r="E264" s="120">
        <v>0</v>
      </c>
      <c r="F264" s="120">
        <v>0</v>
      </c>
      <c r="G264" s="120">
        <f t="shared" si="44"/>
        <v>0</v>
      </c>
      <c r="H264" s="122">
        <f t="shared" si="45"/>
        <v>0</v>
      </c>
      <c r="I264" s="123">
        <v>6</v>
      </c>
      <c r="J264" s="122">
        <f t="shared" si="46"/>
        <v>1.4457831325301205E-3</v>
      </c>
      <c r="K264" s="120">
        <v>6</v>
      </c>
      <c r="L264" s="122">
        <f t="shared" si="47"/>
        <v>1.589319771137953E-4</v>
      </c>
      <c r="M264" s="129">
        <f t="shared" si="48"/>
        <v>5.3490503654797191E-4</v>
      </c>
      <c r="N264" s="144">
        <f t="shared" si="49"/>
        <v>468.22502888374095</v>
      </c>
      <c r="O264" s="92"/>
      <c r="P264" s="92"/>
    </row>
    <row r="265" spans="1:16" x14ac:dyDescent="0.3">
      <c r="A265" s="140" t="s">
        <v>35</v>
      </c>
      <c r="B265" s="118" t="s">
        <v>330</v>
      </c>
      <c r="C265" s="120">
        <v>446</v>
      </c>
      <c r="D265" s="120">
        <v>2013</v>
      </c>
      <c r="E265" s="120">
        <v>0</v>
      </c>
      <c r="F265" s="120">
        <v>0</v>
      </c>
      <c r="G265" s="120">
        <f t="shared" si="44"/>
        <v>0</v>
      </c>
      <c r="H265" s="122">
        <f t="shared" si="45"/>
        <v>0</v>
      </c>
      <c r="I265" s="123">
        <v>0</v>
      </c>
      <c r="J265" s="122">
        <f t="shared" si="46"/>
        <v>0</v>
      </c>
      <c r="K265" s="120">
        <v>7</v>
      </c>
      <c r="L265" s="122">
        <f t="shared" si="47"/>
        <v>1.8542063996609452E-4</v>
      </c>
      <c r="M265" s="129">
        <f t="shared" si="48"/>
        <v>6.1806879988698173E-5</v>
      </c>
      <c r="N265" s="144">
        <f t="shared" si="49"/>
        <v>54.102179247898569</v>
      </c>
      <c r="O265" s="92"/>
      <c r="P265" s="92"/>
    </row>
    <row r="266" spans="1:16" x14ac:dyDescent="0.3">
      <c r="A266" s="140" t="s">
        <v>35</v>
      </c>
      <c r="B266" s="118" t="s">
        <v>331</v>
      </c>
      <c r="C266" s="146">
        <v>286</v>
      </c>
      <c r="D266" s="146">
        <v>2021</v>
      </c>
      <c r="E266" s="120">
        <v>0</v>
      </c>
      <c r="F266" s="120">
        <v>0</v>
      </c>
      <c r="G266" s="120">
        <f t="shared" si="44"/>
        <v>0</v>
      </c>
      <c r="H266" s="122">
        <f t="shared" si="45"/>
        <v>0</v>
      </c>
      <c r="I266" s="123">
        <v>0</v>
      </c>
      <c r="J266" s="122">
        <f t="shared" si="46"/>
        <v>0</v>
      </c>
      <c r="K266" s="120">
        <v>0</v>
      </c>
      <c r="L266" s="122">
        <f t="shared" si="47"/>
        <v>0</v>
      </c>
      <c r="M266" s="129">
        <f t="shared" si="48"/>
        <v>0</v>
      </c>
      <c r="N266" s="144">
        <f t="shared" si="49"/>
        <v>0</v>
      </c>
      <c r="O266" s="92"/>
      <c r="P266" s="92"/>
    </row>
    <row r="267" spans="1:16" x14ac:dyDescent="0.3">
      <c r="A267" s="140" t="s">
        <v>35</v>
      </c>
      <c r="B267" s="118" t="s">
        <v>332</v>
      </c>
      <c r="C267" s="121">
        <v>522</v>
      </c>
      <c r="D267" s="120">
        <v>2022</v>
      </c>
      <c r="E267" s="120">
        <v>0</v>
      </c>
      <c r="F267" s="120">
        <v>0</v>
      </c>
      <c r="G267" s="120">
        <f t="shared" si="44"/>
        <v>0</v>
      </c>
      <c r="H267" s="122">
        <f t="shared" si="45"/>
        <v>0</v>
      </c>
      <c r="I267" s="123">
        <v>0</v>
      </c>
      <c r="J267" s="122">
        <f t="shared" si="46"/>
        <v>0</v>
      </c>
      <c r="K267" s="120">
        <v>0</v>
      </c>
      <c r="L267" s="122">
        <f t="shared" si="47"/>
        <v>0</v>
      </c>
      <c r="M267" s="129">
        <f t="shared" si="48"/>
        <v>0</v>
      </c>
      <c r="N267" s="144">
        <f t="shared" si="49"/>
        <v>0</v>
      </c>
      <c r="O267" s="92"/>
      <c r="P267" s="92"/>
    </row>
    <row r="268" spans="1:16" x14ac:dyDescent="0.3">
      <c r="A268" s="140" t="s">
        <v>35</v>
      </c>
      <c r="B268" s="118" t="s">
        <v>333</v>
      </c>
      <c r="C268" s="120">
        <v>284</v>
      </c>
      <c r="D268" s="120">
        <v>2023</v>
      </c>
      <c r="E268" s="120">
        <v>2</v>
      </c>
      <c r="F268" s="120">
        <v>0</v>
      </c>
      <c r="G268" s="120">
        <f t="shared" si="44"/>
        <v>2</v>
      </c>
      <c r="H268" s="122">
        <f t="shared" si="45"/>
        <v>3.5360678925035362E-4</v>
      </c>
      <c r="I268" s="123">
        <v>60</v>
      </c>
      <c r="J268" s="122">
        <f t="shared" si="46"/>
        <v>1.4457831325301205E-2</v>
      </c>
      <c r="K268" s="120">
        <v>130</v>
      </c>
      <c r="L268" s="122">
        <f t="shared" si="47"/>
        <v>3.4435261707988982E-3</v>
      </c>
      <c r="M268" s="129">
        <f t="shared" si="48"/>
        <v>6.0849880951168193E-3</v>
      </c>
      <c r="N268" s="144">
        <f t="shared" si="49"/>
        <v>5326.4477466511435</v>
      </c>
      <c r="O268" s="92"/>
      <c r="P268" s="92"/>
    </row>
    <row r="269" spans="1:16" x14ac:dyDescent="0.3">
      <c r="A269" s="140" t="s">
        <v>35</v>
      </c>
      <c r="B269" s="118" t="s">
        <v>334</v>
      </c>
      <c r="C269" s="120">
        <v>71</v>
      </c>
      <c r="D269" s="120">
        <v>2024</v>
      </c>
      <c r="E269" s="120">
        <v>19</v>
      </c>
      <c r="F269" s="120">
        <v>0</v>
      </c>
      <c r="G269" s="120">
        <f t="shared" si="44"/>
        <v>19</v>
      </c>
      <c r="H269" s="122">
        <f t="shared" si="45"/>
        <v>3.3592644978783595E-3</v>
      </c>
      <c r="I269" s="123">
        <v>0</v>
      </c>
      <c r="J269" s="122">
        <f t="shared" si="46"/>
        <v>0</v>
      </c>
      <c r="K269" s="120">
        <v>311</v>
      </c>
      <c r="L269" s="122">
        <f t="shared" si="47"/>
        <v>8.2379741470650567E-3</v>
      </c>
      <c r="M269" s="129">
        <f t="shared" si="48"/>
        <v>3.8657462149811386E-3</v>
      </c>
      <c r="N269" s="144">
        <f t="shared" si="49"/>
        <v>3383.8513558367404</v>
      </c>
      <c r="O269" s="92"/>
      <c r="P269" s="92"/>
    </row>
    <row r="270" spans="1:16" x14ac:dyDescent="0.3">
      <c r="A270" s="140" t="s">
        <v>35</v>
      </c>
      <c r="B270" s="118" t="s">
        <v>335</v>
      </c>
      <c r="C270" s="120">
        <v>72</v>
      </c>
      <c r="D270" s="120">
        <v>2025</v>
      </c>
      <c r="E270" s="120">
        <v>8</v>
      </c>
      <c r="F270" s="120">
        <v>0</v>
      </c>
      <c r="G270" s="120">
        <f t="shared" si="44"/>
        <v>8</v>
      </c>
      <c r="H270" s="122">
        <f t="shared" si="45"/>
        <v>1.4144271570014145E-3</v>
      </c>
      <c r="I270" s="123">
        <v>0</v>
      </c>
      <c r="J270" s="122">
        <f t="shared" si="46"/>
        <v>0</v>
      </c>
      <c r="K270" s="120">
        <v>544</v>
      </c>
      <c r="L270" s="122">
        <f t="shared" si="47"/>
        <v>1.4409832591650773E-2</v>
      </c>
      <c r="M270" s="129">
        <f t="shared" si="48"/>
        <v>5.2747532495507283E-3</v>
      </c>
      <c r="N270" s="144">
        <f t="shared" si="49"/>
        <v>4617.2148771756783</v>
      </c>
      <c r="O270" s="92"/>
      <c r="P270" s="92"/>
    </row>
    <row r="271" spans="1:16" x14ac:dyDescent="0.3">
      <c r="A271" s="140" t="s">
        <v>35</v>
      </c>
      <c r="B271" s="118" t="s">
        <v>336</v>
      </c>
      <c r="C271" s="120">
        <v>267</v>
      </c>
      <c r="D271" s="120">
        <v>2026</v>
      </c>
      <c r="E271" s="120">
        <v>0</v>
      </c>
      <c r="F271" s="120">
        <v>0</v>
      </c>
      <c r="G271" s="120">
        <f t="shared" si="44"/>
        <v>0</v>
      </c>
      <c r="H271" s="122">
        <f t="shared" si="45"/>
        <v>0</v>
      </c>
      <c r="I271" s="123">
        <v>0</v>
      </c>
      <c r="J271" s="122">
        <f t="shared" si="46"/>
        <v>0</v>
      </c>
      <c r="K271" s="120">
        <v>53</v>
      </c>
      <c r="L271" s="122">
        <f t="shared" si="47"/>
        <v>1.4038991311718584E-3</v>
      </c>
      <c r="M271" s="129">
        <f t="shared" si="48"/>
        <v>4.6796637705728616E-4</v>
      </c>
      <c r="N271" s="144">
        <f t="shared" si="49"/>
        <v>409.63078573408916</v>
      </c>
      <c r="O271" s="92"/>
      <c r="P271" s="92"/>
    </row>
    <row r="272" spans="1:16" x14ac:dyDescent="0.3">
      <c r="A272" s="140" t="s">
        <v>35</v>
      </c>
      <c r="B272" s="118" t="s">
        <v>337</v>
      </c>
      <c r="C272" s="121">
        <v>244</v>
      </c>
      <c r="D272" s="120">
        <v>2027</v>
      </c>
      <c r="E272" s="120">
        <v>0</v>
      </c>
      <c r="F272" s="120">
        <v>0</v>
      </c>
      <c r="G272" s="120">
        <f t="shared" si="44"/>
        <v>0</v>
      </c>
      <c r="H272" s="122">
        <f t="shared" si="45"/>
        <v>0</v>
      </c>
      <c r="I272" s="123">
        <v>0</v>
      </c>
      <c r="J272" s="122">
        <f t="shared" si="46"/>
        <v>0</v>
      </c>
      <c r="K272" s="120">
        <v>0</v>
      </c>
      <c r="L272" s="122">
        <f t="shared" si="47"/>
        <v>0</v>
      </c>
      <c r="M272" s="129">
        <f t="shared" si="48"/>
        <v>0</v>
      </c>
      <c r="N272" s="144">
        <f t="shared" si="49"/>
        <v>0</v>
      </c>
      <c r="O272" s="92"/>
      <c r="P272" s="92"/>
    </row>
    <row r="273" spans="1:16" x14ac:dyDescent="0.3">
      <c r="A273" s="140" t="s">
        <v>35</v>
      </c>
      <c r="B273" s="118" t="s">
        <v>338</v>
      </c>
      <c r="C273" s="120">
        <v>117</v>
      </c>
      <c r="D273" s="120">
        <v>2219</v>
      </c>
      <c r="E273" s="120">
        <v>57</v>
      </c>
      <c r="F273" s="120">
        <v>0</v>
      </c>
      <c r="G273" s="120">
        <f t="shared" si="44"/>
        <v>57</v>
      </c>
      <c r="H273" s="122">
        <f t="shared" ref="H273:H304" si="50">+G273/$G$501</f>
        <v>1.0077793493635077E-2</v>
      </c>
      <c r="I273" s="123">
        <v>51</v>
      </c>
      <c r="J273" s="122">
        <f t="shared" ref="J273:J304" si="51">+I273/$I$501</f>
        <v>1.2289156626506025E-2</v>
      </c>
      <c r="K273" s="120">
        <v>886</v>
      </c>
      <c r="L273" s="122">
        <f t="shared" ref="L273:L304" si="52">+K273/$K$501</f>
        <v>2.3468955287137105E-2</v>
      </c>
      <c r="M273" s="129">
        <f t="shared" si="48"/>
        <v>1.5278635135759402E-2</v>
      </c>
      <c r="N273" s="144">
        <f t="shared" si="49"/>
        <v>13374.036303551438</v>
      </c>
      <c r="O273" s="92"/>
      <c r="P273" s="92"/>
    </row>
    <row r="274" spans="1:16" x14ac:dyDescent="0.3">
      <c r="A274" s="140" t="s">
        <v>35</v>
      </c>
      <c r="B274" s="118" t="s">
        <v>339</v>
      </c>
      <c r="C274" s="120">
        <v>357</v>
      </c>
      <c r="D274" s="120">
        <v>2063</v>
      </c>
      <c r="E274" s="120">
        <v>6</v>
      </c>
      <c r="F274" s="120">
        <v>0</v>
      </c>
      <c r="G274" s="120">
        <f t="shared" si="44"/>
        <v>6</v>
      </c>
      <c r="H274" s="122">
        <f t="shared" si="50"/>
        <v>1.0608203677510608E-3</v>
      </c>
      <c r="I274" s="123">
        <v>45</v>
      </c>
      <c r="J274" s="122">
        <f t="shared" si="51"/>
        <v>1.0843373493975903E-2</v>
      </c>
      <c r="K274" s="120">
        <v>615</v>
      </c>
      <c r="L274" s="122">
        <f t="shared" si="52"/>
        <v>1.6290527654164017E-2</v>
      </c>
      <c r="M274" s="129">
        <f t="shared" si="48"/>
        <v>9.3982405052969939E-3</v>
      </c>
      <c r="N274" s="144">
        <f t="shared" si="49"/>
        <v>8226.6778799611839</v>
      </c>
      <c r="O274" s="92"/>
      <c r="P274" s="92"/>
    </row>
    <row r="275" spans="1:16" x14ac:dyDescent="0.3">
      <c r="A275" s="140" t="s">
        <v>35</v>
      </c>
      <c r="B275" s="118" t="s">
        <v>340</v>
      </c>
      <c r="C275" s="120">
        <v>161</v>
      </c>
      <c r="D275" s="120">
        <v>2064</v>
      </c>
      <c r="E275" s="120">
        <v>1</v>
      </c>
      <c r="F275" s="120">
        <v>0</v>
      </c>
      <c r="G275" s="120">
        <f t="shared" si="44"/>
        <v>1</v>
      </c>
      <c r="H275" s="122">
        <f t="shared" si="50"/>
        <v>1.7680339462517681E-4</v>
      </c>
      <c r="I275" s="123">
        <v>28</v>
      </c>
      <c r="J275" s="122">
        <f t="shared" si="51"/>
        <v>6.7469879518072288E-3</v>
      </c>
      <c r="K275" s="120">
        <v>144</v>
      </c>
      <c r="L275" s="122">
        <f t="shared" si="52"/>
        <v>3.8143674507310869E-3</v>
      </c>
      <c r="M275" s="129">
        <f t="shared" si="48"/>
        <v>3.5793862657211642E-3</v>
      </c>
      <c r="N275" s="144">
        <f t="shared" si="49"/>
        <v>3133.188366423341</v>
      </c>
      <c r="O275" s="92"/>
      <c r="P275" s="92"/>
    </row>
    <row r="276" spans="1:16" x14ac:dyDescent="0.3">
      <c r="A276" s="140" t="s">
        <v>35</v>
      </c>
      <c r="B276" s="118" t="s">
        <v>341</v>
      </c>
      <c r="C276" s="120">
        <v>150</v>
      </c>
      <c r="D276" s="120">
        <v>2067</v>
      </c>
      <c r="E276" s="120">
        <v>0</v>
      </c>
      <c r="F276" s="120">
        <v>0</v>
      </c>
      <c r="G276" s="120">
        <f t="shared" si="44"/>
        <v>0</v>
      </c>
      <c r="H276" s="122">
        <f t="shared" si="50"/>
        <v>0</v>
      </c>
      <c r="I276" s="123">
        <v>0</v>
      </c>
      <c r="J276" s="122">
        <f t="shared" si="51"/>
        <v>0</v>
      </c>
      <c r="K276" s="120">
        <v>0</v>
      </c>
      <c r="L276" s="122">
        <f t="shared" si="52"/>
        <v>0</v>
      </c>
      <c r="M276" s="129">
        <f t="shared" si="48"/>
        <v>0</v>
      </c>
      <c r="N276" s="144">
        <f t="shared" si="49"/>
        <v>0</v>
      </c>
      <c r="O276" s="92"/>
      <c r="P276" s="92"/>
    </row>
    <row r="277" spans="1:16" x14ac:dyDescent="0.3">
      <c r="A277" s="140" t="s">
        <v>35</v>
      </c>
      <c r="B277" s="118" t="s">
        <v>342</v>
      </c>
      <c r="C277" s="120">
        <v>51</v>
      </c>
      <c r="D277" s="120">
        <v>2068</v>
      </c>
      <c r="E277" s="120">
        <v>0</v>
      </c>
      <c r="F277" s="120">
        <v>0</v>
      </c>
      <c r="G277" s="120">
        <f t="shared" si="44"/>
        <v>0</v>
      </c>
      <c r="H277" s="122">
        <f t="shared" si="50"/>
        <v>0</v>
      </c>
      <c r="I277" s="123">
        <v>6</v>
      </c>
      <c r="J277" s="122">
        <f t="shared" si="51"/>
        <v>1.4457831325301205E-3</v>
      </c>
      <c r="K277" s="120">
        <v>75</v>
      </c>
      <c r="L277" s="122">
        <f t="shared" si="52"/>
        <v>1.9866497139224412E-3</v>
      </c>
      <c r="M277" s="129">
        <f t="shared" si="48"/>
        <v>1.1441442821508538E-3</v>
      </c>
      <c r="N277" s="144">
        <f t="shared" si="49"/>
        <v>1001.5179386130268</v>
      </c>
      <c r="O277" s="92"/>
      <c r="P277" s="92"/>
    </row>
    <row r="278" spans="1:16" x14ac:dyDescent="0.3">
      <c r="A278" s="140" t="s">
        <v>35</v>
      </c>
      <c r="B278" s="118" t="s">
        <v>343</v>
      </c>
      <c r="C278" s="120">
        <v>240</v>
      </c>
      <c r="D278" s="120">
        <v>2086</v>
      </c>
      <c r="E278" s="120">
        <v>0</v>
      </c>
      <c r="F278" s="120">
        <v>0</v>
      </c>
      <c r="G278" s="120">
        <f t="shared" si="44"/>
        <v>0</v>
      </c>
      <c r="H278" s="122">
        <f t="shared" si="50"/>
        <v>0</v>
      </c>
      <c r="I278" s="123">
        <v>0</v>
      </c>
      <c r="J278" s="122">
        <f t="shared" si="51"/>
        <v>0</v>
      </c>
      <c r="K278" s="120">
        <v>36</v>
      </c>
      <c r="L278" s="122">
        <f t="shared" si="52"/>
        <v>9.5359186268277173E-4</v>
      </c>
      <c r="M278" s="129">
        <f t="shared" si="48"/>
        <v>3.178639542275906E-4</v>
      </c>
      <c r="N278" s="144">
        <f t="shared" si="49"/>
        <v>278.23977898919264</v>
      </c>
      <c r="O278" s="92"/>
      <c r="P278" s="92"/>
    </row>
    <row r="279" spans="1:16" x14ac:dyDescent="0.3">
      <c r="A279" s="140" t="s">
        <v>35</v>
      </c>
      <c r="B279" s="118" t="s">
        <v>344</v>
      </c>
      <c r="C279" s="120">
        <v>382</v>
      </c>
      <c r="D279" s="120">
        <v>2090</v>
      </c>
      <c r="E279" s="120">
        <v>0</v>
      </c>
      <c r="F279" s="120">
        <v>0</v>
      </c>
      <c r="G279" s="120">
        <f t="shared" si="44"/>
        <v>0</v>
      </c>
      <c r="H279" s="122">
        <f t="shared" si="50"/>
        <v>0</v>
      </c>
      <c r="I279" s="123">
        <v>0</v>
      </c>
      <c r="J279" s="122">
        <f t="shared" si="51"/>
        <v>0</v>
      </c>
      <c r="K279" s="120">
        <v>0</v>
      </c>
      <c r="L279" s="122">
        <f t="shared" si="52"/>
        <v>0</v>
      </c>
      <c r="M279" s="129">
        <f t="shared" si="48"/>
        <v>0</v>
      </c>
      <c r="N279" s="144">
        <f t="shared" si="49"/>
        <v>0</v>
      </c>
      <c r="O279" s="92"/>
      <c r="P279" s="92"/>
    </row>
    <row r="280" spans="1:16" x14ac:dyDescent="0.3">
      <c r="A280" s="140" t="s">
        <v>35</v>
      </c>
      <c r="B280" s="118" t="s">
        <v>345</v>
      </c>
      <c r="C280" s="120">
        <v>478</v>
      </c>
      <c r="D280" s="120">
        <v>2091</v>
      </c>
      <c r="E280" s="120">
        <v>0</v>
      </c>
      <c r="F280" s="120">
        <v>0</v>
      </c>
      <c r="G280" s="120">
        <f t="shared" si="44"/>
        <v>0</v>
      </c>
      <c r="H280" s="122">
        <f t="shared" si="50"/>
        <v>0</v>
      </c>
      <c r="I280" s="123">
        <v>0</v>
      </c>
      <c r="J280" s="122">
        <f t="shared" si="51"/>
        <v>0</v>
      </c>
      <c r="K280" s="120">
        <v>0</v>
      </c>
      <c r="L280" s="122">
        <f t="shared" si="52"/>
        <v>0</v>
      </c>
      <c r="M280" s="129">
        <f t="shared" si="48"/>
        <v>0</v>
      </c>
      <c r="N280" s="144">
        <f t="shared" si="49"/>
        <v>0</v>
      </c>
      <c r="O280" s="92"/>
      <c r="P280" s="92"/>
    </row>
    <row r="281" spans="1:16" x14ac:dyDescent="0.3">
      <c r="A281" s="140" t="s">
        <v>35</v>
      </c>
      <c r="B281" s="118" t="s">
        <v>346</v>
      </c>
      <c r="C281" s="120">
        <v>50</v>
      </c>
      <c r="D281" s="120">
        <v>2121</v>
      </c>
      <c r="E281" s="120">
        <v>0</v>
      </c>
      <c r="F281" s="120">
        <v>0</v>
      </c>
      <c r="G281" s="120">
        <f t="shared" si="44"/>
        <v>0</v>
      </c>
      <c r="H281" s="122">
        <f t="shared" si="50"/>
        <v>0</v>
      </c>
      <c r="I281" s="123">
        <v>0</v>
      </c>
      <c r="J281" s="122">
        <f t="shared" si="51"/>
        <v>0</v>
      </c>
      <c r="K281" s="120">
        <v>0</v>
      </c>
      <c r="L281" s="122">
        <f t="shared" si="52"/>
        <v>0</v>
      </c>
      <c r="M281" s="129">
        <f t="shared" si="48"/>
        <v>0</v>
      </c>
      <c r="N281" s="144">
        <f t="shared" si="49"/>
        <v>0</v>
      </c>
      <c r="O281" s="92"/>
      <c r="P281" s="92"/>
    </row>
    <row r="282" spans="1:16" x14ac:dyDescent="0.3">
      <c r="A282" s="140" t="s">
        <v>35</v>
      </c>
      <c r="B282" s="118" t="s">
        <v>347</v>
      </c>
      <c r="C282" s="120">
        <v>52</v>
      </c>
      <c r="D282" s="120">
        <v>2166</v>
      </c>
      <c r="E282" s="120">
        <v>0</v>
      </c>
      <c r="F282" s="120">
        <v>0</v>
      </c>
      <c r="G282" s="120">
        <f t="shared" si="44"/>
        <v>0</v>
      </c>
      <c r="H282" s="122">
        <f t="shared" si="50"/>
        <v>0</v>
      </c>
      <c r="I282" s="123">
        <v>0</v>
      </c>
      <c r="J282" s="122">
        <f t="shared" si="51"/>
        <v>0</v>
      </c>
      <c r="K282" s="120">
        <v>19</v>
      </c>
      <c r="L282" s="122">
        <f t="shared" si="52"/>
        <v>5.0328459419368514E-4</v>
      </c>
      <c r="M282" s="129">
        <f t="shared" si="48"/>
        <v>1.6776153139789506E-4</v>
      </c>
      <c r="N282" s="144">
        <f t="shared" si="49"/>
        <v>146.84877224429613</v>
      </c>
      <c r="O282" s="92"/>
      <c r="P282" s="92"/>
    </row>
    <row r="283" spans="1:16" x14ac:dyDescent="0.3">
      <c r="A283" s="140" t="s">
        <v>35</v>
      </c>
      <c r="B283" s="118" t="s">
        <v>348</v>
      </c>
      <c r="C283" s="120">
        <v>309</v>
      </c>
      <c r="D283" s="120">
        <v>2167</v>
      </c>
      <c r="E283" s="120">
        <v>0</v>
      </c>
      <c r="F283" s="120">
        <v>0</v>
      </c>
      <c r="G283" s="120">
        <f t="shared" si="44"/>
        <v>0</v>
      </c>
      <c r="H283" s="122">
        <f t="shared" si="50"/>
        <v>0</v>
      </c>
      <c r="I283" s="123">
        <v>0</v>
      </c>
      <c r="J283" s="122">
        <f t="shared" si="51"/>
        <v>0</v>
      </c>
      <c r="K283" s="120">
        <v>90</v>
      </c>
      <c r="L283" s="122">
        <f t="shared" si="52"/>
        <v>2.3839796567069293E-3</v>
      </c>
      <c r="M283" s="129">
        <f t="shared" si="48"/>
        <v>7.9465988556897641E-4</v>
      </c>
      <c r="N283" s="144">
        <f t="shared" si="49"/>
        <v>695.59944747298152</v>
      </c>
      <c r="O283" s="92"/>
      <c r="P283" s="92"/>
    </row>
    <row r="284" spans="1:16" x14ac:dyDescent="0.3">
      <c r="A284" s="140" t="s">
        <v>35</v>
      </c>
      <c r="B284" s="118" t="s">
        <v>349</v>
      </c>
      <c r="C284" s="120">
        <v>310</v>
      </c>
      <c r="D284" s="120">
        <v>2168</v>
      </c>
      <c r="E284" s="120">
        <v>0</v>
      </c>
      <c r="F284" s="120">
        <v>0</v>
      </c>
      <c r="G284" s="120">
        <f t="shared" si="44"/>
        <v>0</v>
      </c>
      <c r="H284" s="122">
        <f t="shared" si="50"/>
        <v>0</v>
      </c>
      <c r="I284" s="123">
        <v>0</v>
      </c>
      <c r="J284" s="122">
        <f t="shared" si="51"/>
        <v>0</v>
      </c>
      <c r="K284" s="120">
        <v>34</v>
      </c>
      <c r="L284" s="122">
        <f t="shared" si="52"/>
        <v>9.0061453697817329E-4</v>
      </c>
      <c r="M284" s="129">
        <f t="shared" si="48"/>
        <v>3.0020484565939108E-4</v>
      </c>
      <c r="N284" s="144">
        <f t="shared" si="49"/>
        <v>262.78201348979303</v>
      </c>
      <c r="O284" s="92"/>
      <c r="P284" s="92"/>
    </row>
    <row r="285" spans="1:16" x14ac:dyDescent="0.3">
      <c r="A285" s="140" t="s">
        <v>35</v>
      </c>
      <c r="B285" s="118" t="s">
        <v>350</v>
      </c>
      <c r="C285" s="120">
        <v>129</v>
      </c>
      <c r="D285" s="120">
        <v>2169</v>
      </c>
      <c r="E285" s="120">
        <v>0</v>
      </c>
      <c r="F285" s="120">
        <v>0</v>
      </c>
      <c r="G285" s="120">
        <f t="shared" si="44"/>
        <v>0</v>
      </c>
      <c r="H285" s="122">
        <f t="shared" si="50"/>
        <v>0</v>
      </c>
      <c r="I285" s="123">
        <v>2</v>
      </c>
      <c r="J285" s="122">
        <f t="shared" si="51"/>
        <v>4.8192771084337347E-4</v>
      </c>
      <c r="K285" s="120">
        <v>19</v>
      </c>
      <c r="L285" s="122">
        <f t="shared" si="52"/>
        <v>5.0328459419368514E-4</v>
      </c>
      <c r="M285" s="129">
        <f t="shared" si="48"/>
        <v>3.2840410167901956E-4</v>
      </c>
      <c r="N285" s="144">
        <f t="shared" si="49"/>
        <v>287.4660163728102</v>
      </c>
      <c r="O285" s="92"/>
      <c r="P285" s="92"/>
    </row>
    <row r="286" spans="1:16" x14ac:dyDescent="0.3">
      <c r="A286" s="140" t="s">
        <v>35</v>
      </c>
      <c r="B286" s="118" t="s">
        <v>351</v>
      </c>
      <c r="C286" s="120">
        <v>40</v>
      </c>
      <c r="D286" s="120">
        <v>2170</v>
      </c>
      <c r="E286" s="120">
        <v>0</v>
      </c>
      <c r="F286" s="120">
        <v>0</v>
      </c>
      <c r="G286" s="120">
        <f t="shared" si="44"/>
        <v>0</v>
      </c>
      <c r="H286" s="122">
        <f t="shared" si="50"/>
        <v>0</v>
      </c>
      <c r="I286" s="123">
        <v>0</v>
      </c>
      <c r="J286" s="122">
        <f t="shared" si="51"/>
        <v>0</v>
      </c>
      <c r="K286" s="120">
        <v>1</v>
      </c>
      <c r="L286" s="122">
        <f t="shared" si="52"/>
        <v>2.6488662852299217E-5</v>
      </c>
      <c r="M286" s="129">
        <f t="shared" si="48"/>
        <v>8.8295542840997397E-6</v>
      </c>
      <c r="N286" s="144">
        <f t="shared" si="49"/>
        <v>7.7288827496997961</v>
      </c>
      <c r="O286" s="92"/>
      <c r="P286" s="92"/>
    </row>
    <row r="287" spans="1:16" x14ac:dyDescent="0.3">
      <c r="A287" s="140" t="s">
        <v>35</v>
      </c>
      <c r="B287" s="118" t="s">
        <v>352</v>
      </c>
      <c r="C287" s="120">
        <v>168</v>
      </c>
      <c r="D287" s="120">
        <v>2171</v>
      </c>
      <c r="E287" s="120">
        <v>0</v>
      </c>
      <c r="F287" s="120">
        <v>0</v>
      </c>
      <c r="G287" s="120">
        <f t="shared" si="44"/>
        <v>0</v>
      </c>
      <c r="H287" s="122">
        <f t="shared" si="50"/>
        <v>0</v>
      </c>
      <c r="I287" s="123">
        <v>17</v>
      </c>
      <c r="J287" s="122">
        <f t="shared" si="51"/>
        <v>4.0963855421686747E-3</v>
      </c>
      <c r="K287" s="120">
        <v>156</v>
      </c>
      <c r="L287" s="122">
        <f t="shared" si="52"/>
        <v>4.1322314049586778E-3</v>
      </c>
      <c r="M287" s="129">
        <f t="shared" si="48"/>
        <v>2.7428723157091176E-3</v>
      </c>
      <c r="N287" s="144">
        <f t="shared" si="49"/>
        <v>2400.9522840455379</v>
      </c>
      <c r="O287" s="92"/>
      <c r="P287" s="92"/>
    </row>
    <row r="288" spans="1:16" x14ac:dyDescent="0.3">
      <c r="A288" s="140" t="s">
        <v>35</v>
      </c>
      <c r="B288" s="118" t="s">
        <v>353</v>
      </c>
      <c r="C288" s="120">
        <v>230</v>
      </c>
      <c r="D288" s="120">
        <v>2172</v>
      </c>
      <c r="E288" s="120">
        <v>0</v>
      </c>
      <c r="F288" s="120">
        <v>0</v>
      </c>
      <c r="G288" s="120">
        <f t="shared" si="44"/>
        <v>0</v>
      </c>
      <c r="H288" s="122">
        <f t="shared" si="50"/>
        <v>0</v>
      </c>
      <c r="I288" s="123">
        <v>0</v>
      </c>
      <c r="J288" s="122">
        <f t="shared" si="51"/>
        <v>0</v>
      </c>
      <c r="K288" s="120">
        <v>0</v>
      </c>
      <c r="L288" s="122">
        <f t="shared" si="52"/>
        <v>0</v>
      </c>
      <c r="M288" s="129">
        <f t="shared" si="48"/>
        <v>0</v>
      </c>
      <c r="N288" s="144">
        <f t="shared" si="49"/>
        <v>0</v>
      </c>
      <c r="O288" s="92"/>
      <c r="P288" s="92"/>
    </row>
    <row r="289" spans="1:16" x14ac:dyDescent="0.3">
      <c r="A289" s="140" t="s">
        <v>35</v>
      </c>
      <c r="B289" s="118" t="s">
        <v>354</v>
      </c>
      <c r="C289" s="120">
        <v>165</v>
      </c>
      <c r="D289" s="120">
        <v>1907</v>
      </c>
      <c r="E289" s="120">
        <v>0</v>
      </c>
      <c r="F289" s="120">
        <v>0</v>
      </c>
      <c r="G289" s="120">
        <f t="shared" si="44"/>
        <v>0</v>
      </c>
      <c r="H289" s="122">
        <f t="shared" si="50"/>
        <v>0</v>
      </c>
      <c r="I289" s="123">
        <v>0</v>
      </c>
      <c r="J289" s="122">
        <f t="shared" si="51"/>
        <v>0</v>
      </c>
      <c r="K289" s="120">
        <v>13</v>
      </c>
      <c r="L289" s="122">
        <f t="shared" si="52"/>
        <v>3.4435261707988982E-4</v>
      </c>
      <c r="M289" s="129">
        <f t="shared" si="48"/>
        <v>1.147842056932966E-4</v>
      </c>
      <c r="N289" s="144">
        <f t="shared" si="49"/>
        <v>100.47547574609733</v>
      </c>
      <c r="O289" s="92"/>
      <c r="P289" s="92"/>
    </row>
    <row r="290" spans="1:16" x14ac:dyDescent="0.3">
      <c r="A290" s="140" t="s">
        <v>35</v>
      </c>
      <c r="B290" s="118" t="s">
        <v>355</v>
      </c>
      <c r="C290" s="120"/>
      <c r="D290" s="120">
        <v>9069</v>
      </c>
      <c r="E290" s="120">
        <v>0</v>
      </c>
      <c r="F290" s="120">
        <v>0</v>
      </c>
      <c r="G290" s="120">
        <f t="shared" si="44"/>
        <v>0</v>
      </c>
      <c r="H290" s="122">
        <f t="shared" si="50"/>
        <v>0</v>
      </c>
      <c r="I290" s="123">
        <v>0</v>
      </c>
      <c r="J290" s="122">
        <f t="shared" si="51"/>
        <v>0</v>
      </c>
      <c r="K290" s="120">
        <v>35</v>
      </c>
      <c r="L290" s="122">
        <f t="shared" si="52"/>
        <v>9.2710319983047257E-4</v>
      </c>
      <c r="M290" s="129">
        <f t="shared" si="48"/>
        <v>3.0903439994349084E-4</v>
      </c>
      <c r="N290" s="144">
        <f t="shared" si="49"/>
        <v>270.51089623949281</v>
      </c>
      <c r="O290" s="92"/>
      <c r="P290" s="92"/>
    </row>
    <row r="291" spans="1:16" x14ac:dyDescent="0.3">
      <c r="A291" s="140" t="s">
        <v>35</v>
      </c>
      <c r="B291" s="118" t="s">
        <v>356</v>
      </c>
      <c r="C291" s="120">
        <v>305</v>
      </c>
      <c r="D291" s="120">
        <v>2196</v>
      </c>
      <c r="E291" s="120">
        <v>1</v>
      </c>
      <c r="F291" s="120">
        <v>0</v>
      </c>
      <c r="G291" s="120">
        <f t="shared" si="44"/>
        <v>1</v>
      </c>
      <c r="H291" s="122">
        <f t="shared" si="50"/>
        <v>1.7680339462517681E-4</v>
      </c>
      <c r="I291" s="123">
        <v>71</v>
      </c>
      <c r="J291" s="122">
        <f t="shared" si="51"/>
        <v>1.7108433734939758E-2</v>
      </c>
      <c r="K291" s="120">
        <v>252</v>
      </c>
      <c r="L291" s="122">
        <f t="shared" si="52"/>
        <v>6.6751430387794021E-3</v>
      </c>
      <c r="M291" s="129">
        <f t="shared" si="48"/>
        <v>7.9867933894481116E-3</v>
      </c>
      <c r="N291" s="144">
        <f t="shared" si="49"/>
        <v>6991.1784521539703</v>
      </c>
      <c r="O291" s="92"/>
      <c r="P291" s="92"/>
    </row>
    <row r="292" spans="1:16" x14ac:dyDescent="0.3">
      <c r="A292" s="140" t="s">
        <v>35</v>
      </c>
      <c r="B292" s="118" t="s">
        <v>357</v>
      </c>
      <c r="C292" s="120">
        <v>381</v>
      </c>
      <c r="D292" s="120">
        <v>2216</v>
      </c>
      <c r="E292" s="120">
        <v>2</v>
      </c>
      <c r="F292" s="120">
        <v>0</v>
      </c>
      <c r="G292" s="120">
        <f t="shared" si="44"/>
        <v>2</v>
      </c>
      <c r="H292" s="122">
        <f t="shared" si="50"/>
        <v>3.5360678925035362E-4</v>
      </c>
      <c r="I292" s="123">
        <v>0</v>
      </c>
      <c r="J292" s="122">
        <f t="shared" si="51"/>
        <v>0</v>
      </c>
      <c r="K292" s="120">
        <v>18</v>
      </c>
      <c r="L292" s="122">
        <f t="shared" si="52"/>
        <v>4.7679593134138587E-4</v>
      </c>
      <c r="M292" s="129">
        <f t="shared" si="48"/>
        <v>2.7680090686391318E-4</v>
      </c>
      <c r="N292" s="144">
        <f t="shared" si="49"/>
        <v>242.2955548293441</v>
      </c>
      <c r="O292" s="92"/>
      <c r="P292" s="92"/>
    </row>
    <row r="293" spans="1:16" x14ac:dyDescent="0.3">
      <c r="A293" s="140" t="s">
        <v>35</v>
      </c>
      <c r="B293" s="118" t="s">
        <v>358</v>
      </c>
      <c r="C293" s="120">
        <v>379</v>
      </c>
      <c r="D293" s="120">
        <v>2217</v>
      </c>
      <c r="E293" s="120">
        <v>0</v>
      </c>
      <c r="F293" s="120">
        <v>0</v>
      </c>
      <c r="G293" s="120">
        <f t="shared" si="44"/>
        <v>0</v>
      </c>
      <c r="H293" s="122">
        <f t="shared" si="50"/>
        <v>0</v>
      </c>
      <c r="I293" s="123">
        <v>0</v>
      </c>
      <c r="J293" s="122">
        <f t="shared" si="51"/>
        <v>0</v>
      </c>
      <c r="K293" s="120">
        <v>3</v>
      </c>
      <c r="L293" s="122">
        <f t="shared" si="52"/>
        <v>7.9465988556897649E-5</v>
      </c>
      <c r="M293" s="129">
        <f t="shared" si="48"/>
        <v>2.6488662852299217E-5</v>
      </c>
      <c r="N293" s="144">
        <f t="shared" si="49"/>
        <v>23.186648249099388</v>
      </c>
      <c r="O293" s="92"/>
      <c r="P293" s="92"/>
    </row>
    <row r="294" spans="1:16" x14ac:dyDescent="0.3">
      <c r="A294" s="140" t="s">
        <v>35</v>
      </c>
      <c r="B294" s="118" t="s">
        <v>359</v>
      </c>
      <c r="C294" s="120">
        <v>350</v>
      </c>
      <c r="D294" s="120">
        <v>2268</v>
      </c>
      <c r="E294" s="120">
        <v>0</v>
      </c>
      <c r="F294" s="120">
        <v>0</v>
      </c>
      <c r="G294" s="120">
        <f t="shared" si="44"/>
        <v>0</v>
      </c>
      <c r="H294" s="122">
        <f t="shared" si="50"/>
        <v>0</v>
      </c>
      <c r="I294" s="123">
        <v>3</v>
      </c>
      <c r="J294" s="122">
        <f t="shared" si="51"/>
        <v>7.2289156626506026E-4</v>
      </c>
      <c r="K294" s="120">
        <v>87</v>
      </c>
      <c r="L294" s="122">
        <f t="shared" si="52"/>
        <v>2.3045136681500316E-3</v>
      </c>
      <c r="M294" s="129">
        <f t="shared" si="48"/>
        <v>1.009135078138364E-3</v>
      </c>
      <c r="N294" s="144">
        <f t="shared" si="49"/>
        <v>883.33866541665327</v>
      </c>
      <c r="O294" s="92"/>
      <c r="P294" s="92"/>
    </row>
    <row r="295" spans="1:16" x14ac:dyDescent="0.3">
      <c r="A295" s="140" t="s">
        <v>35</v>
      </c>
      <c r="B295" s="118" t="s">
        <v>360</v>
      </c>
      <c r="C295" s="120">
        <v>553</v>
      </c>
      <c r="D295" s="120">
        <v>2218</v>
      </c>
      <c r="E295" s="120">
        <v>0</v>
      </c>
      <c r="F295" s="120">
        <v>0</v>
      </c>
      <c r="G295" s="120">
        <f t="shared" si="44"/>
        <v>0</v>
      </c>
      <c r="H295" s="122">
        <f t="shared" si="50"/>
        <v>0</v>
      </c>
      <c r="I295" s="123">
        <v>11</v>
      </c>
      <c r="J295" s="122">
        <f t="shared" si="51"/>
        <v>2.6506024096385541E-3</v>
      </c>
      <c r="K295" s="120">
        <v>40</v>
      </c>
      <c r="L295" s="122">
        <f t="shared" si="52"/>
        <v>1.0595465140919686E-3</v>
      </c>
      <c r="M295" s="129">
        <f t="shared" si="48"/>
        <v>1.2367163079101743E-3</v>
      </c>
      <c r="N295" s="144">
        <f t="shared" si="49"/>
        <v>1082.5501526948192</v>
      </c>
      <c r="O295" s="92"/>
      <c r="P295" s="92"/>
    </row>
    <row r="296" spans="1:16" x14ac:dyDescent="0.3">
      <c r="A296" s="140" t="s">
        <v>35</v>
      </c>
      <c r="B296" s="118" t="s">
        <v>361</v>
      </c>
      <c r="C296" s="120">
        <v>445</v>
      </c>
      <c r="D296" s="120">
        <v>2238</v>
      </c>
      <c r="E296" s="120">
        <v>0</v>
      </c>
      <c r="F296" s="120">
        <v>0</v>
      </c>
      <c r="G296" s="120">
        <f t="shared" si="44"/>
        <v>0</v>
      </c>
      <c r="H296" s="122">
        <f t="shared" si="50"/>
        <v>0</v>
      </c>
      <c r="I296" s="123">
        <v>12</v>
      </c>
      <c r="J296" s="122">
        <f t="shared" si="51"/>
        <v>2.891566265060241E-3</v>
      </c>
      <c r="K296" s="120">
        <v>28</v>
      </c>
      <c r="L296" s="122">
        <f t="shared" si="52"/>
        <v>7.4168255986437808E-4</v>
      </c>
      <c r="M296" s="129">
        <f t="shared" si="48"/>
        <v>1.2110829416415397E-3</v>
      </c>
      <c r="N296" s="144">
        <f t="shared" si="49"/>
        <v>1060.1121817626786</v>
      </c>
      <c r="O296" s="92"/>
      <c r="P296" s="92"/>
    </row>
    <row r="297" spans="1:16" x14ac:dyDescent="0.3">
      <c r="A297" s="140" t="s">
        <v>35</v>
      </c>
      <c r="B297" s="118" t="s">
        <v>362</v>
      </c>
      <c r="C297" s="120"/>
      <c r="D297" s="120">
        <v>18004</v>
      </c>
      <c r="E297" s="120">
        <v>0</v>
      </c>
      <c r="F297" s="120">
        <v>0</v>
      </c>
      <c r="G297" s="120">
        <f t="shared" si="44"/>
        <v>0</v>
      </c>
      <c r="H297" s="122">
        <f t="shared" si="50"/>
        <v>0</v>
      </c>
      <c r="I297" s="123">
        <v>0</v>
      </c>
      <c r="J297" s="122">
        <f t="shared" si="51"/>
        <v>0</v>
      </c>
      <c r="K297" s="120">
        <v>44</v>
      </c>
      <c r="L297" s="122">
        <f t="shared" si="52"/>
        <v>1.1655011655011655E-3</v>
      </c>
      <c r="M297" s="129">
        <f t="shared" si="48"/>
        <v>3.885003885003885E-4</v>
      </c>
      <c r="N297" s="144">
        <f t="shared" si="49"/>
        <v>340.07084098679098</v>
      </c>
      <c r="O297" s="92"/>
      <c r="P297" s="92"/>
    </row>
    <row r="298" spans="1:16" x14ac:dyDescent="0.3">
      <c r="A298" s="140" t="s">
        <v>35</v>
      </c>
      <c r="B298" s="118" t="s">
        <v>363</v>
      </c>
      <c r="C298" s="120">
        <v>440</v>
      </c>
      <c r="D298" s="120">
        <v>2264</v>
      </c>
      <c r="E298" s="120">
        <v>0</v>
      </c>
      <c r="F298" s="120">
        <v>0</v>
      </c>
      <c r="G298" s="120">
        <f t="shared" si="44"/>
        <v>0</v>
      </c>
      <c r="H298" s="122">
        <f t="shared" si="50"/>
        <v>0</v>
      </c>
      <c r="I298" s="123">
        <v>0</v>
      </c>
      <c r="J298" s="122">
        <f t="shared" si="51"/>
        <v>0</v>
      </c>
      <c r="K298" s="120">
        <v>106</v>
      </c>
      <c r="L298" s="122">
        <f t="shared" si="52"/>
        <v>2.8077982623437169E-3</v>
      </c>
      <c r="M298" s="129">
        <f t="shared" si="48"/>
        <v>9.3593275411457233E-4</v>
      </c>
      <c r="N298" s="144">
        <f t="shared" si="49"/>
        <v>819.26157146817832</v>
      </c>
      <c r="O298" s="92"/>
      <c r="P298" s="92"/>
    </row>
    <row r="299" spans="1:16" x14ac:dyDescent="0.3">
      <c r="A299" s="140" t="s">
        <v>35</v>
      </c>
      <c r="B299" s="118" t="s">
        <v>364</v>
      </c>
      <c r="C299" s="120">
        <v>458</v>
      </c>
      <c r="D299" s="120">
        <v>2265</v>
      </c>
      <c r="E299" s="120">
        <v>0</v>
      </c>
      <c r="F299" s="120">
        <v>0</v>
      </c>
      <c r="G299" s="120">
        <f t="shared" si="44"/>
        <v>0</v>
      </c>
      <c r="H299" s="122">
        <f t="shared" si="50"/>
        <v>0</v>
      </c>
      <c r="I299" s="123">
        <v>0</v>
      </c>
      <c r="J299" s="122">
        <f t="shared" si="51"/>
        <v>0</v>
      </c>
      <c r="K299" s="120">
        <v>90</v>
      </c>
      <c r="L299" s="122">
        <f t="shared" si="52"/>
        <v>2.3839796567069293E-3</v>
      </c>
      <c r="M299" s="129">
        <f t="shared" si="48"/>
        <v>7.9465988556897641E-4</v>
      </c>
      <c r="N299" s="144">
        <f t="shared" si="49"/>
        <v>695.59944747298152</v>
      </c>
      <c r="O299" s="92"/>
      <c r="P299" s="92"/>
    </row>
    <row r="300" spans="1:16" x14ac:dyDescent="0.3">
      <c r="A300" s="140" t="s">
        <v>35</v>
      </c>
      <c r="B300" s="118" t="s">
        <v>365</v>
      </c>
      <c r="C300" s="120">
        <v>324</v>
      </c>
      <c r="D300" s="120">
        <v>2269</v>
      </c>
      <c r="E300" s="120">
        <v>1</v>
      </c>
      <c r="F300" s="120">
        <v>0</v>
      </c>
      <c r="G300" s="120">
        <f t="shared" si="44"/>
        <v>1</v>
      </c>
      <c r="H300" s="122">
        <f t="shared" si="50"/>
        <v>1.7680339462517681E-4</v>
      </c>
      <c r="I300" s="123">
        <v>5</v>
      </c>
      <c r="J300" s="122">
        <f t="shared" si="51"/>
        <v>1.2048192771084338E-3</v>
      </c>
      <c r="K300" s="120">
        <v>44</v>
      </c>
      <c r="L300" s="122">
        <f t="shared" si="52"/>
        <v>1.1655011655011655E-3</v>
      </c>
      <c r="M300" s="129">
        <f t="shared" si="48"/>
        <v>8.490412790782588E-4</v>
      </c>
      <c r="N300" s="144">
        <f t="shared" si="49"/>
        <v>743.2017839754501</v>
      </c>
      <c r="O300" s="92"/>
      <c r="P300" s="92"/>
    </row>
    <row r="301" spans="1:16" x14ac:dyDescent="0.3">
      <c r="A301" s="140" t="s">
        <v>35</v>
      </c>
      <c r="B301" s="118" t="s">
        <v>366</v>
      </c>
      <c r="C301" s="120">
        <v>287</v>
      </c>
      <c r="D301" s="120">
        <v>2271</v>
      </c>
      <c r="E301" s="120">
        <v>0</v>
      </c>
      <c r="F301" s="120">
        <v>0</v>
      </c>
      <c r="G301" s="120">
        <f t="shared" si="44"/>
        <v>0</v>
      </c>
      <c r="H301" s="122">
        <f t="shared" si="50"/>
        <v>0</v>
      </c>
      <c r="I301" s="123">
        <v>12</v>
      </c>
      <c r="J301" s="122">
        <f t="shared" si="51"/>
        <v>2.891566265060241E-3</v>
      </c>
      <c r="K301" s="120">
        <v>28</v>
      </c>
      <c r="L301" s="122">
        <f t="shared" si="52"/>
        <v>7.4168255986437808E-4</v>
      </c>
      <c r="M301" s="129">
        <f t="shared" si="48"/>
        <v>1.2110829416415397E-3</v>
      </c>
      <c r="N301" s="144">
        <f t="shared" si="49"/>
        <v>1060.1121817626786</v>
      </c>
      <c r="O301" s="92"/>
      <c r="P301" s="92"/>
    </row>
    <row r="302" spans="1:16" x14ac:dyDescent="0.3">
      <c r="A302" s="140" t="s">
        <v>35</v>
      </c>
      <c r="B302" s="118" t="s">
        <v>367</v>
      </c>
      <c r="C302" s="120">
        <v>292</v>
      </c>
      <c r="D302" s="120">
        <v>2272</v>
      </c>
      <c r="E302" s="120">
        <v>0</v>
      </c>
      <c r="F302" s="120">
        <v>0</v>
      </c>
      <c r="G302" s="120">
        <f t="shared" si="44"/>
        <v>0</v>
      </c>
      <c r="H302" s="122">
        <f t="shared" si="50"/>
        <v>0</v>
      </c>
      <c r="I302" s="123">
        <v>5</v>
      </c>
      <c r="J302" s="122">
        <f t="shared" si="51"/>
        <v>1.2048192771084338E-3</v>
      </c>
      <c r="K302" s="120">
        <v>50</v>
      </c>
      <c r="L302" s="122">
        <f t="shared" si="52"/>
        <v>1.3244331426149607E-3</v>
      </c>
      <c r="M302" s="129">
        <f t="shared" si="48"/>
        <v>8.4308413990779815E-4</v>
      </c>
      <c r="N302" s="144">
        <f t="shared" si="49"/>
        <v>737.98724780627492</v>
      </c>
      <c r="O302" s="92"/>
      <c r="P302" s="92"/>
    </row>
    <row r="303" spans="1:16" x14ac:dyDescent="0.3">
      <c r="A303" s="140" t="s">
        <v>35</v>
      </c>
      <c r="B303" s="118" t="s">
        <v>368</v>
      </c>
      <c r="C303" s="120">
        <v>47</v>
      </c>
      <c r="D303" s="120">
        <v>2220</v>
      </c>
      <c r="E303" s="120">
        <v>0</v>
      </c>
      <c r="F303" s="120">
        <v>0</v>
      </c>
      <c r="G303" s="120">
        <f t="shared" si="44"/>
        <v>0</v>
      </c>
      <c r="H303" s="122">
        <f t="shared" si="50"/>
        <v>0</v>
      </c>
      <c r="I303" s="123">
        <v>0</v>
      </c>
      <c r="J303" s="122">
        <f t="shared" si="51"/>
        <v>0</v>
      </c>
      <c r="K303" s="120">
        <v>1</v>
      </c>
      <c r="L303" s="122">
        <f t="shared" si="52"/>
        <v>2.6488662852299217E-5</v>
      </c>
      <c r="M303" s="129">
        <f t="shared" si="48"/>
        <v>8.8295542840997397E-6</v>
      </c>
      <c r="N303" s="144">
        <f t="shared" si="49"/>
        <v>7.7288827496997961</v>
      </c>
      <c r="O303" s="92"/>
      <c r="P303" s="92"/>
    </row>
    <row r="304" spans="1:16" x14ac:dyDescent="0.3">
      <c r="A304" s="140" t="s">
        <v>35</v>
      </c>
      <c r="B304" s="118" t="s">
        <v>369</v>
      </c>
      <c r="C304" s="120">
        <v>562</v>
      </c>
      <c r="D304" s="120">
        <v>2221</v>
      </c>
      <c r="E304" s="120">
        <v>0</v>
      </c>
      <c r="F304" s="120">
        <v>0</v>
      </c>
      <c r="G304" s="120">
        <f t="shared" si="44"/>
        <v>0</v>
      </c>
      <c r="H304" s="122">
        <f t="shared" si="50"/>
        <v>0</v>
      </c>
      <c r="I304" s="123">
        <v>0</v>
      </c>
      <c r="J304" s="122">
        <f t="shared" si="51"/>
        <v>0</v>
      </c>
      <c r="K304" s="120">
        <v>0</v>
      </c>
      <c r="L304" s="122">
        <f t="shared" si="52"/>
        <v>0</v>
      </c>
      <c r="M304" s="129">
        <f t="shared" si="48"/>
        <v>0</v>
      </c>
      <c r="N304" s="144">
        <f t="shared" si="49"/>
        <v>0</v>
      </c>
      <c r="O304" s="92"/>
      <c r="P304" s="92"/>
    </row>
    <row r="305" spans="1:16" x14ac:dyDescent="0.3">
      <c r="A305" s="140" t="s">
        <v>35</v>
      </c>
      <c r="B305" s="118" t="s">
        <v>370</v>
      </c>
      <c r="C305" s="120">
        <v>457</v>
      </c>
      <c r="D305" s="120">
        <v>2224</v>
      </c>
      <c r="E305" s="120">
        <v>3</v>
      </c>
      <c r="F305" s="120">
        <v>0</v>
      </c>
      <c r="G305" s="120">
        <f t="shared" si="44"/>
        <v>3</v>
      </c>
      <c r="H305" s="122">
        <f t="shared" ref="H305:H336" si="53">+G305/$G$501</f>
        <v>5.304101838755304E-4</v>
      </c>
      <c r="I305" s="123">
        <v>0</v>
      </c>
      <c r="J305" s="122">
        <f t="shared" ref="J305:J336" si="54">+I305/$I$501</f>
        <v>0</v>
      </c>
      <c r="K305" s="120">
        <v>154</v>
      </c>
      <c r="L305" s="122">
        <f t="shared" ref="L305:L336" si="55">+K305/$K$501</f>
        <v>4.079254079254079E-3</v>
      </c>
      <c r="M305" s="129">
        <f t="shared" si="48"/>
        <v>1.5365547543765366E-3</v>
      </c>
      <c r="N305" s="144">
        <f t="shared" si="49"/>
        <v>1345.0114414558902</v>
      </c>
      <c r="O305" s="92"/>
      <c r="P305" s="92"/>
    </row>
    <row r="306" spans="1:16" x14ac:dyDescent="0.3">
      <c r="A306" s="140" t="s">
        <v>35</v>
      </c>
      <c r="B306" s="118" t="s">
        <v>371</v>
      </c>
      <c r="C306" s="146">
        <v>127</v>
      </c>
      <c r="D306" s="146">
        <v>2225</v>
      </c>
      <c r="E306" s="120">
        <v>0</v>
      </c>
      <c r="F306" s="120">
        <v>0</v>
      </c>
      <c r="G306" s="120">
        <f t="shared" si="44"/>
        <v>0</v>
      </c>
      <c r="H306" s="122">
        <f t="shared" si="53"/>
        <v>0</v>
      </c>
      <c r="I306" s="123">
        <v>0</v>
      </c>
      <c r="J306" s="122">
        <f t="shared" si="54"/>
        <v>0</v>
      </c>
      <c r="K306" s="120">
        <v>96</v>
      </c>
      <c r="L306" s="122">
        <f t="shared" si="55"/>
        <v>2.5429116338207248E-3</v>
      </c>
      <c r="M306" s="129">
        <f t="shared" si="48"/>
        <v>8.4763721127357496E-4</v>
      </c>
      <c r="N306" s="144">
        <f t="shared" si="49"/>
        <v>741.97274397118042</v>
      </c>
      <c r="O306" s="92"/>
      <c r="P306" s="92"/>
    </row>
    <row r="307" spans="1:16" x14ac:dyDescent="0.3">
      <c r="A307" s="140" t="s">
        <v>35</v>
      </c>
      <c r="B307" s="118" t="s">
        <v>372</v>
      </c>
      <c r="C307" s="146">
        <v>270</v>
      </c>
      <c r="D307" s="146">
        <v>2226</v>
      </c>
      <c r="E307" s="120">
        <v>0</v>
      </c>
      <c r="F307" s="120">
        <v>0</v>
      </c>
      <c r="G307" s="120">
        <f t="shared" si="44"/>
        <v>0</v>
      </c>
      <c r="H307" s="122">
        <f t="shared" si="53"/>
        <v>0</v>
      </c>
      <c r="I307" s="123">
        <v>0</v>
      </c>
      <c r="J307" s="122">
        <f t="shared" si="54"/>
        <v>0</v>
      </c>
      <c r="K307" s="120">
        <v>0</v>
      </c>
      <c r="L307" s="122">
        <f t="shared" si="55"/>
        <v>0</v>
      </c>
      <c r="M307" s="129">
        <f t="shared" si="48"/>
        <v>0</v>
      </c>
      <c r="N307" s="144">
        <f t="shared" si="49"/>
        <v>0</v>
      </c>
      <c r="O307" s="92"/>
      <c r="P307" s="92"/>
    </row>
    <row r="308" spans="1:16" x14ac:dyDescent="0.3">
      <c r="A308" s="140" t="s">
        <v>35</v>
      </c>
      <c r="B308" s="118" t="s">
        <v>373</v>
      </c>
      <c r="C308" s="120">
        <v>75</v>
      </c>
      <c r="D308" s="120">
        <v>2227</v>
      </c>
      <c r="E308" s="120">
        <v>0</v>
      </c>
      <c r="F308" s="120">
        <v>0</v>
      </c>
      <c r="G308" s="120">
        <f t="shared" si="44"/>
        <v>0</v>
      </c>
      <c r="H308" s="122">
        <f t="shared" si="53"/>
        <v>0</v>
      </c>
      <c r="I308" s="123">
        <v>0</v>
      </c>
      <c r="J308" s="122">
        <f t="shared" si="54"/>
        <v>0</v>
      </c>
      <c r="K308" s="120">
        <v>1</v>
      </c>
      <c r="L308" s="122">
        <f t="shared" si="55"/>
        <v>2.6488662852299217E-5</v>
      </c>
      <c r="M308" s="129">
        <f t="shared" si="48"/>
        <v>8.8295542840997397E-6</v>
      </c>
      <c r="N308" s="144">
        <f t="shared" si="49"/>
        <v>7.7288827496997961</v>
      </c>
      <c r="O308" s="92"/>
      <c r="P308" s="92"/>
    </row>
    <row r="309" spans="1:16" x14ac:dyDescent="0.3">
      <c r="A309" s="140" t="s">
        <v>35</v>
      </c>
      <c r="B309" s="118" t="s">
        <v>374</v>
      </c>
      <c r="C309" s="120">
        <v>59</v>
      </c>
      <c r="D309" s="120">
        <v>2228</v>
      </c>
      <c r="E309" s="120">
        <v>0</v>
      </c>
      <c r="F309" s="120">
        <v>0</v>
      </c>
      <c r="G309" s="120">
        <f t="shared" si="44"/>
        <v>0</v>
      </c>
      <c r="H309" s="122">
        <f t="shared" si="53"/>
        <v>0</v>
      </c>
      <c r="I309" s="123">
        <v>0</v>
      </c>
      <c r="J309" s="122">
        <f t="shared" si="54"/>
        <v>0</v>
      </c>
      <c r="K309" s="120">
        <v>100</v>
      </c>
      <c r="L309" s="122">
        <f t="shared" si="55"/>
        <v>2.6488662852299214E-3</v>
      </c>
      <c r="M309" s="129">
        <f t="shared" si="48"/>
        <v>8.8295542840997378E-4</v>
      </c>
      <c r="N309" s="144">
        <f t="shared" si="49"/>
        <v>772.88827496997942</v>
      </c>
      <c r="O309" s="92"/>
      <c r="P309" s="92"/>
    </row>
    <row r="310" spans="1:16" x14ac:dyDescent="0.3">
      <c r="A310" s="140" t="s">
        <v>35</v>
      </c>
      <c r="B310" s="118" t="s">
        <v>375</v>
      </c>
      <c r="C310" s="120">
        <v>548</v>
      </c>
      <c r="D310" s="120">
        <v>2229</v>
      </c>
      <c r="E310" s="120">
        <v>0</v>
      </c>
      <c r="F310" s="120">
        <v>0</v>
      </c>
      <c r="G310" s="120">
        <f t="shared" si="44"/>
        <v>0</v>
      </c>
      <c r="H310" s="122">
        <f t="shared" si="53"/>
        <v>0</v>
      </c>
      <c r="I310" s="123">
        <v>0</v>
      </c>
      <c r="J310" s="122">
        <f t="shared" si="54"/>
        <v>0</v>
      </c>
      <c r="K310" s="120">
        <v>54</v>
      </c>
      <c r="L310" s="122">
        <f t="shared" si="55"/>
        <v>1.4303877940241576E-3</v>
      </c>
      <c r="M310" s="129">
        <f t="shared" si="48"/>
        <v>4.7679593134138587E-4</v>
      </c>
      <c r="N310" s="144">
        <f t="shared" si="49"/>
        <v>417.35966848378894</v>
      </c>
      <c r="O310" s="92"/>
      <c r="P310" s="92"/>
    </row>
    <row r="311" spans="1:16" x14ac:dyDescent="0.3">
      <c r="A311" s="140" t="s">
        <v>35</v>
      </c>
      <c r="B311" s="118" t="s">
        <v>376</v>
      </c>
      <c r="C311" s="120">
        <v>60</v>
      </c>
      <c r="D311" s="120">
        <v>2231</v>
      </c>
      <c r="E311" s="120">
        <v>1</v>
      </c>
      <c r="F311" s="120">
        <v>0</v>
      </c>
      <c r="G311" s="120">
        <f t="shared" si="44"/>
        <v>1</v>
      </c>
      <c r="H311" s="122">
        <f t="shared" si="53"/>
        <v>1.7680339462517681E-4</v>
      </c>
      <c r="I311" s="123">
        <v>0</v>
      </c>
      <c r="J311" s="122">
        <f t="shared" si="54"/>
        <v>0</v>
      </c>
      <c r="K311" s="120">
        <v>94</v>
      </c>
      <c r="L311" s="122">
        <f t="shared" si="55"/>
        <v>2.4899343081161264E-3</v>
      </c>
      <c r="M311" s="129">
        <f t="shared" si="48"/>
        <v>8.8891256758043442E-4</v>
      </c>
      <c r="N311" s="144">
        <f t="shared" si="49"/>
        <v>778.10281113915471</v>
      </c>
      <c r="O311" s="92"/>
      <c r="P311" s="92"/>
    </row>
    <row r="312" spans="1:16" x14ac:dyDescent="0.3">
      <c r="A312" s="140" t="s">
        <v>35</v>
      </c>
      <c r="B312" s="118" t="s">
        <v>377</v>
      </c>
      <c r="C312" s="120">
        <v>278</v>
      </c>
      <c r="D312" s="120">
        <v>2222</v>
      </c>
      <c r="E312" s="120">
        <v>0</v>
      </c>
      <c r="F312" s="120">
        <v>0</v>
      </c>
      <c r="G312" s="120">
        <f t="shared" si="44"/>
        <v>0</v>
      </c>
      <c r="H312" s="122">
        <f t="shared" si="53"/>
        <v>0</v>
      </c>
      <c r="I312" s="123">
        <v>0</v>
      </c>
      <c r="J312" s="122">
        <f t="shared" si="54"/>
        <v>0</v>
      </c>
      <c r="K312" s="120">
        <v>2</v>
      </c>
      <c r="L312" s="122">
        <f t="shared" si="55"/>
        <v>5.2977325704598435E-5</v>
      </c>
      <c r="M312" s="129">
        <f t="shared" si="48"/>
        <v>1.7659108568199479E-5</v>
      </c>
      <c r="N312" s="144">
        <f t="shared" si="49"/>
        <v>15.457765499399592</v>
      </c>
      <c r="O312" s="92"/>
      <c r="P312" s="92"/>
    </row>
    <row r="313" spans="1:16" x14ac:dyDescent="0.3">
      <c r="A313" s="140" t="s">
        <v>35</v>
      </c>
      <c r="B313" s="118" t="s">
        <v>378</v>
      </c>
      <c r="C313" s="120">
        <v>105</v>
      </c>
      <c r="D313" s="120">
        <v>2230</v>
      </c>
      <c r="E313" s="120">
        <v>20</v>
      </c>
      <c r="F313" s="120">
        <v>0</v>
      </c>
      <c r="G313" s="120">
        <f t="shared" si="44"/>
        <v>20</v>
      </c>
      <c r="H313" s="122">
        <f t="shared" si="53"/>
        <v>3.5360678925035359E-3</v>
      </c>
      <c r="I313" s="123">
        <v>4</v>
      </c>
      <c r="J313" s="122">
        <f t="shared" si="54"/>
        <v>9.6385542168674694E-4</v>
      </c>
      <c r="K313" s="120">
        <v>60</v>
      </c>
      <c r="L313" s="122">
        <f t="shared" si="55"/>
        <v>1.589319771137953E-3</v>
      </c>
      <c r="M313" s="129">
        <f t="shared" si="48"/>
        <v>2.0297476951094116E-3</v>
      </c>
      <c r="N313" s="144">
        <f t="shared" si="49"/>
        <v>1776.724106586493</v>
      </c>
      <c r="O313" s="92"/>
      <c r="P313" s="92"/>
    </row>
    <row r="314" spans="1:16" x14ac:dyDescent="0.3">
      <c r="A314" s="140" t="s">
        <v>35</v>
      </c>
      <c r="B314" s="118" t="s">
        <v>379</v>
      </c>
      <c r="C314" s="120">
        <v>178</v>
      </c>
      <c r="D314" s="120">
        <v>2232</v>
      </c>
      <c r="E314" s="120">
        <v>0</v>
      </c>
      <c r="F314" s="120">
        <v>0</v>
      </c>
      <c r="G314" s="120">
        <f t="shared" si="44"/>
        <v>0</v>
      </c>
      <c r="H314" s="122">
        <f t="shared" si="53"/>
        <v>0</v>
      </c>
      <c r="I314" s="123">
        <v>7</v>
      </c>
      <c r="J314" s="122">
        <f t="shared" si="54"/>
        <v>1.6867469879518072E-3</v>
      </c>
      <c r="K314" s="120">
        <v>30</v>
      </c>
      <c r="L314" s="122">
        <f t="shared" si="55"/>
        <v>7.9465988556897652E-4</v>
      </c>
      <c r="M314" s="129">
        <f t="shared" si="48"/>
        <v>8.2713562450692794E-4</v>
      </c>
      <c r="N314" s="144">
        <f t="shared" si="49"/>
        <v>724.02683694079315</v>
      </c>
      <c r="O314" s="92"/>
      <c r="P314" s="92"/>
    </row>
    <row r="315" spans="1:16" x14ac:dyDescent="0.3">
      <c r="A315" s="140" t="s">
        <v>35</v>
      </c>
      <c r="B315" s="118" t="s">
        <v>380</v>
      </c>
      <c r="C315" s="120">
        <v>49</v>
      </c>
      <c r="D315" s="120">
        <v>2233</v>
      </c>
      <c r="E315" s="120">
        <v>0</v>
      </c>
      <c r="F315" s="120">
        <v>0</v>
      </c>
      <c r="G315" s="120">
        <f t="shared" si="44"/>
        <v>0</v>
      </c>
      <c r="H315" s="122">
        <f t="shared" si="53"/>
        <v>0</v>
      </c>
      <c r="I315" s="123">
        <v>30</v>
      </c>
      <c r="J315" s="122">
        <f t="shared" si="54"/>
        <v>7.2289156626506026E-3</v>
      </c>
      <c r="K315" s="120">
        <v>144</v>
      </c>
      <c r="L315" s="122">
        <f t="shared" si="55"/>
        <v>3.8143674507310869E-3</v>
      </c>
      <c r="M315" s="129">
        <f t="shared" si="48"/>
        <v>3.6810943711272303E-3</v>
      </c>
      <c r="N315" s="144">
        <f t="shared" si="49"/>
        <v>3222.2177778844816</v>
      </c>
      <c r="O315" s="92"/>
      <c r="P315" s="92"/>
    </row>
    <row r="316" spans="1:16" x14ac:dyDescent="0.3">
      <c r="A316" s="140" t="s">
        <v>35</v>
      </c>
      <c r="B316" s="118" t="s">
        <v>381</v>
      </c>
      <c r="C316" s="121">
        <v>488</v>
      </c>
      <c r="D316" s="121">
        <v>2234</v>
      </c>
      <c r="E316" s="120">
        <v>0</v>
      </c>
      <c r="F316" s="120">
        <v>0</v>
      </c>
      <c r="G316" s="120">
        <f t="shared" si="44"/>
        <v>0</v>
      </c>
      <c r="H316" s="122">
        <f t="shared" si="53"/>
        <v>0</v>
      </c>
      <c r="I316" s="123">
        <v>0</v>
      </c>
      <c r="J316" s="122">
        <f t="shared" si="54"/>
        <v>0</v>
      </c>
      <c r="K316" s="120">
        <v>0</v>
      </c>
      <c r="L316" s="122">
        <f t="shared" si="55"/>
        <v>0</v>
      </c>
      <c r="M316" s="129">
        <f t="shared" si="48"/>
        <v>0</v>
      </c>
      <c r="N316" s="144">
        <f t="shared" si="49"/>
        <v>0</v>
      </c>
      <c r="O316" s="92"/>
      <c r="P316" s="92"/>
    </row>
    <row r="317" spans="1:16" x14ac:dyDescent="0.3">
      <c r="A317" s="140" t="s">
        <v>35</v>
      </c>
      <c r="B317" s="118" t="s">
        <v>382</v>
      </c>
      <c r="C317" s="120">
        <v>132</v>
      </c>
      <c r="D317" s="120">
        <v>2235</v>
      </c>
      <c r="E317" s="120">
        <v>0</v>
      </c>
      <c r="F317" s="120">
        <v>0</v>
      </c>
      <c r="G317" s="120">
        <f t="shared" si="44"/>
        <v>0</v>
      </c>
      <c r="H317" s="122">
        <f t="shared" si="53"/>
        <v>0</v>
      </c>
      <c r="I317" s="123">
        <v>13</v>
      </c>
      <c r="J317" s="122">
        <f t="shared" si="54"/>
        <v>3.1325301204819275E-3</v>
      </c>
      <c r="K317" s="120">
        <v>140</v>
      </c>
      <c r="L317" s="122">
        <f t="shared" si="55"/>
        <v>3.7084127993218903E-3</v>
      </c>
      <c r="M317" s="129">
        <f t="shared" si="48"/>
        <v>2.2803143066012724E-3</v>
      </c>
      <c r="N317" s="144">
        <f t="shared" si="49"/>
        <v>1996.0556717933125</v>
      </c>
      <c r="O317" s="92"/>
      <c r="P317" s="92"/>
    </row>
    <row r="318" spans="1:16" x14ac:dyDescent="0.3">
      <c r="A318" s="140" t="s">
        <v>35</v>
      </c>
      <c r="B318" s="118" t="s">
        <v>383</v>
      </c>
      <c r="C318" s="120">
        <v>43</v>
      </c>
      <c r="D318" s="120">
        <v>2236</v>
      </c>
      <c r="E318" s="120">
        <v>0</v>
      </c>
      <c r="F318" s="120">
        <v>0</v>
      </c>
      <c r="G318" s="120">
        <f t="shared" si="44"/>
        <v>0</v>
      </c>
      <c r="H318" s="122">
        <f t="shared" si="53"/>
        <v>0</v>
      </c>
      <c r="I318" s="123">
        <v>8</v>
      </c>
      <c r="J318" s="122">
        <f t="shared" si="54"/>
        <v>1.9277108433734939E-3</v>
      </c>
      <c r="K318" s="120">
        <v>46</v>
      </c>
      <c r="L318" s="122">
        <f t="shared" si="55"/>
        <v>1.2184784912057638E-3</v>
      </c>
      <c r="M318" s="129">
        <f t="shared" si="48"/>
        <v>1.0487297781930859E-3</v>
      </c>
      <c r="N318" s="144">
        <f t="shared" si="49"/>
        <v>917.99758300024678</v>
      </c>
      <c r="O318" s="92"/>
      <c r="P318" s="92"/>
    </row>
    <row r="319" spans="1:16" x14ac:dyDescent="0.3">
      <c r="A319" s="140" t="s">
        <v>35</v>
      </c>
      <c r="B319" s="118" t="s">
        <v>384</v>
      </c>
      <c r="C319" s="120">
        <v>58</v>
      </c>
      <c r="D319" s="120">
        <v>2237</v>
      </c>
      <c r="E319" s="120">
        <v>0</v>
      </c>
      <c r="F319" s="120">
        <v>41</v>
      </c>
      <c r="G319" s="120">
        <f t="shared" si="44"/>
        <v>41</v>
      </c>
      <c r="H319" s="122">
        <f t="shared" si="53"/>
        <v>7.2489391796322486E-3</v>
      </c>
      <c r="I319" s="123">
        <v>22</v>
      </c>
      <c r="J319" s="122">
        <f t="shared" si="54"/>
        <v>5.3012048192771083E-3</v>
      </c>
      <c r="K319" s="120">
        <v>77</v>
      </c>
      <c r="L319" s="122">
        <f t="shared" si="55"/>
        <v>2.0396270396270395E-3</v>
      </c>
      <c r="M319" s="129">
        <f t="shared" si="48"/>
        <v>4.8632570128454662E-3</v>
      </c>
      <c r="N319" s="144">
        <f t="shared" si="49"/>
        <v>4257.0147965028682</v>
      </c>
      <c r="O319" s="92"/>
      <c r="P319" s="92"/>
    </row>
    <row r="320" spans="1:16" x14ac:dyDescent="0.3">
      <c r="A320" s="140" t="s">
        <v>35</v>
      </c>
      <c r="B320" s="118" t="s">
        <v>385</v>
      </c>
      <c r="C320" s="120">
        <v>271</v>
      </c>
      <c r="D320" s="120">
        <v>2239</v>
      </c>
      <c r="E320" s="120">
        <v>0</v>
      </c>
      <c r="F320" s="120">
        <v>0</v>
      </c>
      <c r="G320" s="120">
        <f t="shared" si="44"/>
        <v>0</v>
      </c>
      <c r="H320" s="122">
        <f t="shared" si="53"/>
        <v>0</v>
      </c>
      <c r="I320" s="123">
        <v>0</v>
      </c>
      <c r="J320" s="122">
        <f t="shared" si="54"/>
        <v>0</v>
      </c>
      <c r="K320" s="120">
        <v>0</v>
      </c>
      <c r="L320" s="122">
        <f t="shared" si="55"/>
        <v>0</v>
      </c>
      <c r="M320" s="129">
        <f t="shared" si="48"/>
        <v>0</v>
      </c>
      <c r="N320" s="144">
        <f t="shared" si="49"/>
        <v>0</v>
      </c>
      <c r="O320" s="92"/>
      <c r="P320" s="92"/>
    </row>
    <row r="321" spans="1:16" x14ac:dyDescent="0.3">
      <c r="A321" s="140" t="s">
        <v>35</v>
      </c>
      <c r="B321" s="118" t="s">
        <v>386</v>
      </c>
      <c r="C321" s="120">
        <v>109</v>
      </c>
      <c r="D321" s="120">
        <v>2240</v>
      </c>
      <c r="E321" s="120">
        <v>0</v>
      </c>
      <c r="F321" s="120">
        <v>0</v>
      </c>
      <c r="G321" s="120">
        <f t="shared" si="44"/>
        <v>0</v>
      </c>
      <c r="H321" s="122">
        <f t="shared" si="53"/>
        <v>0</v>
      </c>
      <c r="I321" s="123">
        <v>0</v>
      </c>
      <c r="J321" s="122">
        <f t="shared" si="54"/>
        <v>0</v>
      </c>
      <c r="K321" s="120">
        <v>0</v>
      </c>
      <c r="L321" s="122">
        <f t="shared" si="55"/>
        <v>0</v>
      </c>
      <c r="M321" s="129">
        <f t="shared" si="48"/>
        <v>0</v>
      </c>
      <c r="N321" s="144">
        <f t="shared" si="49"/>
        <v>0</v>
      </c>
      <c r="O321" s="92"/>
      <c r="P321" s="92"/>
    </row>
    <row r="322" spans="1:16" x14ac:dyDescent="0.3">
      <c r="A322" s="140" t="s">
        <v>35</v>
      </c>
      <c r="B322" s="118" t="s">
        <v>387</v>
      </c>
      <c r="C322" s="120">
        <v>73</v>
      </c>
      <c r="D322" s="120">
        <v>2273</v>
      </c>
      <c r="E322" s="120">
        <v>0</v>
      </c>
      <c r="F322" s="120">
        <v>0</v>
      </c>
      <c r="G322" s="120">
        <f t="shared" si="44"/>
        <v>0</v>
      </c>
      <c r="H322" s="122">
        <f t="shared" si="53"/>
        <v>0</v>
      </c>
      <c r="I322" s="123">
        <v>0</v>
      </c>
      <c r="J322" s="122">
        <f t="shared" si="54"/>
        <v>0</v>
      </c>
      <c r="K322" s="120">
        <v>9</v>
      </c>
      <c r="L322" s="122">
        <f t="shared" si="55"/>
        <v>2.3839796567069293E-4</v>
      </c>
      <c r="M322" s="129">
        <f t="shared" si="48"/>
        <v>7.9465988556897649E-5</v>
      </c>
      <c r="N322" s="144">
        <f t="shared" si="49"/>
        <v>69.559944747298161</v>
      </c>
      <c r="O322" s="92"/>
      <c r="P322" s="92"/>
    </row>
    <row r="323" spans="1:16" x14ac:dyDescent="0.3">
      <c r="A323" s="140" t="s">
        <v>35</v>
      </c>
      <c r="B323" s="118" t="s">
        <v>388</v>
      </c>
      <c r="C323" s="120">
        <v>398</v>
      </c>
      <c r="D323" s="120">
        <v>2242</v>
      </c>
      <c r="E323" s="120">
        <v>0</v>
      </c>
      <c r="F323" s="120">
        <v>0</v>
      </c>
      <c r="G323" s="120">
        <f t="shared" si="44"/>
        <v>0</v>
      </c>
      <c r="H323" s="122">
        <f t="shared" si="53"/>
        <v>0</v>
      </c>
      <c r="I323" s="123">
        <v>4</v>
      </c>
      <c r="J323" s="122">
        <f t="shared" si="54"/>
        <v>9.6385542168674694E-4</v>
      </c>
      <c r="K323" s="120">
        <v>36</v>
      </c>
      <c r="L323" s="122">
        <f t="shared" si="55"/>
        <v>9.5359186268277173E-4</v>
      </c>
      <c r="M323" s="129">
        <f t="shared" si="48"/>
        <v>6.3914909478983959E-4</v>
      </c>
      <c r="N323" s="144">
        <f t="shared" si="49"/>
        <v>559.47426724622073</v>
      </c>
      <c r="O323" s="92"/>
      <c r="P323" s="92"/>
    </row>
    <row r="324" spans="1:16" x14ac:dyDescent="0.3">
      <c r="A324" s="140" t="s">
        <v>35</v>
      </c>
      <c r="B324" s="118" t="s">
        <v>389</v>
      </c>
      <c r="C324" s="120">
        <v>290</v>
      </c>
      <c r="D324" s="120">
        <v>2243</v>
      </c>
      <c r="E324" s="120">
        <v>0</v>
      </c>
      <c r="F324" s="120">
        <v>0</v>
      </c>
      <c r="G324" s="120">
        <f t="shared" si="44"/>
        <v>0</v>
      </c>
      <c r="H324" s="122">
        <f t="shared" si="53"/>
        <v>0</v>
      </c>
      <c r="I324" s="123">
        <v>4</v>
      </c>
      <c r="J324" s="122">
        <f t="shared" si="54"/>
        <v>9.6385542168674694E-4</v>
      </c>
      <c r="K324" s="120">
        <v>38</v>
      </c>
      <c r="L324" s="122">
        <f t="shared" si="55"/>
        <v>1.0065691883873703E-3</v>
      </c>
      <c r="M324" s="129">
        <f t="shared" si="48"/>
        <v>6.5680820335803911E-4</v>
      </c>
      <c r="N324" s="144">
        <f t="shared" si="49"/>
        <v>574.9320327456204</v>
      </c>
      <c r="O324" s="92"/>
      <c r="P324" s="92"/>
    </row>
    <row r="325" spans="1:16" x14ac:dyDescent="0.3">
      <c r="A325" s="140" t="s">
        <v>35</v>
      </c>
      <c r="B325" s="118" t="s">
        <v>390</v>
      </c>
      <c r="C325" s="120">
        <v>2</v>
      </c>
      <c r="D325" s="120">
        <v>2244</v>
      </c>
      <c r="E325" s="120">
        <v>0</v>
      </c>
      <c r="F325" s="120">
        <v>0</v>
      </c>
      <c r="G325" s="120">
        <f t="shared" si="44"/>
        <v>0</v>
      </c>
      <c r="H325" s="122">
        <f t="shared" si="53"/>
        <v>0</v>
      </c>
      <c r="I325" s="123">
        <v>0</v>
      </c>
      <c r="J325" s="122">
        <f t="shared" si="54"/>
        <v>0</v>
      </c>
      <c r="K325" s="120">
        <v>0</v>
      </c>
      <c r="L325" s="122">
        <f t="shared" si="55"/>
        <v>0</v>
      </c>
      <c r="M325" s="129">
        <f t="shared" si="48"/>
        <v>0</v>
      </c>
      <c r="N325" s="144">
        <f t="shared" si="49"/>
        <v>0</v>
      </c>
      <c r="O325" s="92"/>
      <c r="P325" s="92"/>
    </row>
    <row r="326" spans="1:16" x14ac:dyDescent="0.3">
      <c r="A326" s="140" t="s">
        <v>35</v>
      </c>
      <c r="B326" s="118" t="s">
        <v>391</v>
      </c>
      <c r="C326" s="120">
        <v>44</v>
      </c>
      <c r="D326" s="120">
        <v>2245</v>
      </c>
      <c r="E326" s="120">
        <v>0</v>
      </c>
      <c r="F326" s="120">
        <v>0</v>
      </c>
      <c r="G326" s="120">
        <f t="shared" si="44"/>
        <v>0</v>
      </c>
      <c r="H326" s="122">
        <f t="shared" si="53"/>
        <v>0</v>
      </c>
      <c r="I326" s="123">
        <v>0</v>
      </c>
      <c r="J326" s="122">
        <f t="shared" si="54"/>
        <v>0</v>
      </c>
      <c r="K326" s="120">
        <v>12</v>
      </c>
      <c r="L326" s="122">
        <f t="shared" si="55"/>
        <v>3.178639542275906E-4</v>
      </c>
      <c r="M326" s="129">
        <f t="shared" si="48"/>
        <v>1.0595465140919687E-4</v>
      </c>
      <c r="N326" s="144">
        <f t="shared" si="49"/>
        <v>92.746592996397553</v>
      </c>
      <c r="O326" s="92"/>
      <c r="P326" s="92"/>
    </row>
    <row r="327" spans="1:16" x14ac:dyDescent="0.3">
      <c r="A327" s="140" t="s">
        <v>35</v>
      </c>
      <c r="B327" s="118" t="s">
        <v>392</v>
      </c>
      <c r="C327" s="120">
        <v>130</v>
      </c>
      <c r="D327" s="120">
        <v>2246</v>
      </c>
      <c r="E327" s="120">
        <v>0</v>
      </c>
      <c r="F327" s="120">
        <v>0</v>
      </c>
      <c r="G327" s="120">
        <f t="shared" si="44"/>
        <v>0</v>
      </c>
      <c r="H327" s="122">
        <f t="shared" si="53"/>
        <v>0</v>
      </c>
      <c r="I327" s="123">
        <v>0</v>
      </c>
      <c r="J327" s="122">
        <f t="shared" si="54"/>
        <v>0</v>
      </c>
      <c r="K327" s="120">
        <v>0</v>
      </c>
      <c r="L327" s="122">
        <f t="shared" si="55"/>
        <v>0</v>
      </c>
      <c r="M327" s="129">
        <f t="shared" si="48"/>
        <v>0</v>
      </c>
      <c r="N327" s="144">
        <f t="shared" si="49"/>
        <v>0</v>
      </c>
      <c r="O327" s="92"/>
      <c r="P327" s="92"/>
    </row>
    <row r="328" spans="1:16" x14ac:dyDescent="0.3">
      <c r="A328" s="140" t="s">
        <v>35</v>
      </c>
      <c r="B328" s="118" t="s">
        <v>393</v>
      </c>
      <c r="C328" s="120">
        <v>441</v>
      </c>
      <c r="D328" s="120">
        <v>2247</v>
      </c>
      <c r="E328" s="120">
        <v>0</v>
      </c>
      <c r="F328" s="120">
        <v>0</v>
      </c>
      <c r="G328" s="120">
        <f t="shared" si="44"/>
        <v>0</v>
      </c>
      <c r="H328" s="122">
        <f t="shared" si="53"/>
        <v>0</v>
      </c>
      <c r="I328" s="123">
        <v>0</v>
      </c>
      <c r="J328" s="122">
        <f t="shared" si="54"/>
        <v>0</v>
      </c>
      <c r="K328" s="120">
        <v>2</v>
      </c>
      <c r="L328" s="122">
        <f t="shared" si="55"/>
        <v>5.2977325704598435E-5</v>
      </c>
      <c r="M328" s="129">
        <f t="shared" si="48"/>
        <v>1.7659108568199479E-5</v>
      </c>
      <c r="N328" s="144">
        <f t="shared" si="49"/>
        <v>15.457765499399592</v>
      </c>
      <c r="O328" s="92"/>
      <c r="P328" s="92"/>
    </row>
    <row r="329" spans="1:16" x14ac:dyDescent="0.3">
      <c r="A329" s="140" t="s">
        <v>35</v>
      </c>
      <c r="B329" s="118" t="s">
        <v>394</v>
      </c>
      <c r="C329" s="146">
        <v>63</v>
      </c>
      <c r="D329" s="146">
        <v>2257</v>
      </c>
      <c r="E329" s="120">
        <v>0</v>
      </c>
      <c r="F329" s="120">
        <v>0</v>
      </c>
      <c r="G329" s="120">
        <f t="shared" si="44"/>
        <v>0</v>
      </c>
      <c r="H329" s="122">
        <f t="shared" si="53"/>
        <v>0</v>
      </c>
      <c r="I329" s="123">
        <v>0</v>
      </c>
      <c r="J329" s="122">
        <f t="shared" si="54"/>
        <v>0</v>
      </c>
      <c r="K329" s="120">
        <v>0</v>
      </c>
      <c r="L329" s="122">
        <f t="shared" si="55"/>
        <v>0</v>
      </c>
      <c r="M329" s="129">
        <f t="shared" si="48"/>
        <v>0</v>
      </c>
      <c r="N329" s="144">
        <f t="shared" si="49"/>
        <v>0</v>
      </c>
      <c r="O329" s="92"/>
      <c r="P329" s="92"/>
    </row>
    <row r="330" spans="1:16" x14ac:dyDescent="0.3">
      <c r="A330" s="140" t="s">
        <v>35</v>
      </c>
      <c r="B330" s="118" t="s">
        <v>395</v>
      </c>
      <c r="C330" s="146">
        <v>552</v>
      </c>
      <c r="D330" s="146">
        <v>2248</v>
      </c>
      <c r="E330" s="120">
        <v>0</v>
      </c>
      <c r="F330" s="120">
        <v>0</v>
      </c>
      <c r="G330" s="120">
        <f t="shared" si="44"/>
        <v>0</v>
      </c>
      <c r="H330" s="122">
        <f t="shared" si="53"/>
        <v>0</v>
      </c>
      <c r="I330" s="123">
        <v>0</v>
      </c>
      <c r="J330" s="122">
        <f t="shared" si="54"/>
        <v>0</v>
      </c>
      <c r="K330" s="120">
        <v>0</v>
      </c>
      <c r="L330" s="122">
        <f t="shared" si="55"/>
        <v>0</v>
      </c>
      <c r="M330" s="129">
        <f t="shared" si="48"/>
        <v>0</v>
      </c>
      <c r="N330" s="144">
        <f t="shared" si="49"/>
        <v>0</v>
      </c>
      <c r="O330" s="92"/>
      <c r="P330" s="92"/>
    </row>
    <row r="331" spans="1:16" x14ac:dyDescent="0.3">
      <c r="A331" s="140" t="s">
        <v>35</v>
      </c>
      <c r="B331" s="118" t="s">
        <v>396</v>
      </c>
      <c r="C331" s="146">
        <v>288</v>
      </c>
      <c r="D331" s="146">
        <v>2249</v>
      </c>
      <c r="E331" s="120">
        <v>0</v>
      </c>
      <c r="F331" s="120">
        <v>0</v>
      </c>
      <c r="G331" s="120">
        <f t="shared" si="44"/>
        <v>0</v>
      </c>
      <c r="H331" s="122">
        <f t="shared" si="53"/>
        <v>0</v>
      </c>
      <c r="I331" s="123">
        <v>0</v>
      </c>
      <c r="J331" s="122">
        <f t="shared" si="54"/>
        <v>0</v>
      </c>
      <c r="K331" s="120">
        <v>0</v>
      </c>
      <c r="L331" s="122">
        <f t="shared" si="55"/>
        <v>0</v>
      </c>
      <c r="M331" s="129">
        <f t="shared" si="48"/>
        <v>0</v>
      </c>
      <c r="N331" s="144">
        <f t="shared" si="49"/>
        <v>0</v>
      </c>
      <c r="O331" s="92"/>
      <c r="P331" s="92"/>
    </row>
    <row r="332" spans="1:16" x14ac:dyDescent="0.3">
      <c r="A332" s="140" t="s">
        <v>35</v>
      </c>
      <c r="B332" s="118" t="s">
        <v>397</v>
      </c>
      <c r="C332" s="120">
        <v>61</v>
      </c>
      <c r="D332" s="120">
        <v>2250</v>
      </c>
      <c r="E332" s="120">
        <v>0</v>
      </c>
      <c r="F332" s="120">
        <v>0</v>
      </c>
      <c r="G332" s="120">
        <f t="shared" si="44"/>
        <v>0</v>
      </c>
      <c r="H332" s="122">
        <f t="shared" si="53"/>
        <v>0</v>
      </c>
      <c r="I332" s="123">
        <v>0</v>
      </c>
      <c r="J332" s="122">
        <f t="shared" si="54"/>
        <v>0</v>
      </c>
      <c r="K332" s="120">
        <v>0</v>
      </c>
      <c r="L332" s="122">
        <f t="shared" si="55"/>
        <v>0</v>
      </c>
      <c r="M332" s="129">
        <f t="shared" si="48"/>
        <v>0</v>
      </c>
      <c r="N332" s="144">
        <f t="shared" si="49"/>
        <v>0</v>
      </c>
      <c r="O332" s="92"/>
      <c r="P332" s="92"/>
    </row>
    <row r="333" spans="1:16" x14ac:dyDescent="0.3">
      <c r="A333" s="140" t="s">
        <v>35</v>
      </c>
      <c r="B333" s="118" t="s">
        <v>398</v>
      </c>
      <c r="C333" s="120">
        <v>551</v>
      </c>
      <c r="D333" s="120">
        <v>2251</v>
      </c>
      <c r="E333" s="120">
        <v>0</v>
      </c>
      <c r="F333" s="120">
        <v>0</v>
      </c>
      <c r="G333" s="120">
        <f t="shared" si="44"/>
        <v>0</v>
      </c>
      <c r="H333" s="122">
        <f t="shared" si="53"/>
        <v>0</v>
      </c>
      <c r="I333" s="123">
        <v>0</v>
      </c>
      <c r="J333" s="122">
        <f t="shared" si="54"/>
        <v>0</v>
      </c>
      <c r="K333" s="120">
        <v>0</v>
      </c>
      <c r="L333" s="122">
        <f t="shared" si="55"/>
        <v>0</v>
      </c>
      <c r="M333" s="129">
        <f t="shared" si="48"/>
        <v>0</v>
      </c>
      <c r="N333" s="144">
        <f t="shared" si="49"/>
        <v>0</v>
      </c>
      <c r="O333" s="92"/>
      <c r="P333" s="92"/>
    </row>
    <row r="334" spans="1:16" x14ac:dyDescent="0.3">
      <c r="A334" s="140" t="s">
        <v>35</v>
      </c>
      <c r="B334" s="118" t="s">
        <v>399</v>
      </c>
      <c r="C334" s="120">
        <v>224</v>
      </c>
      <c r="D334" s="120">
        <v>2252</v>
      </c>
      <c r="E334" s="120">
        <v>0</v>
      </c>
      <c r="F334" s="120">
        <v>0</v>
      </c>
      <c r="G334" s="120">
        <f t="shared" si="44"/>
        <v>0</v>
      </c>
      <c r="H334" s="122">
        <f t="shared" si="53"/>
        <v>0</v>
      </c>
      <c r="I334" s="123">
        <v>0</v>
      </c>
      <c r="J334" s="122">
        <f t="shared" si="54"/>
        <v>0</v>
      </c>
      <c r="K334" s="120">
        <v>0</v>
      </c>
      <c r="L334" s="122">
        <f t="shared" si="55"/>
        <v>0</v>
      </c>
      <c r="M334" s="129">
        <f t="shared" si="48"/>
        <v>0</v>
      </c>
      <c r="N334" s="144">
        <f t="shared" si="49"/>
        <v>0</v>
      </c>
      <c r="O334" s="92"/>
      <c r="P334" s="92"/>
    </row>
    <row r="335" spans="1:16" x14ac:dyDescent="0.3">
      <c r="A335" s="140" t="s">
        <v>35</v>
      </c>
      <c r="B335" s="118" t="s">
        <v>400</v>
      </c>
      <c r="C335" s="120">
        <v>62</v>
      </c>
      <c r="D335" s="120">
        <v>2253</v>
      </c>
      <c r="E335" s="120">
        <v>0</v>
      </c>
      <c r="F335" s="120">
        <v>0</v>
      </c>
      <c r="G335" s="120">
        <f t="shared" si="44"/>
        <v>0</v>
      </c>
      <c r="H335" s="122">
        <f t="shared" si="53"/>
        <v>0</v>
      </c>
      <c r="I335" s="123">
        <v>0</v>
      </c>
      <c r="J335" s="122">
        <f t="shared" si="54"/>
        <v>0</v>
      </c>
      <c r="K335" s="120">
        <v>0</v>
      </c>
      <c r="L335" s="122">
        <f t="shared" si="55"/>
        <v>0</v>
      </c>
      <c r="M335" s="129">
        <f t="shared" si="48"/>
        <v>0</v>
      </c>
      <c r="N335" s="144">
        <f t="shared" si="49"/>
        <v>0</v>
      </c>
      <c r="O335" s="92"/>
      <c r="P335" s="92"/>
    </row>
    <row r="336" spans="1:16" x14ac:dyDescent="0.3">
      <c r="A336" s="140" t="s">
        <v>35</v>
      </c>
      <c r="B336" s="118" t="s">
        <v>401</v>
      </c>
      <c r="C336" s="120">
        <v>55</v>
      </c>
      <c r="D336" s="120">
        <v>2254</v>
      </c>
      <c r="E336" s="120">
        <v>0</v>
      </c>
      <c r="F336" s="120">
        <v>0</v>
      </c>
      <c r="G336" s="120">
        <f t="shared" si="44"/>
        <v>0</v>
      </c>
      <c r="H336" s="122">
        <f t="shared" si="53"/>
        <v>0</v>
      </c>
      <c r="I336" s="123">
        <v>0</v>
      </c>
      <c r="J336" s="122">
        <f t="shared" si="54"/>
        <v>0</v>
      </c>
      <c r="K336" s="120">
        <v>0</v>
      </c>
      <c r="L336" s="122">
        <f t="shared" si="55"/>
        <v>0</v>
      </c>
      <c r="M336" s="129">
        <f t="shared" si="48"/>
        <v>0</v>
      </c>
      <c r="N336" s="144">
        <f t="shared" si="49"/>
        <v>0</v>
      </c>
      <c r="O336" s="92"/>
      <c r="P336" s="92"/>
    </row>
    <row r="337" spans="1:16" x14ac:dyDescent="0.3">
      <c r="A337" s="140" t="s">
        <v>35</v>
      </c>
      <c r="B337" s="118" t="s">
        <v>402</v>
      </c>
      <c r="C337" s="120">
        <v>302</v>
      </c>
      <c r="D337" s="120">
        <v>2255</v>
      </c>
      <c r="E337" s="120">
        <v>0</v>
      </c>
      <c r="F337" s="120">
        <v>0</v>
      </c>
      <c r="G337" s="120">
        <f t="shared" si="44"/>
        <v>0</v>
      </c>
      <c r="H337" s="122">
        <f t="shared" ref="H337:H368" si="56">+G337/$G$501</f>
        <v>0</v>
      </c>
      <c r="I337" s="123">
        <v>0</v>
      </c>
      <c r="J337" s="122">
        <f t="shared" ref="J337:J368" si="57">+I337/$I$501</f>
        <v>0</v>
      </c>
      <c r="K337" s="120">
        <v>0</v>
      </c>
      <c r="L337" s="122">
        <f t="shared" ref="L337:L368" si="58">+K337/$K$501</f>
        <v>0</v>
      </c>
      <c r="M337" s="129">
        <f t="shared" si="48"/>
        <v>0</v>
      </c>
      <c r="N337" s="144">
        <f t="shared" si="49"/>
        <v>0</v>
      </c>
      <c r="O337" s="92"/>
      <c r="P337" s="92"/>
    </row>
    <row r="338" spans="1:16" x14ac:dyDescent="0.3">
      <c r="A338" s="140" t="s">
        <v>35</v>
      </c>
      <c r="B338" s="118" t="s">
        <v>403</v>
      </c>
      <c r="C338" s="120">
        <v>225</v>
      </c>
      <c r="D338" s="120">
        <v>2256</v>
      </c>
      <c r="E338" s="120">
        <v>0</v>
      </c>
      <c r="F338" s="120">
        <v>0</v>
      </c>
      <c r="G338" s="120">
        <f t="shared" si="44"/>
        <v>0</v>
      </c>
      <c r="H338" s="122">
        <f t="shared" si="56"/>
        <v>0</v>
      </c>
      <c r="I338" s="123">
        <v>0</v>
      </c>
      <c r="J338" s="122">
        <f t="shared" si="57"/>
        <v>0</v>
      </c>
      <c r="K338" s="120">
        <v>0</v>
      </c>
      <c r="L338" s="122">
        <f t="shared" si="58"/>
        <v>0</v>
      </c>
      <c r="M338" s="129">
        <f t="shared" si="48"/>
        <v>0</v>
      </c>
      <c r="N338" s="144">
        <f t="shared" si="49"/>
        <v>0</v>
      </c>
      <c r="O338" s="92"/>
      <c r="P338" s="92"/>
    </row>
    <row r="339" spans="1:16" x14ac:dyDescent="0.3">
      <c r="A339" s="140" t="s">
        <v>35</v>
      </c>
      <c r="B339" s="118" t="s">
        <v>404</v>
      </c>
      <c r="C339" s="146">
        <v>57</v>
      </c>
      <c r="D339" s="146">
        <v>2258</v>
      </c>
      <c r="E339" s="120">
        <v>0</v>
      </c>
      <c r="F339" s="120">
        <v>0</v>
      </c>
      <c r="G339" s="120">
        <f t="shared" si="44"/>
        <v>0</v>
      </c>
      <c r="H339" s="122">
        <f t="shared" si="56"/>
        <v>0</v>
      </c>
      <c r="I339" s="123">
        <v>0</v>
      </c>
      <c r="J339" s="122">
        <f t="shared" si="57"/>
        <v>0</v>
      </c>
      <c r="K339" s="120">
        <v>1</v>
      </c>
      <c r="L339" s="122">
        <f t="shared" si="58"/>
        <v>2.6488662852299217E-5</v>
      </c>
      <c r="M339" s="129">
        <f t="shared" si="48"/>
        <v>8.8295542840997397E-6</v>
      </c>
      <c r="N339" s="144">
        <f t="shared" si="49"/>
        <v>7.7288827496997961</v>
      </c>
      <c r="O339" s="92"/>
      <c r="P339" s="92"/>
    </row>
    <row r="340" spans="1:16" x14ac:dyDescent="0.3">
      <c r="A340" s="140" t="s">
        <v>35</v>
      </c>
      <c r="B340" s="118" t="s">
        <v>405</v>
      </c>
      <c r="C340" s="120">
        <v>64</v>
      </c>
      <c r="D340" s="120">
        <v>2259</v>
      </c>
      <c r="E340" s="120">
        <v>0</v>
      </c>
      <c r="F340" s="120">
        <v>0</v>
      </c>
      <c r="G340" s="120">
        <f t="shared" si="44"/>
        <v>0</v>
      </c>
      <c r="H340" s="122">
        <f t="shared" si="56"/>
        <v>0</v>
      </c>
      <c r="I340" s="123">
        <v>5</v>
      </c>
      <c r="J340" s="122">
        <f t="shared" si="57"/>
        <v>1.2048192771084338E-3</v>
      </c>
      <c r="K340" s="120">
        <v>13</v>
      </c>
      <c r="L340" s="122">
        <f t="shared" si="58"/>
        <v>3.4435261707988982E-4</v>
      </c>
      <c r="M340" s="129">
        <f t="shared" si="48"/>
        <v>5.1639063139610785E-4</v>
      </c>
      <c r="N340" s="144">
        <f t="shared" si="49"/>
        <v>452.0185860673825</v>
      </c>
      <c r="O340" s="92"/>
      <c r="P340" s="92"/>
    </row>
    <row r="341" spans="1:16" x14ac:dyDescent="0.3">
      <c r="A341" s="140" t="s">
        <v>35</v>
      </c>
      <c r="B341" s="118" t="s">
        <v>406</v>
      </c>
      <c r="C341" s="121">
        <v>65</v>
      </c>
      <c r="D341" s="120">
        <v>2260</v>
      </c>
      <c r="E341" s="120">
        <v>0</v>
      </c>
      <c r="F341" s="120">
        <v>0</v>
      </c>
      <c r="G341" s="120">
        <f t="shared" si="44"/>
        <v>0</v>
      </c>
      <c r="H341" s="122">
        <f t="shared" si="56"/>
        <v>0</v>
      </c>
      <c r="I341" s="123">
        <v>0</v>
      </c>
      <c r="J341" s="122">
        <f t="shared" si="57"/>
        <v>0</v>
      </c>
      <c r="K341" s="120">
        <v>0</v>
      </c>
      <c r="L341" s="122">
        <f t="shared" si="58"/>
        <v>0</v>
      </c>
      <c r="M341" s="129">
        <f t="shared" si="48"/>
        <v>0</v>
      </c>
      <c r="N341" s="144">
        <f t="shared" si="49"/>
        <v>0</v>
      </c>
      <c r="O341" s="92"/>
      <c r="P341" s="92"/>
    </row>
    <row r="342" spans="1:16" x14ac:dyDescent="0.3">
      <c r="A342" s="140" t="s">
        <v>35</v>
      </c>
      <c r="B342" s="118" t="s">
        <v>407</v>
      </c>
      <c r="C342" s="120">
        <v>321</v>
      </c>
      <c r="D342" s="120">
        <v>2261</v>
      </c>
      <c r="E342" s="120">
        <v>0</v>
      </c>
      <c r="F342" s="120">
        <v>0</v>
      </c>
      <c r="G342" s="120">
        <f t="shared" si="44"/>
        <v>0</v>
      </c>
      <c r="H342" s="122">
        <f t="shared" si="56"/>
        <v>0</v>
      </c>
      <c r="I342" s="123">
        <v>0</v>
      </c>
      <c r="J342" s="122">
        <f t="shared" si="57"/>
        <v>0</v>
      </c>
      <c r="K342" s="120">
        <v>0</v>
      </c>
      <c r="L342" s="122">
        <f t="shared" si="58"/>
        <v>0</v>
      </c>
      <c r="M342" s="129">
        <f t="shared" si="48"/>
        <v>0</v>
      </c>
      <c r="N342" s="144">
        <f t="shared" si="49"/>
        <v>0</v>
      </c>
      <c r="O342" s="92"/>
      <c r="P342" s="92"/>
    </row>
    <row r="343" spans="1:16" x14ac:dyDescent="0.3">
      <c r="A343" s="140" t="s">
        <v>35</v>
      </c>
      <c r="B343" s="118" t="s">
        <v>408</v>
      </c>
      <c r="C343" s="120">
        <v>450</v>
      </c>
      <c r="D343" s="120">
        <v>2262</v>
      </c>
      <c r="E343" s="120">
        <v>0</v>
      </c>
      <c r="F343" s="120">
        <v>0</v>
      </c>
      <c r="G343" s="120">
        <f t="shared" si="44"/>
        <v>0</v>
      </c>
      <c r="H343" s="122">
        <f t="shared" si="56"/>
        <v>0</v>
      </c>
      <c r="I343" s="123">
        <v>11</v>
      </c>
      <c r="J343" s="122">
        <f t="shared" si="57"/>
        <v>2.6506024096385541E-3</v>
      </c>
      <c r="K343" s="120">
        <v>11</v>
      </c>
      <c r="L343" s="122">
        <f t="shared" si="58"/>
        <v>2.9137529137529138E-4</v>
      </c>
      <c r="M343" s="129">
        <f t="shared" si="48"/>
        <v>9.806592336712818E-4</v>
      </c>
      <c r="N343" s="144">
        <f t="shared" si="49"/>
        <v>858.41255295352505</v>
      </c>
      <c r="O343" s="92"/>
      <c r="P343" s="92"/>
    </row>
    <row r="344" spans="1:16" x14ac:dyDescent="0.3">
      <c r="A344" s="140" t="s">
        <v>35</v>
      </c>
      <c r="B344" s="118" t="s">
        <v>409</v>
      </c>
      <c r="C344" s="120">
        <v>300</v>
      </c>
      <c r="D344" s="120">
        <v>2263</v>
      </c>
      <c r="E344" s="120">
        <v>0</v>
      </c>
      <c r="F344" s="120">
        <v>0</v>
      </c>
      <c r="G344" s="120">
        <f t="shared" si="44"/>
        <v>0</v>
      </c>
      <c r="H344" s="122">
        <f t="shared" si="56"/>
        <v>0</v>
      </c>
      <c r="I344" s="123">
        <v>0</v>
      </c>
      <c r="J344" s="122">
        <f t="shared" si="57"/>
        <v>0</v>
      </c>
      <c r="K344" s="120">
        <v>0</v>
      </c>
      <c r="L344" s="122">
        <f t="shared" si="58"/>
        <v>0</v>
      </c>
      <c r="M344" s="129">
        <f t="shared" si="48"/>
        <v>0</v>
      </c>
      <c r="N344" s="144">
        <f t="shared" si="49"/>
        <v>0</v>
      </c>
      <c r="O344" s="92"/>
      <c r="P344" s="92"/>
    </row>
    <row r="345" spans="1:16" x14ac:dyDescent="0.3">
      <c r="A345" s="140" t="s">
        <v>35</v>
      </c>
      <c r="B345" s="118" t="s">
        <v>410</v>
      </c>
      <c r="C345" s="120">
        <v>56</v>
      </c>
      <c r="D345" s="120">
        <v>2266</v>
      </c>
      <c r="E345" s="120">
        <v>2</v>
      </c>
      <c r="F345" s="120">
        <v>0</v>
      </c>
      <c r="G345" s="120">
        <f t="shared" si="44"/>
        <v>2</v>
      </c>
      <c r="H345" s="122">
        <f t="shared" si="56"/>
        <v>3.5360678925035362E-4</v>
      </c>
      <c r="I345" s="123">
        <v>0</v>
      </c>
      <c r="J345" s="122">
        <f t="shared" si="57"/>
        <v>0</v>
      </c>
      <c r="K345" s="120">
        <v>319</v>
      </c>
      <c r="L345" s="122">
        <f t="shared" si="58"/>
        <v>8.44988344988345E-3</v>
      </c>
      <c r="M345" s="129">
        <f t="shared" si="48"/>
        <v>2.9344967463779347E-3</v>
      </c>
      <c r="N345" s="144">
        <f t="shared" si="49"/>
        <v>2568.6892624889824</v>
      </c>
      <c r="O345" s="92"/>
      <c r="P345" s="92"/>
    </row>
    <row r="346" spans="1:16" x14ac:dyDescent="0.3">
      <c r="A346" s="140" t="s">
        <v>35</v>
      </c>
      <c r="B346" s="118" t="s">
        <v>411</v>
      </c>
      <c r="C346" s="120">
        <v>45</v>
      </c>
      <c r="D346" s="120">
        <v>2267</v>
      </c>
      <c r="E346" s="120">
        <v>0</v>
      </c>
      <c r="F346" s="120">
        <v>0</v>
      </c>
      <c r="G346" s="120">
        <f t="shared" si="44"/>
        <v>0</v>
      </c>
      <c r="H346" s="122">
        <f t="shared" si="56"/>
        <v>0</v>
      </c>
      <c r="I346" s="123">
        <v>0</v>
      </c>
      <c r="J346" s="122">
        <f t="shared" si="57"/>
        <v>0</v>
      </c>
      <c r="K346" s="120">
        <v>0</v>
      </c>
      <c r="L346" s="122">
        <f t="shared" si="58"/>
        <v>0</v>
      </c>
      <c r="M346" s="129">
        <f t="shared" si="48"/>
        <v>0</v>
      </c>
      <c r="N346" s="144">
        <f t="shared" si="49"/>
        <v>0</v>
      </c>
      <c r="O346" s="92"/>
      <c r="P346" s="92"/>
    </row>
    <row r="347" spans="1:16" x14ac:dyDescent="0.3">
      <c r="A347" s="140" t="s">
        <v>35</v>
      </c>
      <c r="B347" s="118" t="s">
        <v>412</v>
      </c>
      <c r="C347" s="120">
        <v>325</v>
      </c>
      <c r="D347" s="120">
        <v>2270</v>
      </c>
      <c r="E347" s="120">
        <v>0</v>
      </c>
      <c r="F347" s="120">
        <v>0</v>
      </c>
      <c r="G347" s="120">
        <f t="shared" si="44"/>
        <v>0</v>
      </c>
      <c r="H347" s="122">
        <f t="shared" si="56"/>
        <v>0</v>
      </c>
      <c r="I347" s="123">
        <v>0</v>
      </c>
      <c r="J347" s="122">
        <f t="shared" si="57"/>
        <v>0</v>
      </c>
      <c r="K347" s="120">
        <v>0</v>
      </c>
      <c r="L347" s="122">
        <f t="shared" si="58"/>
        <v>0</v>
      </c>
      <c r="M347" s="129">
        <f t="shared" si="48"/>
        <v>0</v>
      </c>
      <c r="N347" s="144">
        <f t="shared" si="49"/>
        <v>0</v>
      </c>
      <c r="O347" s="92"/>
      <c r="P347" s="92"/>
    </row>
    <row r="348" spans="1:16" x14ac:dyDescent="0.3">
      <c r="A348" s="140" t="s">
        <v>35</v>
      </c>
      <c r="B348" s="118" t="s">
        <v>413</v>
      </c>
      <c r="C348" s="120">
        <v>81</v>
      </c>
      <c r="D348" s="120">
        <v>2069</v>
      </c>
      <c r="E348" s="120">
        <v>89</v>
      </c>
      <c r="F348" s="120">
        <v>0</v>
      </c>
      <c r="G348" s="120">
        <f t="shared" si="44"/>
        <v>89</v>
      </c>
      <c r="H348" s="122">
        <f t="shared" si="56"/>
        <v>1.5735502121640734E-2</v>
      </c>
      <c r="I348" s="123">
        <v>21</v>
      </c>
      <c r="J348" s="122">
        <f t="shared" si="57"/>
        <v>5.0602409638554214E-3</v>
      </c>
      <c r="K348" s="120">
        <v>439</v>
      </c>
      <c r="L348" s="122">
        <f t="shared" si="58"/>
        <v>1.1628522992159355E-2</v>
      </c>
      <c r="M348" s="129">
        <f t="shared" si="48"/>
        <v>1.0808088692551837E-2</v>
      </c>
      <c r="N348" s="144">
        <f t="shared" si="49"/>
        <v>9460.7776978638831</v>
      </c>
      <c r="O348" s="92"/>
      <c r="P348" s="92"/>
    </row>
    <row r="349" spans="1:16" x14ac:dyDescent="0.3">
      <c r="A349" s="140" t="s">
        <v>35</v>
      </c>
      <c r="B349" s="118" t="s">
        <v>414</v>
      </c>
      <c r="C349" s="120">
        <v>82</v>
      </c>
      <c r="D349" s="120">
        <v>2440</v>
      </c>
      <c r="E349" s="120">
        <v>91</v>
      </c>
      <c r="F349" s="120">
        <v>0</v>
      </c>
      <c r="G349" s="120">
        <f t="shared" si="44"/>
        <v>91</v>
      </c>
      <c r="H349" s="122">
        <f t="shared" si="56"/>
        <v>1.608910891089109E-2</v>
      </c>
      <c r="I349" s="123">
        <v>36</v>
      </c>
      <c r="J349" s="122">
        <f t="shared" si="57"/>
        <v>8.6746987951807231E-3</v>
      </c>
      <c r="K349" s="120">
        <v>441</v>
      </c>
      <c r="L349" s="122">
        <f t="shared" si="58"/>
        <v>1.1681500317863955E-2</v>
      </c>
      <c r="M349" s="129">
        <f t="shared" si="48"/>
        <v>1.2148436007978589E-2</v>
      </c>
      <c r="N349" s="144">
        <f t="shared" si="49"/>
        <v>10634.040459661886</v>
      </c>
      <c r="O349" s="92"/>
      <c r="P349" s="92"/>
    </row>
    <row r="350" spans="1:16" x14ac:dyDescent="0.3">
      <c r="A350" s="140" t="s">
        <v>35</v>
      </c>
      <c r="B350" s="118" t="s">
        <v>415</v>
      </c>
      <c r="C350" s="120">
        <v>154</v>
      </c>
      <c r="D350" s="120">
        <v>2323</v>
      </c>
      <c r="E350" s="120">
        <v>1</v>
      </c>
      <c r="F350" s="120">
        <v>0</v>
      </c>
      <c r="G350" s="120">
        <f t="shared" si="44"/>
        <v>1</v>
      </c>
      <c r="H350" s="122">
        <f t="shared" si="56"/>
        <v>1.7680339462517681E-4</v>
      </c>
      <c r="I350" s="123">
        <v>0</v>
      </c>
      <c r="J350" s="122">
        <f t="shared" si="57"/>
        <v>0</v>
      </c>
      <c r="K350" s="120">
        <v>50</v>
      </c>
      <c r="L350" s="122">
        <f t="shared" si="58"/>
        <v>1.3244331426149607E-3</v>
      </c>
      <c r="M350" s="129">
        <f t="shared" si="48"/>
        <v>5.0041217908004581E-4</v>
      </c>
      <c r="N350" s="144">
        <f t="shared" si="49"/>
        <v>438.03197015236361</v>
      </c>
      <c r="O350" s="92"/>
      <c r="P350" s="92"/>
    </row>
    <row r="351" spans="1:16" x14ac:dyDescent="0.3">
      <c r="A351" s="140" t="s">
        <v>35</v>
      </c>
      <c r="B351" s="118" t="s">
        <v>416</v>
      </c>
      <c r="C351" s="120">
        <v>78</v>
      </c>
      <c r="D351" s="120">
        <v>2324</v>
      </c>
      <c r="E351" s="120">
        <v>0</v>
      </c>
      <c r="F351" s="120">
        <v>0</v>
      </c>
      <c r="G351" s="120">
        <f t="shared" si="44"/>
        <v>0</v>
      </c>
      <c r="H351" s="122">
        <f t="shared" si="56"/>
        <v>0</v>
      </c>
      <c r="I351" s="123">
        <v>0</v>
      </c>
      <c r="J351" s="122">
        <f t="shared" si="57"/>
        <v>0</v>
      </c>
      <c r="K351" s="120">
        <v>33</v>
      </c>
      <c r="L351" s="122">
        <f t="shared" si="58"/>
        <v>8.7412587412587413E-4</v>
      </c>
      <c r="M351" s="129">
        <f t="shared" si="48"/>
        <v>2.9137529137529138E-4</v>
      </c>
      <c r="N351" s="144">
        <f t="shared" si="49"/>
        <v>255.05313074009325</v>
      </c>
      <c r="O351" s="92"/>
      <c r="P351" s="92"/>
    </row>
    <row r="352" spans="1:16" x14ac:dyDescent="0.3">
      <c r="A352" s="140" t="s">
        <v>35</v>
      </c>
      <c r="B352" s="118" t="s">
        <v>417</v>
      </c>
      <c r="C352" s="120">
        <v>385</v>
      </c>
      <c r="D352" s="120">
        <v>2330</v>
      </c>
      <c r="E352" s="120">
        <v>5</v>
      </c>
      <c r="F352" s="120">
        <v>0</v>
      </c>
      <c r="G352" s="120">
        <f t="shared" si="44"/>
        <v>5</v>
      </c>
      <c r="H352" s="122">
        <f t="shared" si="56"/>
        <v>8.8401697312588397E-4</v>
      </c>
      <c r="I352" s="123">
        <v>147</v>
      </c>
      <c r="J352" s="122">
        <f t="shared" si="57"/>
        <v>3.5421686746987951E-2</v>
      </c>
      <c r="K352" s="120">
        <v>263</v>
      </c>
      <c r="L352" s="122">
        <f t="shared" si="58"/>
        <v>6.9665183301546941E-3</v>
      </c>
      <c r="M352" s="129">
        <f t="shared" si="48"/>
        <v>1.4424074016756177E-2</v>
      </c>
      <c r="N352" s="144">
        <f t="shared" si="49"/>
        <v>12626.002769953699</v>
      </c>
      <c r="O352" s="92"/>
      <c r="P352" s="92"/>
    </row>
    <row r="353" spans="1:16" x14ac:dyDescent="0.3">
      <c r="A353" s="140" t="s">
        <v>35</v>
      </c>
      <c r="B353" s="118" t="s">
        <v>418</v>
      </c>
      <c r="C353" s="120">
        <v>257</v>
      </c>
      <c r="D353" s="120">
        <v>2325</v>
      </c>
      <c r="E353" s="120">
        <v>0</v>
      </c>
      <c r="F353" s="120">
        <v>0</v>
      </c>
      <c r="G353" s="120">
        <f t="shared" si="44"/>
        <v>0</v>
      </c>
      <c r="H353" s="122">
        <f t="shared" si="56"/>
        <v>0</v>
      </c>
      <c r="I353" s="123">
        <v>0</v>
      </c>
      <c r="J353" s="122">
        <f t="shared" si="57"/>
        <v>0</v>
      </c>
      <c r="K353" s="120">
        <v>0</v>
      </c>
      <c r="L353" s="122">
        <f t="shared" si="58"/>
        <v>0</v>
      </c>
      <c r="M353" s="129">
        <f t="shared" si="48"/>
        <v>0</v>
      </c>
      <c r="N353" s="144">
        <f t="shared" si="49"/>
        <v>0</v>
      </c>
      <c r="O353" s="92"/>
      <c r="P353" s="92"/>
    </row>
    <row r="354" spans="1:16" x14ac:dyDescent="0.3">
      <c r="A354" s="140" t="s">
        <v>35</v>
      </c>
      <c r="B354" s="118" t="s">
        <v>419</v>
      </c>
      <c r="C354" s="120">
        <v>543</v>
      </c>
      <c r="D354" s="120">
        <v>2326</v>
      </c>
      <c r="E354" s="120">
        <v>0</v>
      </c>
      <c r="F354" s="120">
        <v>0</v>
      </c>
      <c r="G354" s="120">
        <f t="shared" si="44"/>
        <v>0</v>
      </c>
      <c r="H354" s="122">
        <f t="shared" si="56"/>
        <v>0</v>
      </c>
      <c r="I354" s="123">
        <v>0</v>
      </c>
      <c r="J354" s="122">
        <f t="shared" si="57"/>
        <v>0</v>
      </c>
      <c r="K354" s="120">
        <v>0</v>
      </c>
      <c r="L354" s="122">
        <f t="shared" si="58"/>
        <v>0</v>
      </c>
      <c r="M354" s="129">
        <f t="shared" si="48"/>
        <v>0</v>
      </c>
      <c r="N354" s="144">
        <f t="shared" si="49"/>
        <v>0</v>
      </c>
      <c r="O354" s="92"/>
      <c r="P354" s="92"/>
    </row>
    <row r="355" spans="1:16" x14ac:dyDescent="0.3">
      <c r="A355" s="140" t="s">
        <v>35</v>
      </c>
      <c r="B355" s="118" t="s">
        <v>420</v>
      </c>
      <c r="C355" s="120">
        <v>227</v>
      </c>
      <c r="D355" s="120">
        <v>2327</v>
      </c>
      <c r="E355" s="120">
        <v>5</v>
      </c>
      <c r="F355" s="120">
        <v>0</v>
      </c>
      <c r="G355" s="120">
        <f t="shared" si="44"/>
        <v>5</v>
      </c>
      <c r="H355" s="122">
        <f t="shared" si="56"/>
        <v>8.8401697312588397E-4</v>
      </c>
      <c r="I355" s="123">
        <v>0</v>
      </c>
      <c r="J355" s="122">
        <f t="shared" si="57"/>
        <v>0</v>
      </c>
      <c r="K355" s="120">
        <v>457</v>
      </c>
      <c r="L355" s="122">
        <f t="shared" si="58"/>
        <v>1.2105318923500741E-2</v>
      </c>
      <c r="M355" s="129">
        <f t="shared" si="48"/>
        <v>4.3297786322088749E-3</v>
      </c>
      <c r="N355" s="144">
        <f t="shared" si="49"/>
        <v>3790.0385799496757</v>
      </c>
      <c r="O355" s="92"/>
      <c r="P355" s="92"/>
    </row>
    <row r="356" spans="1:16" x14ac:dyDescent="0.3">
      <c r="A356" s="140" t="s">
        <v>35</v>
      </c>
      <c r="B356" s="118" t="s">
        <v>421</v>
      </c>
      <c r="C356" s="120">
        <v>507</v>
      </c>
      <c r="D356" s="120">
        <v>2331</v>
      </c>
      <c r="E356" s="120">
        <v>0</v>
      </c>
      <c r="F356" s="120">
        <v>0</v>
      </c>
      <c r="G356" s="120">
        <f t="shared" si="44"/>
        <v>0</v>
      </c>
      <c r="H356" s="122">
        <f t="shared" si="56"/>
        <v>0</v>
      </c>
      <c r="I356" s="123">
        <v>0</v>
      </c>
      <c r="J356" s="122">
        <f t="shared" si="57"/>
        <v>0</v>
      </c>
      <c r="K356" s="120">
        <v>0</v>
      </c>
      <c r="L356" s="122">
        <f t="shared" si="58"/>
        <v>0</v>
      </c>
      <c r="M356" s="129">
        <f t="shared" si="48"/>
        <v>0</v>
      </c>
      <c r="N356" s="144">
        <f t="shared" si="49"/>
        <v>0</v>
      </c>
      <c r="O356" s="92"/>
      <c r="P356" s="92"/>
    </row>
    <row r="357" spans="1:16" x14ac:dyDescent="0.3">
      <c r="A357" s="140" t="s">
        <v>35</v>
      </c>
      <c r="B357" s="118" t="s">
        <v>422</v>
      </c>
      <c r="C357" s="121">
        <v>544</v>
      </c>
      <c r="D357" s="121">
        <v>2328</v>
      </c>
      <c r="E357" s="120">
        <v>0</v>
      </c>
      <c r="F357" s="120">
        <v>0</v>
      </c>
      <c r="G357" s="120">
        <f t="shared" si="44"/>
        <v>0</v>
      </c>
      <c r="H357" s="122">
        <f t="shared" si="56"/>
        <v>0</v>
      </c>
      <c r="I357" s="123">
        <v>0</v>
      </c>
      <c r="J357" s="122">
        <f t="shared" si="57"/>
        <v>0</v>
      </c>
      <c r="K357" s="120">
        <v>3</v>
      </c>
      <c r="L357" s="122">
        <f t="shared" si="58"/>
        <v>7.9465988556897649E-5</v>
      </c>
      <c r="M357" s="129">
        <f t="shared" si="48"/>
        <v>2.6488662852299217E-5</v>
      </c>
      <c r="N357" s="144">
        <f t="shared" si="49"/>
        <v>23.186648249099388</v>
      </c>
      <c r="O357" s="92"/>
      <c r="P357" s="92"/>
    </row>
    <row r="358" spans="1:16" x14ac:dyDescent="0.3">
      <c r="A358" s="140" t="s">
        <v>35</v>
      </c>
      <c r="B358" s="118" t="s">
        <v>423</v>
      </c>
      <c r="C358" s="120">
        <v>164</v>
      </c>
      <c r="D358" s="120">
        <v>2329</v>
      </c>
      <c r="E358" s="120">
        <v>4</v>
      </c>
      <c r="F358" s="120">
        <v>0</v>
      </c>
      <c r="G358" s="120">
        <f t="shared" si="44"/>
        <v>4</v>
      </c>
      <c r="H358" s="122">
        <f t="shared" si="56"/>
        <v>7.0721357850070724E-4</v>
      </c>
      <c r="I358" s="123">
        <v>0</v>
      </c>
      <c r="J358" s="122">
        <f t="shared" si="57"/>
        <v>0</v>
      </c>
      <c r="K358" s="120">
        <v>468</v>
      </c>
      <c r="L358" s="122">
        <f t="shared" si="58"/>
        <v>1.2396694214876033E-2</v>
      </c>
      <c r="M358" s="129">
        <f t="shared" si="48"/>
        <v>4.3679692644589133E-3</v>
      </c>
      <c r="N358" s="144">
        <f t="shared" si="49"/>
        <v>3823.4684575289998</v>
      </c>
      <c r="O358" s="92"/>
      <c r="P358" s="92"/>
    </row>
    <row r="359" spans="1:16" x14ac:dyDescent="0.3">
      <c r="A359" s="140" t="s">
        <v>35</v>
      </c>
      <c r="B359" s="118" t="s">
        <v>424</v>
      </c>
      <c r="C359" s="120"/>
      <c r="D359" s="120">
        <v>3721</v>
      </c>
      <c r="E359" s="120">
        <v>0</v>
      </c>
      <c r="F359" s="120">
        <v>0</v>
      </c>
      <c r="G359" s="120">
        <f t="shared" si="44"/>
        <v>0</v>
      </c>
      <c r="H359" s="122">
        <f t="shared" si="56"/>
        <v>0</v>
      </c>
      <c r="I359" s="123">
        <v>0</v>
      </c>
      <c r="J359" s="122">
        <f t="shared" si="57"/>
        <v>0</v>
      </c>
      <c r="K359" s="120">
        <v>0</v>
      </c>
      <c r="L359" s="122">
        <f t="shared" si="58"/>
        <v>0</v>
      </c>
      <c r="M359" s="129">
        <f t="shared" si="48"/>
        <v>0</v>
      </c>
      <c r="N359" s="144">
        <f t="shared" si="49"/>
        <v>0</v>
      </c>
      <c r="O359" s="92"/>
      <c r="P359" s="92"/>
    </row>
    <row r="360" spans="1:16" x14ac:dyDescent="0.3">
      <c r="A360" s="140" t="s">
        <v>35</v>
      </c>
      <c r="B360" s="118" t="s">
        <v>425</v>
      </c>
      <c r="C360" s="120">
        <v>70</v>
      </c>
      <c r="D360" s="120">
        <v>2336</v>
      </c>
      <c r="E360" s="120">
        <v>0</v>
      </c>
      <c r="F360" s="120">
        <v>0</v>
      </c>
      <c r="G360" s="120">
        <f t="shared" si="44"/>
        <v>0</v>
      </c>
      <c r="H360" s="122">
        <f t="shared" si="56"/>
        <v>0</v>
      </c>
      <c r="I360" s="123">
        <v>0</v>
      </c>
      <c r="J360" s="122">
        <f t="shared" si="57"/>
        <v>0</v>
      </c>
      <c r="K360" s="120">
        <v>0</v>
      </c>
      <c r="L360" s="122">
        <f t="shared" si="58"/>
        <v>0</v>
      </c>
      <c r="M360" s="129">
        <f t="shared" si="48"/>
        <v>0</v>
      </c>
      <c r="N360" s="144">
        <f t="shared" si="49"/>
        <v>0</v>
      </c>
      <c r="O360" s="92"/>
      <c r="P360" s="92"/>
    </row>
    <row r="361" spans="1:16" x14ac:dyDescent="0.3">
      <c r="A361" s="140" t="s">
        <v>35</v>
      </c>
      <c r="B361" s="118" t="s">
        <v>426</v>
      </c>
      <c r="C361" s="120">
        <v>386</v>
      </c>
      <c r="D361" s="120">
        <v>2337</v>
      </c>
      <c r="E361" s="120">
        <v>0</v>
      </c>
      <c r="F361" s="120">
        <v>0</v>
      </c>
      <c r="G361" s="120">
        <f t="shared" si="44"/>
        <v>0</v>
      </c>
      <c r="H361" s="122">
        <f t="shared" si="56"/>
        <v>0</v>
      </c>
      <c r="I361" s="123">
        <v>0</v>
      </c>
      <c r="J361" s="122">
        <f t="shared" si="57"/>
        <v>0</v>
      </c>
      <c r="K361" s="120">
        <v>0</v>
      </c>
      <c r="L361" s="122">
        <f t="shared" si="58"/>
        <v>0</v>
      </c>
      <c r="M361" s="129">
        <f t="shared" si="48"/>
        <v>0</v>
      </c>
      <c r="N361" s="144">
        <f t="shared" si="49"/>
        <v>0</v>
      </c>
      <c r="O361" s="92"/>
      <c r="P361" s="92"/>
    </row>
    <row r="362" spans="1:16" x14ac:dyDescent="0.3">
      <c r="A362" s="140" t="s">
        <v>35</v>
      </c>
      <c r="B362" s="118" t="s">
        <v>427</v>
      </c>
      <c r="C362" s="120">
        <v>480</v>
      </c>
      <c r="D362" s="120">
        <v>2338</v>
      </c>
      <c r="E362" s="120">
        <v>0</v>
      </c>
      <c r="F362" s="120">
        <v>0</v>
      </c>
      <c r="G362" s="120">
        <f t="shared" si="44"/>
        <v>0</v>
      </c>
      <c r="H362" s="122">
        <f t="shared" si="56"/>
        <v>0</v>
      </c>
      <c r="I362" s="123">
        <v>0</v>
      </c>
      <c r="J362" s="122">
        <f t="shared" si="57"/>
        <v>0</v>
      </c>
      <c r="K362" s="120">
        <v>0</v>
      </c>
      <c r="L362" s="122">
        <f t="shared" si="58"/>
        <v>0</v>
      </c>
      <c r="M362" s="129">
        <f t="shared" si="48"/>
        <v>0</v>
      </c>
      <c r="N362" s="144">
        <f t="shared" si="49"/>
        <v>0</v>
      </c>
      <c r="O362" s="92"/>
      <c r="P362" s="92"/>
    </row>
    <row r="363" spans="1:16" x14ac:dyDescent="0.3">
      <c r="A363" s="140" t="s">
        <v>35</v>
      </c>
      <c r="B363" s="118" t="s">
        <v>428</v>
      </c>
      <c r="C363" s="120">
        <v>66</v>
      </c>
      <c r="D363" s="120">
        <v>2339</v>
      </c>
      <c r="E363" s="120">
        <v>1</v>
      </c>
      <c r="F363" s="120">
        <v>0</v>
      </c>
      <c r="G363" s="120">
        <f t="shared" si="44"/>
        <v>1</v>
      </c>
      <c r="H363" s="122">
        <f t="shared" si="56"/>
        <v>1.7680339462517681E-4</v>
      </c>
      <c r="I363" s="123">
        <v>0</v>
      </c>
      <c r="J363" s="122">
        <f t="shared" si="57"/>
        <v>0</v>
      </c>
      <c r="K363" s="120">
        <v>86</v>
      </c>
      <c r="L363" s="122">
        <f t="shared" si="58"/>
        <v>2.2780250052977327E-3</v>
      </c>
      <c r="M363" s="129">
        <f t="shared" si="48"/>
        <v>8.1827613330763647E-4</v>
      </c>
      <c r="N363" s="144">
        <f t="shared" si="49"/>
        <v>716.27174914155626</v>
      </c>
      <c r="O363" s="92"/>
      <c r="P363" s="92"/>
    </row>
    <row r="364" spans="1:16" x14ac:dyDescent="0.3">
      <c r="A364" s="140" t="s">
        <v>35</v>
      </c>
      <c r="B364" s="118" t="s">
        <v>429</v>
      </c>
      <c r="C364" s="120">
        <v>67</v>
      </c>
      <c r="D364" s="120">
        <v>2340</v>
      </c>
      <c r="E364" s="120">
        <v>0</v>
      </c>
      <c r="F364" s="120">
        <v>0</v>
      </c>
      <c r="G364" s="120">
        <f t="shared" si="44"/>
        <v>0</v>
      </c>
      <c r="H364" s="122">
        <f t="shared" si="56"/>
        <v>0</v>
      </c>
      <c r="I364" s="123">
        <v>0</v>
      </c>
      <c r="J364" s="122">
        <f t="shared" si="57"/>
        <v>0</v>
      </c>
      <c r="K364" s="120">
        <v>0</v>
      </c>
      <c r="L364" s="122">
        <f t="shared" si="58"/>
        <v>0</v>
      </c>
      <c r="M364" s="129">
        <f t="shared" si="48"/>
        <v>0</v>
      </c>
      <c r="N364" s="144">
        <f t="shared" si="49"/>
        <v>0</v>
      </c>
      <c r="O364" s="92"/>
      <c r="P364" s="92"/>
    </row>
    <row r="365" spans="1:16" x14ac:dyDescent="0.3">
      <c r="A365" s="140" t="s">
        <v>35</v>
      </c>
      <c r="B365" s="118" t="s">
        <v>430</v>
      </c>
      <c r="C365" s="120">
        <v>243</v>
      </c>
      <c r="D365" s="120">
        <v>2341</v>
      </c>
      <c r="E365" s="120">
        <v>0</v>
      </c>
      <c r="F365" s="120">
        <v>0</v>
      </c>
      <c r="G365" s="120">
        <f t="shared" si="44"/>
        <v>0</v>
      </c>
      <c r="H365" s="122">
        <f t="shared" si="56"/>
        <v>0</v>
      </c>
      <c r="I365" s="123">
        <v>0</v>
      </c>
      <c r="J365" s="122">
        <f t="shared" si="57"/>
        <v>0</v>
      </c>
      <c r="K365" s="120">
        <v>0</v>
      </c>
      <c r="L365" s="122">
        <f t="shared" si="58"/>
        <v>0</v>
      </c>
      <c r="M365" s="129">
        <f t="shared" si="48"/>
        <v>0</v>
      </c>
      <c r="N365" s="144">
        <f t="shared" si="49"/>
        <v>0</v>
      </c>
      <c r="O365" s="92"/>
      <c r="P365" s="92"/>
    </row>
    <row r="366" spans="1:16" x14ac:dyDescent="0.3">
      <c r="A366" s="140" t="s">
        <v>35</v>
      </c>
      <c r="B366" s="118" t="s">
        <v>431</v>
      </c>
      <c r="C366" s="120">
        <v>172</v>
      </c>
      <c r="D366" s="120">
        <v>2342</v>
      </c>
      <c r="E366" s="120">
        <v>0</v>
      </c>
      <c r="F366" s="120">
        <v>0</v>
      </c>
      <c r="G366" s="120">
        <f t="shared" si="44"/>
        <v>0</v>
      </c>
      <c r="H366" s="122">
        <f t="shared" si="56"/>
        <v>0</v>
      </c>
      <c r="I366" s="123">
        <v>0</v>
      </c>
      <c r="J366" s="122">
        <f t="shared" si="57"/>
        <v>0</v>
      </c>
      <c r="K366" s="120">
        <v>0</v>
      </c>
      <c r="L366" s="122">
        <f t="shared" si="58"/>
        <v>0</v>
      </c>
      <c r="M366" s="129">
        <f t="shared" si="48"/>
        <v>0</v>
      </c>
      <c r="N366" s="144">
        <f t="shared" si="49"/>
        <v>0</v>
      </c>
      <c r="O366" s="92"/>
      <c r="P366" s="92"/>
    </row>
    <row r="367" spans="1:16" x14ac:dyDescent="0.3">
      <c r="A367" s="140" t="s">
        <v>35</v>
      </c>
      <c r="B367" s="118" t="s">
        <v>432</v>
      </c>
      <c r="C367" s="120">
        <v>354</v>
      </c>
      <c r="D367" s="120">
        <v>2343</v>
      </c>
      <c r="E367" s="120">
        <v>0</v>
      </c>
      <c r="F367" s="120">
        <v>0</v>
      </c>
      <c r="G367" s="120">
        <f t="shared" si="44"/>
        <v>0</v>
      </c>
      <c r="H367" s="122">
        <f t="shared" si="56"/>
        <v>0</v>
      </c>
      <c r="I367" s="123">
        <v>0</v>
      </c>
      <c r="J367" s="122">
        <f t="shared" si="57"/>
        <v>0</v>
      </c>
      <c r="K367" s="120">
        <v>0</v>
      </c>
      <c r="L367" s="122">
        <f t="shared" si="58"/>
        <v>0</v>
      </c>
      <c r="M367" s="129">
        <f t="shared" si="48"/>
        <v>0</v>
      </c>
      <c r="N367" s="144">
        <f t="shared" si="49"/>
        <v>0</v>
      </c>
      <c r="O367" s="92"/>
      <c r="P367" s="92"/>
    </row>
    <row r="368" spans="1:16" x14ac:dyDescent="0.3">
      <c r="A368" s="140" t="s">
        <v>35</v>
      </c>
      <c r="B368" s="118" t="s">
        <v>433</v>
      </c>
      <c r="C368" s="120">
        <v>142</v>
      </c>
      <c r="D368" s="120">
        <v>2380</v>
      </c>
      <c r="E368" s="120">
        <v>0</v>
      </c>
      <c r="F368" s="120">
        <v>0</v>
      </c>
      <c r="G368" s="120">
        <f t="shared" si="44"/>
        <v>0</v>
      </c>
      <c r="H368" s="122">
        <f t="shared" si="56"/>
        <v>0</v>
      </c>
      <c r="I368" s="123">
        <v>0</v>
      </c>
      <c r="J368" s="122">
        <f t="shared" si="57"/>
        <v>0</v>
      </c>
      <c r="K368" s="120">
        <v>0</v>
      </c>
      <c r="L368" s="122">
        <f t="shared" si="58"/>
        <v>0</v>
      </c>
      <c r="M368" s="129">
        <f t="shared" si="48"/>
        <v>0</v>
      </c>
      <c r="N368" s="144">
        <f t="shared" si="49"/>
        <v>0</v>
      </c>
      <c r="O368" s="92"/>
      <c r="P368" s="92"/>
    </row>
    <row r="369" spans="1:16" x14ac:dyDescent="0.3">
      <c r="A369" s="140" t="s">
        <v>35</v>
      </c>
      <c r="B369" s="118" t="s">
        <v>434</v>
      </c>
      <c r="C369" s="120">
        <v>255</v>
      </c>
      <c r="D369" s="120">
        <v>2381</v>
      </c>
      <c r="E369" s="120">
        <v>0</v>
      </c>
      <c r="F369" s="120">
        <v>0</v>
      </c>
      <c r="G369" s="120">
        <f t="shared" si="44"/>
        <v>0</v>
      </c>
      <c r="H369" s="122">
        <f t="shared" ref="H369:H378" si="59">+G369/$G$501</f>
        <v>0</v>
      </c>
      <c r="I369" s="123">
        <v>0</v>
      </c>
      <c r="J369" s="122">
        <f t="shared" ref="J369:J378" si="60">+I369/$I$501</f>
        <v>0</v>
      </c>
      <c r="K369" s="120">
        <v>0</v>
      </c>
      <c r="L369" s="122">
        <f t="shared" ref="L369:L378" si="61">+K369/$K$501</f>
        <v>0</v>
      </c>
      <c r="M369" s="129">
        <f t="shared" si="48"/>
        <v>0</v>
      </c>
      <c r="N369" s="144">
        <f t="shared" si="49"/>
        <v>0</v>
      </c>
      <c r="O369" s="92"/>
      <c r="P369" s="92"/>
    </row>
    <row r="370" spans="1:16" x14ac:dyDescent="0.3">
      <c r="A370" s="140" t="s">
        <v>35</v>
      </c>
      <c r="B370" s="118" t="s">
        <v>435</v>
      </c>
      <c r="C370" s="146">
        <v>152</v>
      </c>
      <c r="D370" s="146">
        <v>2382</v>
      </c>
      <c r="E370" s="120">
        <v>0</v>
      </c>
      <c r="F370" s="120">
        <v>0</v>
      </c>
      <c r="G370" s="120">
        <f t="shared" si="44"/>
        <v>0</v>
      </c>
      <c r="H370" s="122">
        <f t="shared" si="59"/>
        <v>0</v>
      </c>
      <c r="I370" s="123">
        <v>0</v>
      </c>
      <c r="J370" s="122">
        <f t="shared" si="60"/>
        <v>0</v>
      </c>
      <c r="K370" s="120">
        <v>0</v>
      </c>
      <c r="L370" s="122">
        <f t="shared" si="61"/>
        <v>0</v>
      </c>
      <c r="M370" s="129">
        <f t="shared" si="48"/>
        <v>0</v>
      </c>
      <c r="N370" s="144">
        <f t="shared" si="49"/>
        <v>0</v>
      </c>
      <c r="O370" s="92"/>
      <c r="P370" s="92"/>
    </row>
    <row r="371" spans="1:16" x14ac:dyDescent="0.3">
      <c r="A371" s="140" t="s">
        <v>35</v>
      </c>
      <c r="B371" s="118" t="s">
        <v>436</v>
      </c>
      <c r="C371" s="146">
        <v>268</v>
      </c>
      <c r="D371" s="146">
        <v>2383</v>
      </c>
      <c r="E371" s="120">
        <v>0</v>
      </c>
      <c r="F371" s="120">
        <v>0</v>
      </c>
      <c r="G371" s="120">
        <f t="shared" si="44"/>
        <v>0</v>
      </c>
      <c r="H371" s="122">
        <f t="shared" si="59"/>
        <v>0</v>
      </c>
      <c r="I371" s="123">
        <v>0</v>
      </c>
      <c r="J371" s="122">
        <f t="shared" si="60"/>
        <v>0</v>
      </c>
      <c r="K371" s="120">
        <v>0</v>
      </c>
      <c r="L371" s="122">
        <f t="shared" si="61"/>
        <v>0</v>
      </c>
      <c r="M371" s="129">
        <f t="shared" si="48"/>
        <v>0</v>
      </c>
      <c r="N371" s="144">
        <f t="shared" si="49"/>
        <v>0</v>
      </c>
      <c r="O371" s="92"/>
      <c r="P371" s="92"/>
    </row>
    <row r="372" spans="1:16" x14ac:dyDescent="0.3">
      <c r="A372" s="140" t="s">
        <v>35</v>
      </c>
      <c r="B372" s="118" t="s">
        <v>437</v>
      </c>
      <c r="C372" s="146">
        <v>34</v>
      </c>
      <c r="D372" s="146">
        <v>2384</v>
      </c>
      <c r="E372" s="120">
        <v>0</v>
      </c>
      <c r="F372" s="120">
        <v>0</v>
      </c>
      <c r="G372" s="120">
        <f t="shared" si="44"/>
        <v>0</v>
      </c>
      <c r="H372" s="122">
        <f t="shared" si="59"/>
        <v>0</v>
      </c>
      <c r="I372" s="123">
        <v>8</v>
      </c>
      <c r="J372" s="122">
        <f t="shared" si="60"/>
        <v>1.9277108433734939E-3</v>
      </c>
      <c r="K372" s="120">
        <v>49</v>
      </c>
      <c r="L372" s="122">
        <f t="shared" si="61"/>
        <v>1.2979444797626616E-3</v>
      </c>
      <c r="M372" s="129">
        <f t="shared" si="48"/>
        <v>1.0752184410453851E-3</v>
      </c>
      <c r="N372" s="144">
        <f t="shared" si="49"/>
        <v>941.18423124934611</v>
      </c>
      <c r="O372" s="92"/>
      <c r="P372" s="92"/>
    </row>
    <row r="373" spans="1:16" x14ac:dyDescent="0.3">
      <c r="A373" s="140" t="s">
        <v>35</v>
      </c>
      <c r="B373" s="118" t="s">
        <v>438</v>
      </c>
      <c r="C373" s="120">
        <v>246</v>
      </c>
      <c r="D373" s="120">
        <v>2385</v>
      </c>
      <c r="E373" s="120">
        <v>0</v>
      </c>
      <c r="F373" s="120">
        <v>0</v>
      </c>
      <c r="G373" s="120">
        <f t="shared" si="44"/>
        <v>0</v>
      </c>
      <c r="H373" s="122">
        <f t="shared" si="59"/>
        <v>0</v>
      </c>
      <c r="I373" s="123">
        <v>0</v>
      </c>
      <c r="J373" s="122">
        <f t="shared" si="60"/>
        <v>0</v>
      </c>
      <c r="K373" s="120">
        <v>0</v>
      </c>
      <c r="L373" s="122">
        <f t="shared" si="61"/>
        <v>0</v>
      </c>
      <c r="M373" s="129">
        <f t="shared" si="48"/>
        <v>0</v>
      </c>
      <c r="N373" s="144">
        <f t="shared" si="49"/>
        <v>0</v>
      </c>
      <c r="O373" s="92"/>
      <c r="P373" s="92"/>
    </row>
    <row r="374" spans="1:16" x14ac:dyDescent="0.3">
      <c r="A374" s="140" t="s">
        <v>35</v>
      </c>
      <c r="B374" s="118" t="s">
        <v>439</v>
      </c>
      <c r="C374" s="120">
        <v>37</v>
      </c>
      <c r="D374" s="120">
        <v>2386</v>
      </c>
      <c r="E374" s="120">
        <v>0</v>
      </c>
      <c r="F374" s="120">
        <v>0</v>
      </c>
      <c r="G374" s="120">
        <f t="shared" si="44"/>
        <v>0</v>
      </c>
      <c r="H374" s="122">
        <f t="shared" si="59"/>
        <v>0</v>
      </c>
      <c r="I374" s="123">
        <v>0</v>
      </c>
      <c r="J374" s="122">
        <f t="shared" si="60"/>
        <v>0</v>
      </c>
      <c r="K374" s="120">
        <v>0</v>
      </c>
      <c r="L374" s="122">
        <f t="shared" si="61"/>
        <v>0</v>
      </c>
      <c r="M374" s="129">
        <f t="shared" si="48"/>
        <v>0</v>
      </c>
      <c r="N374" s="144">
        <f t="shared" si="49"/>
        <v>0</v>
      </c>
      <c r="O374" s="92"/>
      <c r="P374" s="92"/>
    </row>
    <row r="375" spans="1:16" x14ac:dyDescent="0.3">
      <c r="A375" s="140" t="s">
        <v>35</v>
      </c>
      <c r="B375" s="118" t="s">
        <v>440</v>
      </c>
      <c r="C375" s="120">
        <v>388</v>
      </c>
      <c r="D375" s="120">
        <v>2387</v>
      </c>
      <c r="E375" s="120">
        <v>0</v>
      </c>
      <c r="F375" s="120">
        <v>0</v>
      </c>
      <c r="G375" s="120">
        <f t="shared" si="44"/>
        <v>0</v>
      </c>
      <c r="H375" s="122">
        <f t="shared" si="59"/>
        <v>0</v>
      </c>
      <c r="I375" s="123">
        <v>0</v>
      </c>
      <c r="J375" s="122">
        <f t="shared" si="60"/>
        <v>0</v>
      </c>
      <c r="K375" s="120">
        <v>0</v>
      </c>
      <c r="L375" s="122">
        <f t="shared" si="61"/>
        <v>0</v>
      </c>
      <c r="M375" s="129">
        <f t="shared" si="48"/>
        <v>0</v>
      </c>
      <c r="N375" s="144">
        <f t="shared" si="49"/>
        <v>0</v>
      </c>
      <c r="O375" s="92"/>
      <c r="P375" s="92"/>
    </row>
    <row r="376" spans="1:16" x14ac:dyDescent="0.3">
      <c r="A376" s="140" t="s">
        <v>35</v>
      </c>
      <c r="B376" s="118" t="s">
        <v>441</v>
      </c>
      <c r="C376" s="120">
        <v>536</v>
      </c>
      <c r="D376" s="120">
        <v>2424</v>
      </c>
      <c r="E376" s="120">
        <v>0</v>
      </c>
      <c r="F376" s="120">
        <v>0</v>
      </c>
      <c r="G376" s="120">
        <f t="shared" si="44"/>
        <v>0</v>
      </c>
      <c r="H376" s="122">
        <f t="shared" si="59"/>
        <v>0</v>
      </c>
      <c r="I376" s="123">
        <v>0</v>
      </c>
      <c r="J376" s="122">
        <f t="shared" si="60"/>
        <v>0</v>
      </c>
      <c r="K376" s="120">
        <v>120</v>
      </c>
      <c r="L376" s="122">
        <f t="shared" si="61"/>
        <v>3.1786395422759061E-3</v>
      </c>
      <c r="M376" s="129">
        <f t="shared" si="48"/>
        <v>1.0595465140919686E-3</v>
      </c>
      <c r="N376" s="144">
        <f t="shared" si="49"/>
        <v>927.46592996397544</v>
      </c>
      <c r="O376" s="92"/>
      <c r="P376" s="92"/>
    </row>
    <row r="377" spans="1:16" x14ac:dyDescent="0.3">
      <c r="A377" s="140" t="s">
        <v>35</v>
      </c>
      <c r="B377" s="118" t="s">
        <v>442</v>
      </c>
      <c r="C377" s="120">
        <v>167</v>
      </c>
      <c r="D377" s="120">
        <v>2466</v>
      </c>
      <c r="E377" s="120">
        <v>0</v>
      </c>
      <c r="F377" s="120">
        <v>0</v>
      </c>
      <c r="G377" s="120">
        <f t="shared" si="44"/>
        <v>0</v>
      </c>
      <c r="H377" s="122">
        <f t="shared" si="59"/>
        <v>0</v>
      </c>
      <c r="I377" s="123">
        <v>0</v>
      </c>
      <c r="J377" s="122">
        <f t="shared" si="60"/>
        <v>0</v>
      </c>
      <c r="K377" s="120">
        <v>0</v>
      </c>
      <c r="L377" s="122">
        <f t="shared" si="61"/>
        <v>0</v>
      </c>
      <c r="M377" s="129">
        <f t="shared" si="48"/>
        <v>0</v>
      </c>
      <c r="N377" s="144">
        <f t="shared" si="49"/>
        <v>0</v>
      </c>
      <c r="O377" s="92"/>
      <c r="P377" s="92"/>
    </row>
    <row r="378" spans="1:16" x14ac:dyDescent="0.3">
      <c r="A378" s="131"/>
      <c r="B378" s="141" t="s">
        <v>443</v>
      </c>
      <c r="C378" s="133"/>
      <c r="D378" s="133"/>
      <c r="E378" s="134">
        <f t="shared" ref="E378:G378" si="62">SUM(E241:E377)</f>
        <v>361</v>
      </c>
      <c r="F378" s="134">
        <f t="shared" si="62"/>
        <v>41</v>
      </c>
      <c r="G378" s="135">
        <f t="shared" si="62"/>
        <v>402</v>
      </c>
      <c r="H378" s="136">
        <f t="shared" si="59"/>
        <v>7.1074964639321073E-2</v>
      </c>
      <c r="I378" s="137">
        <f>SUM(I241:I377)</f>
        <v>978</v>
      </c>
      <c r="J378" s="136">
        <f t="shared" si="60"/>
        <v>0.23566265060240965</v>
      </c>
      <c r="K378" s="137">
        <f>SUM(K241:K377)</f>
        <v>8939</v>
      </c>
      <c r="L378" s="136">
        <f t="shared" si="61"/>
        <v>0.23678215723670268</v>
      </c>
      <c r="M378" s="138">
        <f t="shared" si="48"/>
        <v>0.18117325749281113</v>
      </c>
      <c r="N378" s="147">
        <f>SUM(N241:N377)</f>
        <v>158588.62401069418</v>
      </c>
      <c r="O378" s="99"/>
      <c r="P378" s="92"/>
    </row>
    <row r="379" spans="1:16" x14ac:dyDescent="0.3">
      <c r="A379" s="140" t="s">
        <v>37</v>
      </c>
      <c r="B379" s="142"/>
      <c r="C379" s="119"/>
      <c r="D379" s="119"/>
      <c r="E379" s="120"/>
      <c r="F379" s="120"/>
      <c r="G379" s="121"/>
      <c r="H379" s="122"/>
      <c r="I379" s="123"/>
      <c r="J379" s="122"/>
      <c r="K379" s="123"/>
      <c r="L379" s="122"/>
      <c r="M379" s="124"/>
      <c r="N379" s="124"/>
      <c r="O379" s="99"/>
      <c r="P379" s="92"/>
    </row>
    <row r="380" spans="1:16" x14ac:dyDescent="0.3">
      <c r="A380" s="140" t="s">
        <v>37</v>
      </c>
      <c r="B380" s="125" t="s">
        <v>444</v>
      </c>
      <c r="C380" s="126"/>
      <c r="D380" s="126"/>
      <c r="E380" s="127"/>
      <c r="F380" s="127"/>
      <c r="G380" s="121"/>
      <c r="H380" s="122"/>
      <c r="I380" s="123"/>
      <c r="J380" s="122"/>
      <c r="K380" s="123"/>
      <c r="L380" s="122"/>
      <c r="M380" s="129"/>
      <c r="N380" s="140"/>
      <c r="O380" s="92"/>
      <c r="P380" s="92"/>
    </row>
    <row r="381" spans="1:16" x14ac:dyDescent="0.3">
      <c r="A381" s="140" t="s">
        <v>37</v>
      </c>
      <c r="B381" s="118" t="s">
        <v>445</v>
      </c>
      <c r="C381" s="123">
        <v>426</v>
      </c>
      <c r="D381" s="123">
        <v>1996</v>
      </c>
      <c r="E381" s="120">
        <v>0</v>
      </c>
      <c r="F381" s="120">
        <v>0</v>
      </c>
      <c r="G381" s="120">
        <f t="shared" ref="G381:G394" si="63">E381+F381</f>
        <v>0</v>
      </c>
      <c r="H381" s="122">
        <f t="shared" ref="H381:H395" si="64">+G381/$G$501</f>
        <v>0</v>
      </c>
      <c r="I381" s="123">
        <v>0</v>
      </c>
      <c r="J381" s="122">
        <f t="shared" ref="J381:J395" si="65">+I381/$I$501</f>
        <v>0</v>
      </c>
      <c r="K381" s="120">
        <v>0</v>
      </c>
      <c r="L381" s="122">
        <f t="shared" ref="L381:L395" si="66">+K381/$K$501</f>
        <v>0</v>
      </c>
      <c r="M381" s="129">
        <f t="shared" ref="M381:M395" si="67">+(H381+J381+L381)/3</f>
        <v>0</v>
      </c>
      <c r="N381" s="144">
        <f t="shared" ref="N381:N394" si="68">M381*$N$1</f>
        <v>0</v>
      </c>
      <c r="O381" s="92"/>
      <c r="P381" s="92"/>
    </row>
    <row r="382" spans="1:16" x14ac:dyDescent="0.3">
      <c r="A382" s="140" t="s">
        <v>37</v>
      </c>
      <c r="B382" s="118" t="s">
        <v>446</v>
      </c>
      <c r="C382" s="123">
        <v>427</v>
      </c>
      <c r="D382" s="123">
        <v>1997</v>
      </c>
      <c r="E382" s="120">
        <v>0</v>
      </c>
      <c r="F382" s="120">
        <v>0</v>
      </c>
      <c r="G382" s="120">
        <f t="shared" si="63"/>
        <v>0</v>
      </c>
      <c r="H382" s="122">
        <f t="shared" si="64"/>
        <v>0</v>
      </c>
      <c r="I382" s="123">
        <v>0</v>
      </c>
      <c r="J382" s="122">
        <f t="shared" si="65"/>
        <v>0</v>
      </c>
      <c r="K382" s="120">
        <v>0</v>
      </c>
      <c r="L382" s="122">
        <f t="shared" si="66"/>
        <v>0</v>
      </c>
      <c r="M382" s="129">
        <f t="shared" si="67"/>
        <v>0</v>
      </c>
      <c r="N382" s="144">
        <f t="shared" si="68"/>
        <v>0</v>
      </c>
      <c r="O382" s="92"/>
      <c r="P382" s="92"/>
    </row>
    <row r="383" spans="1:16" x14ac:dyDescent="0.3">
      <c r="A383" s="140" t="s">
        <v>37</v>
      </c>
      <c r="B383" s="118" t="s">
        <v>447</v>
      </c>
      <c r="C383" s="123">
        <v>312</v>
      </c>
      <c r="D383" s="123">
        <v>2034</v>
      </c>
      <c r="E383" s="120">
        <v>0</v>
      </c>
      <c r="F383" s="120">
        <v>0</v>
      </c>
      <c r="G383" s="120">
        <f t="shared" si="63"/>
        <v>0</v>
      </c>
      <c r="H383" s="122">
        <f t="shared" si="64"/>
        <v>0</v>
      </c>
      <c r="I383" s="123">
        <v>0</v>
      </c>
      <c r="J383" s="122">
        <f t="shared" si="65"/>
        <v>0</v>
      </c>
      <c r="K383" s="120">
        <v>0</v>
      </c>
      <c r="L383" s="122">
        <f t="shared" si="66"/>
        <v>0</v>
      </c>
      <c r="M383" s="129">
        <f t="shared" si="67"/>
        <v>0</v>
      </c>
      <c r="N383" s="144">
        <f t="shared" si="68"/>
        <v>0</v>
      </c>
      <c r="O383" s="92"/>
      <c r="P383" s="92"/>
    </row>
    <row r="384" spans="1:16" x14ac:dyDescent="0.3">
      <c r="A384" s="140" t="s">
        <v>37</v>
      </c>
      <c r="B384" s="118" t="s">
        <v>448</v>
      </c>
      <c r="C384" s="123">
        <v>425</v>
      </c>
      <c r="D384" s="123">
        <v>2035</v>
      </c>
      <c r="E384" s="120">
        <v>0</v>
      </c>
      <c r="F384" s="120">
        <v>0</v>
      </c>
      <c r="G384" s="120">
        <f t="shared" si="63"/>
        <v>0</v>
      </c>
      <c r="H384" s="122">
        <f t="shared" si="64"/>
        <v>0</v>
      </c>
      <c r="I384" s="123">
        <v>0</v>
      </c>
      <c r="J384" s="122">
        <f t="shared" si="65"/>
        <v>0</v>
      </c>
      <c r="K384" s="120">
        <v>0</v>
      </c>
      <c r="L384" s="122">
        <f t="shared" si="66"/>
        <v>0</v>
      </c>
      <c r="M384" s="129">
        <f t="shared" si="67"/>
        <v>0</v>
      </c>
      <c r="N384" s="144">
        <f t="shared" si="68"/>
        <v>0</v>
      </c>
      <c r="O384" s="92"/>
      <c r="P384" s="92"/>
    </row>
    <row r="385" spans="1:16" x14ac:dyDescent="0.3">
      <c r="A385" s="140" t="s">
        <v>37</v>
      </c>
      <c r="B385" s="118" t="s">
        <v>449</v>
      </c>
      <c r="C385" s="123">
        <v>125</v>
      </c>
      <c r="D385" s="123">
        <v>1910</v>
      </c>
      <c r="E385" s="120">
        <v>0</v>
      </c>
      <c r="F385" s="120">
        <v>0</v>
      </c>
      <c r="G385" s="120">
        <f t="shared" si="63"/>
        <v>0</v>
      </c>
      <c r="H385" s="122">
        <f t="shared" si="64"/>
        <v>0</v>
      </c>
      <c r="I385" s="123">
        <v>0</v>
      </c>
      <c r="J385" s="122">
        <f t="shared" si="65"/>
        <v>0</v>
      </c>
      <c r="K385" s="120">
        <v>42</v>
      </c>
      <c r="L385" s="122">
        <f t="shared" si="66"/>
        <v>1.1125238397965672E-3</v>
      </c>
      <c r="M385" s="129">
        <f t="shared" si="67"/>
        <v>3.7084127993218904E-4</v>
      </c>
      <c r="N385" s="144">
        <f t="shared" si="68"/>
        <v>324.61307548739143</v>
      </c>
      <c r="O385" s="92"/>
      <c r="P385" s="92"/>
    </row>
    <row r="386" spans="1:16" x14ac:dyDescent="0.3">
      <c r="A386" s="140" t="s">
        <v>37</v>
      </c>
      <c r="B386" s="118" t="s">
        <v>450</v>
      </c>
      <c r="C386" s="123">
        <v>423</v>
      </c>
      <c r="D386" s="123">
        <v>1917</v>
      </c>
      <c r="E386" s="120">
        <v>0</v>
      </c>
      <c r="F386" s="120">
        <v>0</v>
      </c>
      <c r="G386" s="120">
        <f t="shared" si="63"/>
        <v>0</v>
      </c>
      <c r="H386" s="122">
        <f t="shared" si="64"/>
        <v>0</v>
      </c>
      <c r="I386" s="123">
        <v>0</v>
      </c>
      <c r="J386" s="122">
        <f t="shared" si="65"/>
        <v>0</v>
      </c>
      <c r="K386" s="120">
        <v>0</v>
      </c>
      <c r="L386" s="122">
        <f t="shared" si="66"/>
        <v>0</v>
      </c>
      <c r="M386" s="129">
        <f t="shared" si="67"/>
        <v>0</v>
      </c>
      <c r="N386" s="144">
        <f t="shared" si="68"/>
        <v>0</v>
      </c>
      <c r="O386" s="92"/>
      <c r="P386" s="92"/>
    </row>
    <row r="387" spans="1:16" x14ac:dyDescent="0.3">
      <c r="A387" s="140" t="s">
        <v>37</v>
      </c>
      <c r="B387" s="118" t="s">
        <v>451</v>
      </c>
      <c r="C387" s="123">
        <v>424</v>
      </c>
      <c r="D387" s="123">
        <v>2361</v>
      </c>
      <c r="E387" s="120">
        <v>0</v>
      </c>
      <c r="F387" s="120">
        <v>0</v>
      </c>
      <c r="G387" s="120">
        <f t="shared" si="63"/>
        <v>0</v>
      </c>
      <c r="H387" s="122">
        <f t="shared" si="64"/>
        <v>0</v>
      </c>
      <c r="I387" s="123">
        <v>0</v>
      </c>
      <c r="J387" s="122">
        <f t="shared" si="65"/>
        <v>0</v>
      </c>
      <c r="K387" s="120">
        <v>0</v>
      </c>
      <c r="L387" s="122">
        <f t="shared" si="66"/>
        <v>0</v>
      </c>
      <c r="M387" s="129">
        <f t="shared" si="67"/>
        <v>0</v>
      </c>
      <c r="N387" s="144">
        <f t="shared" si="68"/>
        <v>0</v>
      </c>
      <c r="O387" s="92"/>
      <c r="P387" s="92"/>
    </row>
    <row r="388" spans="1:16" x14ac:dyDescent="0.3">
      <c r="A388" s="140" t="s">
        <v>37</v>
      </c>
      <c r="B388" s="118" t="s">
        <v>452</v>
      </c>
      <c r="C388" s="123">
        <v>157</v>
      </c>
      <c r="D388" s="123">
        <v>2460</v>
      </c>
      <c r="E388" s="120">
        <v>0</v>
      </c>
      <c r="F388" s="120">
        <v>0</v>
      </c>
      <c r="G388" s="120">
        <f t="shared" si="63"/>
        <v>0</v>
      </c>
      <c r="H388" s="122">
        <f t="shared" si="64"/>
        <v>0</v>
      </c>
      <c r="I388" s="123">
        <v>37</v>
      </c>
      <c r="J388" s="122">
        <f t="shared" si="65"/>
        <v>8.91566265060241E-3</v>
      </c>
      <c r="K388" s="120">
        <v>57</v>
      </c>
      <c r="L388" s="122">
        <f t="shared" si="66"/>
        <v>1.5098537825810553E-3</v>
      </c>
      <c r="M388" s="129">
        <f t="shared" si="67"/>
        <v>3.4751721443944885E-3</v>
      </c>
      <c r="N388" s="144">
        <f t="shared" si="68"/>
        <v>3041.9653331103987</v>
      </c>
      <c r="O388" s="92"/>
      <c r="P388" s="92"/>
    </row>
    <row r="389" spans="1:16" x14ac:dyDescent="0.3">
      <c r="A389" s="140" t="s">
        <v>37</v>
      </c>
      <c r="B389" s="118" t="s">
        <v>453</v>
      </c>
      <c r="C389" s="123">
        <v>421</v>
      </c>
      <c r="D389" s="123">
        <v>2461</v>
      </c>
      <c r="E389" s="120">
        <v>0</v>
      </c>
      <c r="F389" s="120">
        <v>0</v>
      </c>
      <c r="G389" s="120">
        <f t="shared" si="63"/>
        <v>0</v>
      </c>
      <c r="H389" s="122">
        <f t="shared" si="64"/>
        <v>0</v>
      </c>
      <c r="I389" s="123">
        <v>0</v>
      </c>
      <c r="J389" s="122">
        <f t="shared" si="65"/>
        <v>0</v>
      </c>
      <c r="K389" s="120">
        <v>0</v>
      </c>
      <c r="L389" s="122">
        <f t="shared" si="66"/>
        <v>0</v>
      </c>
      <c r="M389" s="129">
        <f t="shared" si="67"/>
        <v>0</v>
      </c>
      <c r="N389" s="144">
        <f t="shared" si="68"/>
        <v>0</v>
      </c>
      <c r="O389" s="92"/>
      <c r="P389" s="92"/>
    </row>
    <row r="390" spans="1:16" x14ac:dyDescent="0.3">
      <c r="A390" s="140" t="s">
        <v>37</v>
      </c>
      <c r="B390" s="118" t="s">
        <v>454</v>
      </c>
      <c r="C390" s="123">
        <v>407</v>
      </c>
      <c r="D390" s="123">
        <v>2463</v>
      </c>
      <c r="E390" s="120">
        <v>1</v>
      </c>
      <c r="F390" s="120">
        <v>5</v>
      </c>
      <c r="G390" s="120">
        <f t="shared" si="63"/>
        <v>6</v>
      </c>
      <c r="H390" s="122">
        <f t="shared" si="64"/>
        <v>1.0608203677510608E-3</v>
      </c>
      <c r="I390" s="123">
        <v>21</v>
      </c>
      <c r="J390" s="122">
        <f t="shared" si="65"/>
        <v>5.0602409638554214E-3</v>
      </c>
      <c r="K390" s="120">
        <v>112</v>
      </c>
      <c r="L390" s="122">
        <f t="shared" si="66"/>
        <v>2.9667302394575123E-3</v>
      </c>
      <c r="M390" s="129">
        <f t="shared" si="67"/>
        <v>3.0292638570213314E-3</v>
      </c>
      <c r="N390" s="144">
        <f t="shared" si="68"/>
        <v>2651.6429273200179</v>
      </c>
      <c r="O390" s="92"/>
      <c r="P390" s="92"/>
    </row>
    <row r="391" spans="1:16" x14ac:dyDescent="0.3">
      <c r="A391" s="140" t="s">
        <v>37</v>
      </c>
      <c r="B391" s="118" t="s">
        <v>455</v>
      </c>
      <c r="C391" s="123">
        <v>422</v>
      </c>
      <c r="D391" s="123">
        <v>2464</v>
      </c>
      <c r="E391" s="120">
        <v>0</v>
      </c>
      <c r="F391" s="120">
        <v>0</v>
      </c>
      <c r="G391" s="120">
        <f t="shared" si="63"/>
        <v>0</v>
      </c>
      <c r="H391" s="122">
        <f t="shared" si="64"/>
        <v>0</v>
      </c>
      <c r="I391" s="123">
        <v>0</v>
      </c>
      <c r="J391" s="122">
        <f t="shared" si="65"/>
        <v>0</v>
      </c>
      <c r="K391" s="120">
        <v>0</v>
      </c>
      <c r="L391" s="122">
        <f t="shared" si="66"/>
        <v>0</v>
      </c>
      <c r="M391" s="129">
        <f t="shared" si="67"/>
        <v>0</v>
      </c>
      <c r="N391" s="144">
        <f t="shared" si="68"/>
        <v>0</v>
      </c>
      <c r="O391" s="92"/>
      <c r="P391" s="92"/>
    </row>
    <row r="392" spans="1:16" x14ac:dyDescent="0.3">
      <c r="A392" s="140" t="s">
        <v>37</v>
      </c>
      <c r="B392" s="118" t="s">
        <v>456</v>
      </c>
      <c r="C392" s="123">
        <v>346</v>
      </c>
      <c r="D392" s="123">
        <v>2465</v>
      </c>
      <c r="E392" s="120">
        <v>0</v>
      </c>
      <c r="F392" s="120">
        <v>0</v>
      </c>
      <c r="G392" s="120">
        <f t="shared" si="63"/>
        <v>0</v>
      </c>
      <c r="H392" s="122">
        <f t="shared" si="64"/>
        <v>0</v>
      </c>
      <c r="I392" s="123">
        <v>0</v>
      </c>
      <c r="J392" s="122">
        <f t="shared" si="65"/>
        <v>0</v>
      </c>
      <c r="K392" s="120">
        <v>0</v>
      </c>
      <c r="L392" s="122">
        <f t="shared" si="66"/>
        <v>0</v>
      </c>
      <c r="M392" s="129">
        <f t="shared" si="67"/>
        <v>0</v>
      </c>
      <c r="N392" s="144">
        <f t="shared" si="68"/>
        <v>0</v>
      </c>
      <c r="O392" s="92"/>
      <c r="P392" s="92"/>
    </row>
    <row r="393" spans="1:16" x14ac:dyDescent="0.3">
      <c r="A393" s="140" t="s">
        <v>37</v>
      </c>
      <c r="B393" s="118" t="s">
        <v>457</v>
      </c>
      <c r="C393" s="123">
        <v>311</v>
      </c>
      <c r="D393" s="123">
        <v>2467</v>
      </c>
      <c r="E393" s="120">
        <v>0</v>
      </c>
      <c r="F393" s="120">
        <v>0</v>
      </c>
      <c r="G393" s="120">
        <f t="shared" si="63"/>
        <v>0</v>
      </c>
      <c r="H393" s="122">
        <f t="shared" si="64"/>
        <v>0</v>
      </c>
      <c r="I393" s="123">
        <v>17</v>
      </c>
      <c r="J393" s="122">
        <f t="shared" si="65"/>
        <v>4.0963855421686747E-3</v>
      </c>
      <c r="K393" s="120">
        <v>17</v>
      </c>
      <c r="L393" s="122">
        <f t="shared" si="66"/>
        <v>4.5030726848908665E-4</v>
      </c>
      <c r="M393" s="129">
        <f t="shared" si="67"/>
        <v>1.5155642702192537E-3</v>
      </c>
      <c r="N393" s="144">
        <f t="shared" si="68"/>
        <v>1326.637581837266</v>
      </c>
      <c r="O393" s="92"/>
      <c r="P393" s="92"/>
    </row>
    <row r="394" spans="1:16" x14ac:dyDescent="0.3">
      <c r="A394" s="140" t="s">
        <v>37</v>
      </c>
      <c r="B394" s="118" t="s">
        <v>458</v>
      </c>
      <c r="C394" s="123">
        <v>406</v>
      </c>
      <c r="D394" s="123">
        <v>2472</v>
      </c>
      <c r="E394" s="120">
        <v>0</v>
      </c>
      <c r="F394" s="120">
        <v>0</v>
      </c>
      <c r="G394" s="120">
        <f t="shared" si="63"/>
        <v>0</v>
      </c>
      <c r="H394" s="122">
        <f t="shared" si="64"/>
        <v>0</v>
      </c>
      <c r="I394" s="123">
        <v>0</v>
      </c>
      <c r="J394" s="122">
        <f t="shared" si="65"/>
        <v>0</v>
      </c>
      <c r="K394" s="120">
        <v>5</v>
      </c>
      <c r="L394" s="122">
        <f t="shared" si="66"/>
        <v>1.3244331426149608E-4</v>
      </c>
      <c r="M394" s="129">
        <f t="shared" si="67"/>
        <v>4.414777142049869E-5</v>
      </c>
      <c r="N394" s="144">
        <f t="shared" si="68"/>
        <v>38.644413748498977</v>
      </c>
      <c r="O394" s="92"/>
      <c r="P394" s="92"/>
    </row>
    <row r="395" spans="1:16" x14ac:dyDescent="0.3">
      <c r="A395" s="131"/>
      <c r="B395" s="141" t="s">
        <v>459</v>
      </c>
      <c r="C395" s="133"/>
      <c r="D395" s="133"/>
      <c r="E395" s="134">
        <f t="shared" ref="E395:G395" si="69">SUM(E381:E394)</f>
        <v>1</v>
      </c>
      <c r="F395" s="134">
        <f t="shared" si="69"/>
        <v>5</v>
      </c>
      <c r="G395" s="135">
        <f t="shared" si="69"/>
        <v>6</v>
      </c>
      <c r="H395" s="136">
        <f t="shared" si="64"/>
        <v>1.0608203677510608E-3</v>
      </c>
      <c r="I395" s="137">
        <f>SUM(I381:I394)</f>
        <v>75</v>
      </c>
      <c r="J395" s="136">
        <f t="shared" si="65"/>
        <v>1.8072289156626505E-2</v>
      </c>
      <c r="K395" s="137">
        <f>SUM(K381:K394)</f>
        <v>233</v>
      </c>
      <c r="L395" s="136">
        <f t="shared" si="66"/>
        <v>6.1718584445857169E-3</v>
      </c>
      <c r="M395" s="138">
        <f t="shared" si="67"/>
        <v>8.4349893229877602E-3</v>
      </c>
      <c r="N395" s="147">
        <f>SUM(N381:N394)</f>
        <v>7383.5033315035726</v>
      </c>
      <c r="O395" s="99"/>
      <c r="P395" s="92"/>
    </row>
    <row r="396" spans="1:16" x14ac:dyDescent="0.3">
      <c r="A396" s="140" t="s">
        <v>36</v>
      </c>
      <c r="B396" s="142"/>
      <c r="C396" s="119"/>
      <c r="D396" s="119"/>
      <c r="E396" s="120"/>
      <c r="F396" s="120"/>
      <c r="G396" s="121"/>
      <c r="H396" s="122"/>
      <c r="I396" s="123"/>
      <c r="J396" s="122"/>
      <c r="K396" s="123"/>
      <c r="L396" s="122"/>
      <c r="M396" s="124"/>
      <c r="N396" s="118"/>
      <c r="O396" s="13"/>
      <c r="P396" s="13"/>
    </row>
    <row r="397" spans="1:16" x14ac:dyDescent="0.3">
      <c r="A397" s="140" t="s">
        <v>36</v>
      </c>
      <c r="B397" s="125" t="s">
        <v>460</v>
      </c>
      <c r="C397" s="119"/>
      <c r="D397" s="119"/>
      <c r="E397" s="120"/>
      <c r="F397" s="120"/>
      <c r="G397" s="121"/>
      <c r="H397" s="122"/>
      <c r="I397" s="123"/>
      <c r="J397" s="122"/>
      <c r="K397" s="123"/>
      <c r="L397" s="122"/>
      <c r="M397" s="124"/>
      <c r="N397" s="118"/>
      <c r="O397" s="13"/>
      <c r="P397" s="13"/>
    </row>
    <row r="398" spans="1:16" outlineLevel="1" x14ac:dyDescent="0.3">
      <c r="A398" s="140" t="s">
        <v>36</v>
      </c>
      <c r="B398" s="118" t="s">
        <v>460</v>
      </c>
      <c r="C398" s="120"/>
      <c r="D398" s="120">
        <v>10224</v>
      </c>
      <c r="E398" s="120">
        <v>0</v>
      </c>
      <c r="F398" s="120">
        <v>0</v>
      </c>
      <c r="G398" s="120">
        <f>E398+F398</f>
        <v>0</v>
      </c>
      <c r="H398" s="122">
        <f>+G398/$G$501</f>
        <v>0</v>
      </c>
      <c r="I398" s="123">
        <v>18</v>
      </c>
      <c r="J398" s="122">
        <f>+I398/$I$501</f>
        <v>4.3373493975903616E-3</v>
      </c>
      <c r="K398" s="120">
        <v>18</v>
      </c>
      <c r="L398" s="122">
        <f>+K398/$K$501</f>
        <v>4.7679593134138587E-4</v>
      </c>
      <c r="M398" s="129">
        <f t="shared" ref="M398:M399" si="70">+(H398+J398+L398)/3</f>
        <v>1.6047151096439157E-3</v>
      </c>
      <c r="N398" s="144">
        <f>M398*$N$1</f>
        <v>1404.6750866512227</v>
      </c>
      <c r="O398" s="13"/>
      <c r="P398" s="13"/>
    </row>
    <row r="399" spans="1:16" outlineLevel="1" x14ac:dyDescent="0.3">
      <c r="A399" s="131"/>
      <c r="B399" s="141" t="s">
        <v>461</v>
      </c>
      <c r="C399" s="133"/>
      <c r="D399" s="133"/>
      <c r="E399" s="134">
        <f t="shared" ref="E399:G399" si="71">SUM(E398)</f>
        <v>0</v>
      </c>
      <c r="F399" s="134">
        <f t="shared" si="71"/>
        <v>0</v>
      </c>
      <c r="G399" s="135">
        <f t="shared" si="71"/>
        <v>0</v>
      </c>
      <c r="H399" s="136">
        <f>+G399/$G$501</f>
        <v>0</v>
      </c>
      <c r="I399" s="137">
        <f>SUM(I398)</f>
        <v>18</v>
      </c>
      <c r="J399" s="136">
        <f>+I399/$I$501</f>
        <v>4.3373493975903616E-3</v>
      </c>
      <c r="K399" s="137">
        <f>SUM(K398)</f>
        <v>18</v>
      </c>
      <c r="L399" s="136">
        <f>+K399/$K$501</f>
        <v>4.7679593134138587E-4</v>
      </c>
      <c r="M399" s="138">
        <f t="shared" si="70"/>
        <v>1.6047151096439157E-3</v>
      </c>
      <c r="N399" s="147">
        <f>SUM(N398)</f>
        <v>1404.6750866512227</v>
      </c>
      <c r="O399" s="99"/>
      <c r="P399" s="101"/>
    </row>
    <row r="400" spans="1:16" x14ac:dyDescent="0.3">
      <c r="A400" s="140" t="s">
        <v>39</v>
      </c>
      <c r="B400" s="142"/>
      <c r="C400" s="119"/>
      <c r="D400" s="119"/>
      <c r="E400" s="120"/>
      <c r="F400" s="120"/>
      <c r="G400" s="121"/>
      <c r="H400" s="122"/>
      <c r="I400" s="123"/>
      <c r="J400" s="122"/>
      <c r="K400" s="123"/>
      <c r="L400" s="122"/>
      <c r="M400" s="124"/>
      <c r="N400" s="124"/>
      <c r="O400" s="92"/>
      <c r="P400" s="92"/>
    </row>
    <row r="401" spans="1:16" x14ac:dyDescent="0.3">
      <c r="A401" s="140" t="s">
        <v>39</v>
      </c>
      <c r="B401" s="125" t="s">
        <v>462</v>
      </c>
      <c r="C401" s="126"/>
      <c r="D401" s="126"/>
      <c r="E401" s="127"/>
      <c r="F401" s="127"/>
      <c r="G401" s="121"/>
      <c r="H401" s="122"/>
      <c r="I401" s="123"/>
      <c r="J401" s="122"/>
      <c r="K401" s="123"/>
      <c r="L401" s="122"/>
      <c r="M401" s="124"/>
      <c r="N401" s="124"/>
      <c r="O401" s="92"/>
      <c r="P401" s="92"/>
    </row>
    <row r="402" spans="1:16" x14ac:dyDescent="0.3">
      <c r="A402" s="140" t="s">
        <v>39</v>
      </c>
      <c r="B402" s="118" t="s">
        <v>463</v>
      </c>
      <c r="C402" s="121">
        <v>559</v>
      </c>
      <c r="D402" s="120">
        <v>1979</v>
      </c>
      <c r="E402" s="120">
        <v>0</v>
      </c>
      <c r="F402" s="120">
        <v>0</v>
      </c>
      <c r="G402" s="120">
        <f t="shared" ref="G402:G417" si="72">E402+F402</f>
        <v>0</v>
      </c>
      <c r="H402" s="122">
        <f t="shared" ref="H402:H418" si="73">+G402/$G$501</f>
        <v>0</v>
      </c>
      <c r="I402" s="123">
        <v>0</v>
      </c>
      <c r="J402" s="122">
        <f t="shared" ref="J402:J418" si="74">+I402/$I$501</f>
        <v>0</v>
      </c>
      <c r="K402" s="120">
        <v>0</v>
      </c>
      <c r="L402" s="122">
        <f t="shared" ref="L402:L418" si="75">+K402/$K$501</f>
        <v>0</v>
      </c>
      <c r="M402" s="129">
        <f t="shared" ref="M402:M418" si="76">+(H402+J402+L402)/3</f>
        <v>0</v>
      </c>
      <c r="N402" s="144">
        <f t="shared" ref="N402:N417" si="77">M402*$N$1</f>
        <v>0</v>
      </c>
      <c r="O402" s="92"/>
      <c r="P402" s="92"/>
    </row>
    <row r="403" spans="1:16" x14ac:dyDescent="0.3">
      <c r="A403" s="140" t="s">
        <v>39</v>
      </c>
      <c r="B403" s="118" t="s">
        <v>464</v>
      </c>
      <c r="C403" s="120">
        <v>86</v>
      </c>
      <c r="D403" s="120">
        <v>1980</v>
      </c>
      <c r="E403" s="120">
        <v>0</v>
      </c>
      <c r="F403" s="120">
        <v>0</v>
      </c>
      <c r="G403" s="120">
        <f t="shared" si="72"/>
        <v>0</v>
      </c>
      <c r="H403" s="122">
        <f t="shared" si="73"/>
        <v>0</v>
      </c>
      <c r="I403" s="123">
        <v>11</v>
      </c>
      <c r="J403" s="122">
        <f t="shared" si="74"/>
        <v>2.6506024096385541E-3</v>
      </c>
      <c r="K403" s="120">
        <v>95</v>
      </c>
      <c r="L403" s="122">
        <f t="shared" si="75"/>
        <v>2.5164229709684254E-3</v>
      </c>
      <c r="M403" s="129">
        <f t="shared" si="76"/>
        <v>1.7223417935356598E-3</v>
      </c>
      <c r="N403" s="144">
        <f t="shared" si="77"/>
        <v>1507.6387039283077</v>
      </c>
      <c r="O403" s="92"/>
      <c r="P403" s="92"/>
    </row>
    <row r="404" spans="1:16" x14ac:dyDescent="0.3">
      <c r="A404" s="140" t="s">
        <v>39</v>
      </c>
      <c r="B404" s="118" t="s">
        <v>465</v>
      </c>
      <c r="C404" s="120">
        <v>87</v>
      </c>
      <c r="D404" s="120">
        <v>1981</v>
      </c>
      <c r="E404" s="120">
        <v>1</v>
      </c>
      <c r="F404" s="120">
        <v>0</v>
      </c>
      <c r="G404" s="120">
        <f t="shared" si="72"/>
        <v>1</v>
      </c>
      <c r="H404" s="122">
        <f t="shared" si="73"/>
        <v>1.7680339462517681E-4</v>
      </c>
      <c r="I404" s="123">
        <v>0</v>
      </c>
      <c r="J404" s="122">
        <f t="shared" si="74"/>
        <v>0</v>
      </c>
      <c r="K404" s="120">
        <v>12</v>
      </c>
      <c r="L404" s="122">
        <f t="shared" si="75"/>
        <v>3.178639542275906E-4</v>
      </c>
      <c r="M404" s="129">
        <f t="shared" si="76"/>
        <v>1.6488911628425578E-4</v>
      </c>
      <c r="N404" s="144">
        <f t="shared" si="77"/>
        <v>144.33442566377141</v>
      </c>
      <c r="O404" s="92"/>
      <c r="P404" s="92"/>
    </row>
    <row r="405" spans="1:16" x14ac:dyDescent="0.3">
      <c r="A405" s="140" t="s">
        <v>39</v>
      </c>
      <c r="B405" s="118" t="s">
        <v>466</v>
      </c>
      <c r="C405" s="120">
        <v>233</v>
      </c>
      <c r="D405" s="120">
        <v>1982</v>
      </c>
      <c r="E405" s="120">
        <v>0</v>
      </c>
      <c r="F405" s="120">
        <v>0</v>
      </c>
      <c r="G405" s="120">
        <f t="shared" si="72"/>
        <v>0</v>
      </c>
      <c r="H405" s="122">
        <f t="shared" si="73"/>
        <v>0</v>
      </c>
      <c r="I405" s="123">
        <v>1</v>
      </c>
      <c r="J405" s="122">
        <f t="shared" si="74"/>
        <v>2.4096385542168674E-4</v>
      </c>
      <c r="K405" s="120">
        <v>10</v>
      </c>
      <c r="L405" s="122">
        <f t="shared" si="75"/>
        <v>2.6488662852299215E-4</v>
      </c>
      <c r="M405" s="129">
        <f t="shared" si="76"/>
        <v>1.6861682798155963E-4</v>
      </c>
      <c r="N405" s="144">
        <f t="shared" si="77"/>
        <v>147.59744956125499</v>
      </c>
      <c r="O405" s="92"/>
      <c r="P405" s="92"/>
    </row>
    <row r="406" spans="1:16" x14ac:dyDescent="0.3">
      <c r="A406" s="140" t="s">
        <v>39</v>
      </c>
      <c r="B406" s="118" t="s">
        <v>467</v>
      </c>
      <c r="C406" s="120">
        <v>234</v>
      </c>
      <c r="D406" s="120">
        <v>1983</v>
      </c>
      <c r="E406" s="120">
        <v>0</v>
      </c>
      <c r="F406" s="120">
        <v>0</v>
      </c>
      <c r="G406" s="120">
        <f t="shared" si="72"/>
        <v>0</v>
      </c>
      <c r="H406" s="122">
        <f t="shared" si="73"/>
        <v>0</v>
      </c>
      <c r="I406" s="123">
        <v>0</v>
      </c>
      <c r="J406" s="122">
        <f t="shared" si="74"/>
        <v>0</v>
      </c>
      <c r="K406" s="120">
        <v>1</v>
      </c>
      <c r="L406" s="122">
        <f t="shared" si="75"/>
        <v>2.6488662852299217E-5</v>
      </c>
      <c r="M406" s="129">
        <f t="shared" si="76"/>
        <v>8.8295542840997397E-6</v>
      </c>
      <c r="N406" s="144">
        <f t="shared" si="77"/>
        <v>7.7288827496997961</v>
      </c>
      <c r="O406" s="92"/>
      <c r="P406" s="92"/>
    </row>
    <row r="407" spans="1:16" x14ac:dyDescent="0.3">
      <c r="A407" s="140" t="s">
        <v>39</v>
      </c>
      <c r="B407" s="118" t="s">
        <v>468</v>
      </c>
      <c r="C407" s="120">
        <v>235</v>
      </c>
      <c r="D407" s="120">
        <v>1984</v>
      </c>
      <c r="E407" s="120">
        <v>0</v>
      </c>
      <c r="F407" s="120">
        <v>0</v>
      </c>
      <c r="G407" s="120">
        <f t="shared" si="72"/>
        <v>0</v>
      </c>
      <c r="H407" s="122">
        <f t="shared" si="73"/>
        <v>0</v>
      </c>
      <c r="I407" s="123">
        <v>1</v>
      </c>
      <c r="J407" s="122">
        <f t="shared" si="74"/>
        <v>2.4096385542168674E-4</v>
      </c>
      <c r="K407" s="120">
        <v>16</v>
      </c>
      <c r="L407" s="122">
        <f t="shared" si="75"/>
        <v>4.2381860563678748E-4</v>
      </c>
      <c r="M407" s="129">
        <f t="shared" si="76"/>
        <v>2.2159415368615807E-4</v>
      </c>
      <c r="N407" s="144">
        <f t="shared" si="77"/>
        <v>193.97074605945375</v>
      </c>
      <c r="O407" s="92"/>
      <c r="P407" s="92"/>
    </row>
    <row r="408" spans="1:16" x14ac:dyDescent="0.3">
      <c r="A408" s="140" t="s">
        <v>39</v>
      </c>
      <c r="B408" s="118" t="s">
        <v>469</v>
      </c>
      <c r="C408" s="121">
        <v>236</v>
      </c>
      <c r="D408" s="120">
        <v>1985</v>
      </c>
      <c r="E408" s="120">
        <v>0</v>
      </c>
      <c r="F408" s="120">
        <v>0</v>
      </c>
      <c r="G408" s="120">
        <f t="shared" si="72"/>
        <v>0</v>
      </c>
      <c r="H408" s="122">
        <f t="shared" si="73"/>
        <v>0</v>
      </c>
      <c r="I408" s="123">
        <v>0</v>
      </c>
      <c r="J408" s="122">
        <f t="shared" si="74"/>
        <v>0</v>
      </c>
      <c r="K408" s="120">
        <v>15</v>
      </c>
      <c r="L408" s="122">
        <f t="shared" si="75"/>
        <v>3.9732994278448826E-4</v>
      </c>
      <c r="M408" s="129">
        <f t="shared" si="76"/>
        <v>1.3244331426149608E-4</v>
      </c>
      <c r="N408" s="144">
        <f t="shared" si="77"/>
        <v>115.93324124549693</v>
      </c>
      <c r="O408" s="92"/>
      <c r="P408" s="92"/>
    </row>
    <row r="409" spans="1:16" x14ac:dyDescent="0.3">
      <c r="A409" s="140" t="s">
        <v>39</v>
      </c>
      <c r="B409" s="118" t="s">
        <v>470</v>
      </c>
      <c r="C409" s="120">
        <v>546</v>
      </c>
      <c r="D409" s="120">
        <v>2002</v>
      </c>
      <c r="E409" s="120">
        <v>0</v>
      </c>
      <c r="F409" s="120">
        <v>0</v>
      </c>
      <c r="G409" s="120">
        <f t="shared" si="72"/>
        <v>0</v>
      </c>
      <c r="H409" s="122">
        <f t="shared" si="73"/>
        <v>0</v>
      </c>
      <c r="I409" s="123">
        <v>0</v>
      </c>
      <c r="J409" s="122">
        <f t="shared" si="74"/>
        <v>0</v>
      </c>
      <c r="K409" s="120">
        <v>3</v>
      </c>
      <c r="L409" s="122">
        <f t="shared" si="75"/>
        <v>7.9465988556897649E-5</v>
      </c>
      <c r="M409" s="129">
        <f t="shared" si="76"/>
        <v>2.6488662852299217E-5</v>
      </c>
      <c r="N409" s="144">
        <f t="shared" si="77"/>
        <v>23.186648249099388</v>
      </c>
      <c r="O409" s="92"/>
      <c r="P409" s="92"/>
    </row>
    <row r="410" spans="1:16" x14ac:dyDescent="0.3">
      <c r="A410" s="140" t="s">
        <v>39</v>
      </c>
      <c r="B410" s="118" t="s">
        <v>471</v>
      </c>
      <c r="C410" s="120">
        <v>88</v>
      </c>
      <c r="D410" s="120">
        <v>3706</v>
      </c>
      <c r="E410" s="120">
        <v>10</v>
      </c>
      <c r="F410" s="120">
        <v>50</v>
      </c>
      <c r="G410" s="120">
        <f t="shared" si="72"/>
        <v>60</v>
      </c>
      <c r="H410" s="122">
        <f t="shared" si="73"/>
        <v>1.0608203677510608E-2</v>
      </c>
      <c r="I410" s="123">
        <v>52</v>
      </c>
      <c r="J410" s="122">
        <f t="shared" si="74"/>
        <v>1.253012048192771E-2</v>
      </c>
      <c r="K410" s="120">
        <v>933</v>
      </c>
      <c r="L410" s="122">
        <f t="shared" si="75"/>
        <v>2.471392244119517E-2</v>
      </c>
      <c r="M410" s="129">
        <f t="shared" si="76"/>
        <v>1.5950748866877831E-2</v>
      </c>
      <c r="N410" s="144">
        <f t="shared" si="77"/>
        <v>13962.365912853709</v>
      </c>
      <c r="O410" s="92"/>
      <c r="P410" s="92"/>
    </row>
    <row r="411" spans="1:16" x14ac:dyDescent="0.3">
      <c r="A411" s="140" t="s">
        <v>39</v>
      </c>
      <c r="B411" s="118" t="s">
        <v>472</v>
      </c>
      <c r="C411" s="120">
        <v>84</v>
      </c>
      <c r="D411" s="120">
        <v>2066</v>
      </c>
      <c r="E411" s="120">
        <v>0</v>
      </c>
      <c r="F411" s="120">
        <v>0</v>
      </c>
      <c r="G411" s="120">
        <f t="shared" si="72"/>
        <v>0</v>
      </c>
      <c r="H411" s="122">
        <f t="shared" si="73"/>
        <v>0</v>
      </c>
      <c r="I411" s="123">
        <v>0</v>
      </c>
      <c r="J411" s="122">
        <f t="shared" si="74"/>
        <v>0</v>
      </c>
      <c r="K411" s="120">
        <v>7</v>
      </c>
      <c r="L411" s="122">
        <f t="shared" si="75"/>
        <v>1.8542063996609452E-4</v>
      </c>
      <c r="M411" s="129">
        <f t="shared" si="76"/>
        <v>6.1806879988698173E-5</v>
      </c>
      <c r="N411" s="144">
        <f t="shared" si="77"/>
        <v>54.102179247898569</v>
      </c>
      <c r="O411" s="92"/>
      <c r="P411" s="92"/>
    </row>
    <row r="412" spans="1:16" x14ac:dyDescent="0.3">
      <c r="A412" s="140" t="s">
        <v>39</v>
      </c>
      <c r="B412" s="118" t="s">
        <v>473</v>
      </c>
      <c r="C412" s="120">
        <v>112</v>
      </c>
      <c r="D412" s="120">
        <v>2123</v>
      </c>
      <c r="E412" s="120">
        <v>0</v>
      </c>
      <c r="F412" s="120">
        <v>0</v>
      </c>
      <c r="G412" s="120">
        <f t="shared" si="72"/>
        <v>0</v>
      </c>
      <c r="H412" s="122">
        <f t="shared" si="73"/>
        <v>0</v>
      </c>
      <c r="I412" s="123">
        <v>5</v>
      </c>
      <c r="J412" s="122">
        <f t="shared" si="74"/>
        <v>1.2048192771084338E-3</v>
      </c>
      <c r="K412" s="120">
        <v>16</v>
      </c>
      <c r="L412" s="122">
        <f t="shared" si="75"/>
        <v>4.2381860563678748E-4</v>
      </c>
      <c r="M412" s="129">
        <f t="shared" si="76"/>
        <v>5.4287929424840712E-4</v>
      </c>
      <c r="N412" s="144">
        <f t="shared" si="77"/>
        <v>475.20523431648195</v>
      </c>
      <c r="O412" s="92"/>
      <c r="P412" s="92"/>
    </row>
    <row r="413" spans="1:16" x14ac:dyDescent="0.3">
      <c r="A413" s="140" t="s">
        <v>39</v>
      </c>
      <c r="B413" s="118" t="s">
        <v>474</v>
      </c>
      <c r="C413" s="120">
        <v>356</v>
      </c>
      <c r="D413" s="120">
        <v>2316</v>
      </c>
      <c r="E413" s="120">
        <v>0</v>
      </c>
      <c r="F413" s="120">
        <v>0</v>
      </c>
      <c r="G413" s="120">
        <f t="shared" si="72"/>
        <v>0</v>
      </c>
      <c r="H413" s="122">
        <f t="shared" si="73"/>
        <v>0</v>
      </c>
      <c r="I413" s="123">
        <v>5</v>
      </c>
      <c r="J413" s="122">
        <f t="shared" si="74"/>
        <v>1.2048192771084338E-3</v>
      </c>
      <c r="K413" s="120">
        <v>21</v>
      </c>
      <c r="L413" s="122">
        <f t="shared" si="75"/>
        <v>5.5626191989828358E-4</v>
      </c>
      <c r="M413" s="129">
        <f t="shared" si="76"/>
        <v>5.8702706566890581E-4</v>
      </c>
      <c r="N413" s="144">
        <f t="shared" si="77"/>
        <v>513.8496480649809</v>
      </c>
      <c r="O413" s="92"/>
      <c r="P413" s="92"/>
    </row>
    <row r="414" spans="1:16" x14ac:dyDescent="0.3">
      <c r="A414" s="140" t="s">
        <v>39</v>
      </c>
      <c r="B414" s="118" t="s">
        <v>475</v>
      </c>
      <c r="C414" s="120">
        <v>492</v>
      </c>
      <c r="D414" s="120">
        <v>2355</v>
      </c>
      <c r="E414" s="120">
        <v>0</v>
      </c>
      <c r="F414" s="120">
        <v>0</v>
      </c>
      <c r="G414" s="120">
        <f t="shared" si="72"/>
        <v>0</v>
      </c>
      <c r="H414" s="122">
        <f t="shared" si="73"/>
        <v>0</v>
      </c>
      <c r="I414" s="123">
        <v>12</v>
      </c>
      <c r="J414" s="122">
        <f t="shared" si="74"/>
        <v>2.891566265060241E-3</v>
      </c>
      <c r="K414" s="120">
        <v>66</v>
      </c>
      <c r="L414" s="122">
        <f t="shared" si="75"/>
        <v>1.7482517482517483E-3</v>
      </c>
      <c r="M414" s="129">
        <f t="shared" si="76"/>
        <v>1.5466060044373297E-3</v>
      </c>
      <c r="N414" s="144">
        <f t="shared" si="77"/>
        <v>1353.8097262512708</v>
      </c>
      <c r="O414" s="92"/>
      <c r="P414" s="92"/>
    </row>
    <row r="415" spans="1:16" x14ac:dyDescent="0.3">
      <c r="A415" s="140" t="s">
        <v>39</v>
      </c>
      <c r="B415" s="118" t="s">
        <v>476</v>
      </c>
      <c r="C415" s="120">
        <v>20</v>
      </c>
      <c r="D415" s="120">
        <v>2356</v>
      </c>
      <c r="E415" s="120">
        <v>0</v>
      </c>
      <c r="F415" s="120">
        <v>0</v>
      </c>
      <c r="G415" s="120">
        <f t="shared" si="72"/>
        <v>0</v>
      </c>
      <c r="H415" s="122">
        <f t="shared" si="73"/>
        <v>0</v>
      </c>
      <c r="I415" s="123">
        <v>0</v>
      </c>
      <c r="J415" s="122">
        <f t="shared" si="74"/>
        <v>0</v>
      </c>
      <c r="K415" s="120">
        <v>5</v>
      </c>
      <c r="L415" s="122">
        <f t="shared" si="75"/>
        <v>1.3244331426149608E-4</v>
      </c>
      <c r="M415" s="129">
        <f t="shared" si="76"/>
        <v>4.414777142049869E-5</v>
      </c>
      <c r="N415" s="144">
        <f t="shared" si="77"/>
        <v>38.644413748498977</v>
      </c>
      <c r="O415" s="92"/>
      <c r="P415" s="92"/>
    </row>
    <row r="416" spans="1:16" x14ac:dyDescent="0.3">
      <c r="A416" s="140" t="s">
        <v>39</v>
      </c>
      <c r="B416" s="118" t="s">
        <v>477</v>
      </c>
      <c r="C416" s="120">
        <v>68</v>
      </c>
      <c r="D416" s="120">
        <v>2358</v>
      </c>
      <c r="E416" s="120">
        <v>0</v>
      </c>
      <c r="F416" s="120">
        <v>0</v>
      </c>
      <c r="G416" s="120">
        <f t="shared" si="72"/>
        <v>0</v>
      </c>
      <c r="H416" s="122">
        <f t="shared" si="73"/>
        <v>0</v>
      </c>
      <c r="I416" s="123">
        <v>0</v>
      </c>
      <c r="J416" s="122">
        <f t="shared" si="74"/>
        <v>0</v>
      </c>
      <c r="K416" s="120">
        <v>11</v>
      </c>
      <c r="L416" s="122">
        <f t="shared" si="75"/>
        <v>2.9137529137529138E-4</v>
      </c>
      <c r="M416" s="129">
        <f t="shared" si="76"/>
        <v>9.7125097125097125E-5</v>
      </c>
      <c r="N416" s="144">
        <f t="shared" si="77"/>
        <v>85.017710246697746</v>
      </c>
      <c r="O416" s="92"/>
      <c r="P416" s="92"/>
    </row>
    <row r="417" spans="1:16" x14ac:dyDescent="0.3">
      <c r="A417" s="140" t="s">
        <v>39</v>
      </c>
      <c r="B417" s="118" t="s">
        <v>478</v>
      </c>
      <c r="C417" s="120">
        <v>530</v>
      </c>
      <c r="D417" s="120">
        <v>2201</v>
      </c>
      <c r="E417" s="120">
        <v>0</v>
      </c>
      <c r="F417" s="120">
        <v>0</v>
      </c>
      <c r="G417" s="120">
        <f t="shared" si="72"/>
        <v>0</v>
      </c>
      <c r="H417" s="122">
        <f t="shared" si="73"/>
        <v>0</v>
      </c>
      <c r="I417" s="123">
        <v>0</v>
      </c>
      <c r="J417" s="122">
        <f t="shared" si="74"/>
        <v>0</v>
      </c>
      <c r="K417" s="120">
        <v>1</v>
      </c>
      <c r="L417" s="122">
        <f t="shared" si="75"/>
        <v>2.6488662852299217E-5</v>
      </c>
      <c r="M417" s="129">
        <f t="shared" si="76"/>
        <v>8.8295542840997397E-6</v>
      </c>
      <c r="N417" s="144">
        <f t="shared" si="77"/>
        <v>7.7288827496997961</v>
      </c>
      <c r="O417" s="92"/>
      <c r="P417" s="92"/>
    </row>
    <row r="418" spans="1:16" x14ac:dyDescent="0.3">
      <c r="A418" s="131"/>
      <c r="B418" s="148" t="s">
        <v>479</v>
      </c>
      <c r="C418" s="133"/>
      <c r="D418" s="133"/>
      <c r="E418" s="134">
        <f t="shared" ref="E418:G418" si="78">SUM(E402:E417)</f>
        <v>11</v>
      </c>
      <c r="F418" s="134">
        <f t="shared" si="78"/>
        <v>50</v>
      </c>
      <c r="G418" s="135">
        <f t="shared" si="78"/>
        <v>61</v>
      </c>
      <c r="H418" s="136">
        <f t="shared" si="73"/>
        <v>1.0785007072135784E-2</v>
      </c>
      <c r="I418" s="137">
        <f>SUM(I402:I417)</f>
        <v>87</v>
      </c>
      <c r="J418" s="136">
        <f t="shared" si="74"/>
        <v>2.0963855421686748E-2</v>
      </c>
      <c r="K418" s="137">
        <f>SUM(K402:K417)</f>
        <v>1212</v>
      </c>
      <c r="L418" s="136">
        <f t="shared" si="75"/>
        <v>3.2104259376986646E-2</v>
      </c>
      <c r="M418" s="138">
        <f t="shared" si="76"/>
        <v>2.1284373956936397E-2</v>
      </c>
      <c r="N418" s="147">
        <f>SUM(N402:N417)</f>
        <v>18631.113804936322</v>
      </c>
      <c r="O418" s="99"/>
      <c r="P418" s="92"/>
    </row>
    <row r="419" spans="1:16" x14ac:dyDescent="0.3">
      <c r="A419" s="118" t="s">
        <v>29</v>
      </c>
      <c r="B419" s="149"/>
      <c r="C419" s="150"/>
      <c r="D419" s="150"/>
      <c r="E419" s="127"/>
      <c r="F419" s="127"/>
      <c r="G419" s="151"/>
      <c r="H419" s="152"/>
      <c r="I419" s="153"/>
      <c r="J419" s="152"/>
      <c r="K419" s="153"/>
      <c r="L419" s="152"/>
      <c r="M419" s="129"/>
      <c r="N419" s="129"/>
      <c r="O419" s="92"/>
      <c r="P419" s="92"/>
    </row>
    <row r="420" spans="1:16" x14ac:dyDescent="0.3">
      <c r="A420" s="118" t="s">
        <v>29</v>
      </c>
      <c r="B420" s="125" t="s">
        <v>480</v>
      </c>
      <c r="C420" s="126"/>
      <c r="D420" s="126"/>
      <c r="E420" s="127"/>
      <c r="F420" s="127"/>
      <c r="G420" s="121"/>
      <c r="H420" s="122"/>
      <c r="I420" s="123"/>
      <c r="J420" s="122"/>
      <c r="K420" s="123"/>
      <c r="L420" s="122"/>
      <c r="M420" s="124"/>
      <c r="N420" s="124"/>
      <c r="O420" s="92"/>
      <c r="P420" s="92"/>
    </row>
    <row r="421" spans="1:16" x14ac:dyDescent="0.3">
      <c r="A421" s="118" t="s">
        <v>29</v>
      </c>
      <c r="B421" s="118" t="s">
        <v>480</v>
      </c>
      <c r="C421" s="154">
        <v>89</v>
      </c>
      <c r="D421" s="154">
        <v>1905</v>
      </c>
      <c r="E421" s="120">
        <v>1</v>
      </c>
      <c r="F421" s="120">
        <v>0</v>
      </c>
      <c r="G421" s="120">
        <f t="shared" ref="G421:G445" si="79">E421+F421</f>
        <v>1</v>
      </c>
      <c r="H421" s="122">
        <f t="shared" ref="H421:H446" si="80">+G421/$G$501</f>
        <v>1.7680339462517681E-4</v>
      </c>
      <c r="I421" s="123">
        <v>0</v>
      </c>
      <c r="J421" s="122">
        <f t="shared" ref="J421:J446" si="81">+I421/$I$501</f>
        <v>0</v>
      </c>
      <c r="K421" s="120">
        <v>29</v>
      </c>
      <c r="L421" s="122">
        <f t="shared" ref="L421:L446" si="82">+K421/$K$501</f>
        <v>7.6817122271667724E-4</v>
      </c>
      <c r="M421" s="129">
        <f t="shared" ref="M421:M446" si="83">+(H421+J421+L421)/3</f>
        <v>3.1499153911395138E-4</v>
      </c>
      <c r="N421" s="144">
        <f t="shared" ref="N421:N445" si="84">M421*$N$1</f>
        <v>275.72543240866798</v>
      </c>
      <c r="O421" s="92"/>
      <c r="P421" s="92"/>
    </row>
    <row r="422" spans="1:16" x14ac:dyDescent="0.3">
      <c r="A422" s="118" t="s">
        <v>29</v>
      </c>
      <c r="B422" s="118" t="s">
        <v>481</v>
      </c>
      <c r="C422" s="154">
        <v>90</v>
      </c>
      <c r="D422" s="154">
        <v>2092</v>
      </c>
      <c r="E422" s="120">
        <v>0</v>
      </c>
      <c r="F422" s="120">
        <v>0</v>
      </c>
      <c r="G422" s="120">
        <f t="shared" si="79"/>
        <v>0</v>
      </c>
      <c r="H422" s="122">
        <f t="shared" si="80"/>
        <v>0</v>
      </c>
      <c r="I422" s="123">
        <v>0</v>
      </c>
      <c r="J422" s="122">
        <f t="shared" si="81"/>
        <v>0</v>
      </c>
      <c r="K422" s="120">
        <v>1</v>
      </c>
      <c r="L422" s="122">
        <f t="shared" si="82"/>
        <v>2.6488662852299217E-5</v>
      </c>
      <c r="M422" s="129">
        <f t="shared" si="83"/>
        <v>8.8295542840997397E-6</v>
      </c>
      <c r="N422" s="144">
        <f t="shared" si="84"/>
        <v>7.7288827496997961</v>
      </c>
      <c r="O422" s="92"/>
      <c r="P422" s="92"/>
    </row>
    <row r="423" spans="1:16" x14ac:dyDescent="0.3">
      <c r="A423" s="118" t="s">
        <v>29</v>
      </c>
      <c r="B423" s="118" t="s">
        <v>482</v>
      </c>
      <c r="C423" s="154"/>
      <c r="D423" s="154">
        <v>2730</v>
      </c>
      <c r="E423" s="120">
        <v>0</v>
      </c>
      <c r="F423" s="120">
        <v>0</v>
      </c>
      <c r="G423" s="120">
        <f t="shared" si="79"/>
        <v>0</v>
      </c>
      <c r="H423" s="122">
        <f t="shared" si="80"/>
        <v>0</v>
      </c>
      <c r="I423" s="123">
        <v>0</v>
      </c>
      <c r="J423" s="122">
        <f t="shared" si="81"/>
        <v>0</v>
      </c>
      <c r="K423" s="120">
        <v>0</v>
      </c>
      <c r="L423" s="122">
        <f t="shared" si="82"/>
        <v>0</v>
      </c>
      <c r="M423" s="129">
        <f t="shared" si="83"/>
        <v>0</v>
      </c>
      <c r="N423" s="144">
        <f t="shared" si="84"/>
        <v>0</v>
      </c>
      <c r="O423" s="92"/>
      <c r="P423" s="92"/>
    </row>
    <row r="424" spans="1:16" x14ac:dyDescent="0.3">
      <c r="A424" s="118" t="s">
        <v>29</v>
      </c>
      <c r="B424" s="118" t="s">
        <v>483</v>
      </c>
      <c r="C424" s="123">
        <v>91</v>
      </c>
      <c r="D424" s="123">
        <v>2096</v>
      </c>
      <c r="E424" s="120">
        <v>0</v>
      </c>
      <c r="F424" s="120">
        <v>0</v>
      </c>
      <c r="G424" s="120">
        <f t="shared" si="79"/>
        <v>0</v>
      </c>
      <c r="H424" s="122">
        <f t="shared" si="80"/>
        <v>0</v>
      </c>
      <c r="I424" s="123">
        <v>0</v>
      </c>
      <c r="J424" s="122">
        <f t="shared" si="81"/>
        <v>0</v>
      </c>
      <c r="K424" s="120">
        <v>9</v>
      </c>
      <c r="L424" s="122">
        <f t="shared" si="82"/>
        <v>2.3839796567069293E-4</v>
      </c>
      <c r="M424" s="129">
        <f t="shared" si="83"/>
        <v>7.9465988556897649E-5</v>
      </c>
      <c r="N424" s="144">
        <f t="shared" si="84"/>
        <v>69.559944747298161</v>
      </c>
      <c r="O424" s="92"/>
      <c r="P424" s="92"/>
    </row>
    <row r="425" spans="1:16" x14ac:dyDescent="0.3">
      <c r="A425" s="118" t="s">
        <v>29</v>
      </c>
      <c r="B425" s="118" t="s">
        <v>484</v>
      </c>
      <c r="C425" s="123">
        <v>451</v>
      </c>
      <c r="D425" s="123">
        <v>2164</v>
      </c>
      <c r="E425" s="120">
        <v>3103</v>
      </c>
      <c r="F425" s="120">
        <v>133</v>
      </c>
      <c r="G425" s="120">
        <f t="shared" si="79"/>
        <v>3236</v>
      </c>
      <c r="H425" s="122">
        <f t="shared" si="80"/>
        <v>0.57213578500707218</v>
      </c>
      <c r="I425" s="123">
        <v>539</v>
      </c>
      <c r="J425" s="122">
        <f t="shared" si="81"/>
        <v>0.12987951807228915</v>
      </c>
      <c r="K425" s="120">
        <v>5768</v>
      </c>
      <c r="L425" s="122">
        <f t="shared" si="82"/>
        <v>0.15278660733206187</v>
      </c>
      <c r="M425" s="129">
        <f t="shared" si="83"/>
        <v>0.28493397013714106</v>
      </c>
      <c r="N425" s="144">
        <f t="shared" si="84"/>
        <v>249414.76950452483</v>
      </c>
      <c r="O425" s="92"/>
      <c r="P425" s="92"/>
    </row>
    <row r="426" spans="1:16" x14ac:dyDescent="0.3">
      <c r="A426" s="118" t="s">
        <v>29</v>
      </c>
      <c r="B426" s="118" t="s">
        <v>485</v>
      </c>
      <c r="C426" s="123"/>
      <c r="D426" s="123">
        <v>8499</v>
      </c>
      <c r="E426" s="120">
        <v>0</v>
      </c>
      <c r="F426" s="120">
        <v>0</v>
      </c>
      <c r="G426" s="120">
        <f t="shared" si="79"/>
        <v>0</v>
      </c>
      <c r="H426" s="122">
        <f t="shared" si="80"/>
        <v>0</v>
      </c>
      <c r="I426" s="123">
        <v>0</v>
      </c>
      <c r="J426" s="122">
        <f t="shared" si="81"/>
        <v>0</v>
      </c>
      <c r="K426" s="120">
        <v>59</v>
      </c>
      <c r="L426" s="122">
        <f t="shared" si="82"/>
        <v>1.5628311082856537E-3</v>
      </c>
      <c r="M426" s="129">
        <f t="shared" si="83"/>
        <v>5.2094370276188455E-4</v>
      </c>
      <c r="N426" s="144">
        <f t="shared" si="84"/>
        <v>456.00408223228789</v>
      </c>
      <c r="O426" s="92"/>
      <c r="P426" s="92"/>
    </row>
    <row r="427" spans="1:16" x14ac:dyDescent="0.3">
      <c r="A427" s="118" t="s">
        <v>29</v>
      </c>
      <c r="B427" s="118" t="s">
        <v>486</v>
      </c>
      <c r="C427" s="123">
        <v>119</v>
      </c>
      <c r="D427" s="123">
        <v>2097</v>
      </c>
      <c r="E427" s="120">
        <v>0</v>
      </c>
      <c r="F427" s="120">
        <v>0</v>
      </c>
      <c r="G427" s="120">
        <f t="shared" si="79"/>
        <v>0</v>
      </c>
      <c r="H427" s="122">
        <f t="shared" si="80"/>
        <v>0</v>
      </c>
      <c r="I427" s="123">
        <v>0</v>
      </c>
      <c r="J427" s="122">
        <f t="shared" si="81"/>
        <v>0</v>
      </c>
      <c r="K427" s="120">
        <v>0</v>
      </c>
      <c r="L427" s="122">
        <f t="shared" si="82"/>
        <v>0</v>
      </c>
      <c r="M427" s="129">
        <f t="shared" si="83"/>
        <v>0</v>
      </c>
      <c r="N427" s="144">
        <f t="shared" si="84"/>
        <v>0</v>
      </c>
      <c r="O427" s="92"/>
      <c r="P427" s="92"/>
    </row>
    <row r="428" spans="1:16" x14ac:dyDescent="0.3">
      <c r="A428" s="118" t="s">
        <v>29</v>
      </c>
      <c r="B428" s="118" t="s">
        <v>487</v>
      </c>
      <c r="C428" s="123">
        <v>529</v>
      </c>
      <c r="D428" s="123">
        <v>2101</v>
      </c>
      <c r="E428" s="120">
        <v>0</v>
      </c>
      <c r="F428" s="120">
        <v>0</v>
      </c>
      <c r="G428" s="120">
        <f t="shared" si="79"/>
        <v>0</v>
      </c>
      <c r="H428" s="122">
        <f t="shared" si="80"/>
        <v>0</v>
      </c>
      <c r="I428" s="123">
        <v>0</v>
      </c>
      <c r="J428" s="122">
        <f t="shared" si="81"/>
        <v>0</v>
      </c>
      <c r="K428" s="120">
        <v>0</v>
      </c>
      <c r="L428" s="122">
        <f t="shared" si="82"/>
        <v>0</v>
      </c>
      <c r="M428" s="129">
        <f t="shared" si="83"/>
        <v>0</v>
      </c>
      <c r="N428" s="144">
        <f t="shared" si="84"/>
        <v>0</v>
      </c>
      <c r="O428" s="92"/>
      <c r="P428" s="92"/>
    </row>
    <row r="429" spans="1:16" x14ac:dyDescent="0.3">
      <c r="A429" s="118" t="s">
        <v>29</v>
      </c>
      <c r="B429" s="118" t="s">
        <v>488</v>
      </c>
      <c r="C429" s="123">
        <v>113</v>
      </c>
      <c r="D429" s="123">
        <v>2095</v>
      </c>
      <c r="E429" s="120">
        <v>0</v>
      </c>
      <c r="F429" s="120">
        <v>0</v>
      </c>
      <c r="G429" s="120">
        <f t="shared" si="79"/>
        <v>0</v>
      </c>
      <c r="H429" s="122">
        <f t="shared" si="80"/>
        <v>0</v>
      </c>
      <c r="I429" s="123">
        <v>0</v>
      </c>
      <c r="J429" s="122">
        <f t="shared" si="81"/>
        <v>0</v>
      </c>
      <c r="K429" s="120">
        <v>0</v>
      </c>
      <c r="L429" s="122">
        <f t="shared" si="82"/>
        <v>0</v>
      </c>
      <c r="M429" s="129">
        <f t="shared" si="83"/>
        <v>0</v>
      </c>
      <c r="N429" s="144">
        <f t="shared" si="84"/>
        <v>0</v>
      </c>
      <c r="O429" s="92"/>
      <c r="P429" s="92"/>
    </row>
    <row r="430" spans="1:16" x14ac:dyDescent="0.3">
      <c r="A430" s="118" t="s">
        <v>29</v>
      </c>
      <c r="B430" s="118" t="s">
        <v>489</v>
      </c>
      <c r="C430" s="123">
        <v>107</v>
      </c>
      <c r="D430" s="123">
        <v>2094</v>
      </c>
      <c r="E430" s="120">
        <v>0</v>
      </c>
      <c r="F430" s="120">
        <v>0</v>
      </c>
      <c r="G430" s="120">
        <f t="shared" si="79"/>
        <v>0</v>
      </c>
      <c r="H430" s="122">
        <f t="shared" si="80"/>
        <v>0</v>
      </c>
      <c r="I430" s="123">
        <v>0</v>
      </c>
      <c r="J430" s="122">
        <f t="shared" si="81"/>
        <v>0</v>
      </c>
      <c r="K430" s="120">
        <v>0</v>
      </c>
      <c r="L430" s="122">
        <f t="shared" si="82"/>
        <v>0</v>
      </c>
      <c r="M430" s="129">
        <f t="shared" si="83"/>
        <v>0</v>
      </c>
      <c r="N430" s="144">
        <f t="shared" si="84"/>
        <v>0</v>
      </c>
      <c r="O430" s="92"/>
      <c r="P430" s="92"/>
    </row>
    <row r="431" spans="1:16" x14ac:dyDescent="0.3">
      <c r="A431" s="118" t="s">
        <v>29</v>
      </c>
      <c r="B431" s="118" t="s">
        <v>490</v>
      </c>
      <c r="C431" s="123">
        <v>253</v>
      </c>
      <c r="D431" s="123">
        <v>2098</v>
      </c>
      <c r="E431" s="120">
        <v>0</v>
      </c>
      <c r="F431" s="120">
        <v>0</v>
      </c>
      <c r="G431" s="120">
        <f t="shared" si="79"/>
        <v>0</v>
      </c>
      <c r="H431" s="122">
        <f t="shared" si="80"/>
        <v>0</v>
      </c>
      <c r="I431" s="123">
        <v>0</v>
      </c>
      <c r="J431" s="122">
        <f t="shared" si="81"/>
        <v>0</v>
      </c>
      <c r="K431" s="120">
        <v>0</v>
      </c>
      <c r="L431" s="122">
        <f t="shared" si="82"/>
        <v>0</v>
      </c>
      <c r="M431" s="129">
        <f t="shared" si="83"/>
        <v>0</v>
      </c>
      <c r="N431" s="144">
        <f t="shared" si="84"/>
        <v>0</v>
      </c>
      <c r="O431" s="92"/>
      <c r="P431" s="92"/>
    </row>
    <row r="432" spans="1:16" x14ac:dyDescent="0.3">
      <c r="A432" s="118" t="s">
        <v>29</v>
      </c>
      <c r="B432" s="118" t="s">
        <v>491</v>
      </c>
      <c r="C432" s="154">
        <v>390</v>
      </c>
      <c r="D432" s="154">
        <v>2099</v>
      </c>
      <c r="E432" s="120">
        <v>0</v>
      </c>
      <c r="F432" s="120">
        <v>0</v>
      </c>
      <c r="G432" s="120">
        <f t="shared" si="79"/>
        <v>0</v>
      </c>
      <c r="H432" s="122">
        <f t="shared" si="80"/>
        <v>0</v>
      </c>
      <c r="I432" s="123">
        <v>11</v>
      </c>
      <c r="J432" s="122">
        <f t="shared" si="81"/>
        <v>2.6506024096385541E-3</v>
      </c>
      <c r="K432" s="120">
        <v>114</v>
      </c>
      <c r="L432" s="122">
        <f t="shared" si="82"/>
        <v>3.0197075651621106E-3</v>
      </c>
      <c r="M432" s="129">
        <f t="shared" si="83"/>
        <v>1.8901033249335549E-3</v>
      </c>
      <c r="N432" s="144">
        <f t="shared" si="84"/>
        <v>1654.4874761726039</v>
      </c>
      <c r="O432" s="92"/>
      <c r="P432" s="92"/>
    </row>
    <row r="433" spans="1:16" x14ac:dyDescent="0.3">
      <c r="A433" s="118" t="s">
        <v>29</v>
      </c>
      <c r="B433" s="118" t="s">
        <v>492</v>
      </c>
      <c r="C433" s="123">
        <v>560</v>
      </c>
      <c r="D433" s="123">
        <v>2070</v>
      </c>
      <c r="E433" s="120">
        <v>0</v>
      </c>
      <c r="F433" s="120">
        <v>0</v>
      </c>
      <c r="G433" s="120">
        <f t="shared" si="79"/>
        <v>0</v>
      </c>
      <c r="H433" s="122">
        <f t="shared" si="80"/>
        <v>0</v>
      </c>
      <c r="I433" s="123">
        <v>0</v>
      </c>
      <c r="J433" s="122">
        <f t="shared" si="81"/>
        <v>0</v>
      </c>
      <c r="K433" s="120">
        <v>0</v>
      </c>
      <c r="L433" s="122">
        <f t="shared" si="82"/>
        <v>0</v>
      </c>
      <c r="M433" s="129">
        <f t="shared" si="83"/>
        <v>0</v>
      </c>
      <c r="N433" s="144">
        <f t="shared" si="84"/>
        <v>0</v>
      </c>
      <c r="O433" s="92"/>
      <c r="P433" s="92"/>
    </row>
    <row r="434" spans="1:16" x14ac:dyDescent="0.3">
      <c r="A434" s="118" t="s">
        <v>29</v>
      </c>
      <c r="B434" s="118" t="s">
        <v>493</v>
      </c>
      <c r="C434" s="123">
        <v>337</v>
      </c>
      <c r="D434" s="123">
        <v>2093</v>
      </c>
      <c r="E434" s="120">
        <v>0</v>
      </c>
      <c r="F434" s="120">
        <v>0</v>
      </c>
      <c r="G434" s="120">
        <f t="shared" si="79"/>
        <v>0</v>
      </c>
      <c r="H434" s="122">
        <f t="shared" si="80"/>
        <v>0</v>
      </c>
      <c r="I434" s="123">
        <v>0</v>
      </c>
      <c r="J434" s="122">
        <f t="shared" si="81"/>
        <v>0</v>
      </c>
      <c r="K434" s="120">
        <v>0</v>
      </c>
      <c r="L434" s="122">
        <f t="shared" si="82"/>
        <v>0</v>
      </c>
      <c r="M434" s="129">
        <f t="shared" si="83"/>
        <v>0</v>
      </c>
      <c r="N434" s="144">
        <f t="shared" si="84"/>
        <v>0</v>
      </c>
      <c r="O434" s="92"/>
      <c r="P434" s="92"/>
    </row>
    <row r="435" spans="1:16" x14ac:dyDescent="0.3">
      <c r="A435" s="118" t="s">
        <v>29</v>
      </c>
      <c r="B435" s="118" t="s">
        <v>494</v>
      </c>
      <c r="C435" s="123">
        <v>378</v>
      </c>
      <c r="D435" s="123">
        <v>2100</v>
      </c>
      <c r="E435" s="120">
        <v>0</v>
      </c>
      <c r="F435" s="120">
        <v>0</v>
      </c>
      <c r="G435" s="120">
        <f t="shared" si="79"/>
        <v>0</v>
      </c>
      <c r="H435" s="122">
        <f t="shared" si="80"/>
        <v>0</v>
      </c>
      <c r="I435" s="123">
        <v>0</v>
      </c>
      <c r="J435" s="122">
        <f t="shared" si="81"/>
        <v>0</v>
      </c>
      <c r="K435" s="120">
        <v>0</v>
      </c>
      <c r="L435" s="122">
        <f t="shared" si="82"/>
        <v>0</v>
      </c>
      <c r="M435" s="129">
        <f t="shared" si="83"/>
        <v>0</v>
      </c>
      <c r="N435" s="144">
        <f t="shared" si="84"/>
        <v>0</v>
      </c>
      <c r="O435" s="92"/>
      <c r="P435" s="92"/>
    </row>
    <row r="436" spans="1:16" x14ac:dyDescent="0.3">
      <c r="A436" s="118" t="s">
        <v>29</v>
      </c>
      <c r="B436" s="118" t="s">
        <v>495</v>
      </c>
      <c r="C436" s="123">
        <v>344</v>
      </c>
      <c r="D436" s="123">
        <v>2155</v>
      </c>
      <c r="E436" s="120">
        <v>0</v>
      </c>
      <c r="F436" s="120">
        <v>0</v>
      </c>
      <c r="G436" s="120">
        <f t="shared" si="79"/>
        <v>0</v>
      </c>
      <c r="H436" s="122">
        <f t="shared" si="80"/>
        <v>0</v>
      </c>
      <c r="I436" s="123">
        <v>0</v>
      </c>
      <c r="J436" s="122">
        <f t="shared" si="81"/>
        <v>0</v>
      </c>
      <c r="K436" s="120">
        <v>0</v>
      </c>
      <c r="L436" s="122">
        <f t="shared" si="82"/>
        <v>0</v>
      </c>
      <c r="M436" s="129">
        <f t="shared" si="83"/>
        <v>0</v>
      </c>
      <c r="N436" s="144">
        <f t="shared" si="84"/>
        <v>0</v>
      </c>
      <c r="O436" s="92"/>
      <c r="P436" s="92"/>
    </row>
    <row r="437" spans="1:16" x14ac:dyDescent="0.3">
      <c r="A437" s="118" t="s">
        <v>29</v>
      </c>
      <c r="B437" s="118" t="s">
        <v>496</v>
      </c>
      <c r="C437" s="123">
        <v>94</v>
      </c>
      <c r="D437" s="123">
        <v>2156</v>
      </c>
      <c r="E437" s="120">
        <v>27</v>
      </c>
      <c r="F437" s="120">
        <v>2</v>
      </c>
      <c r="G437" s="120">
        <f t="shared" si="79"/>
        <v>29</v>
      </c>
      <c r="H437" s="122">
        <f t="shared" si="80"/>
        <v>5.1272984441301274E-3</v>
      </c>
      <c r="I437" s="123">
        <v>124</v>
      </c>
      <c r="J437" s="122">
        <f t="shared" si="81"/>
        <v>2.9879518072289158E-2</v>
      </c>
      <c r="K437" s="120">
        <v>461</v>
      </c>
      <c r="L437" s="122">
        <f t="shared" si="82"/>
        <v>1.2211273574909939E-2</v>
      </c>
      <c r="M437" s="129">
        <f t="shared" si="83"/>
        <v>1.5739363363776408E-2</v>
      </c>
      <c r="N437" s="144">
        <f t="shared" si="84"/>
        <v>13777.33123093332</v>
      </c>
      <c r="O437" s="92"/>
      <c r="P437" s="92"/>
    </row>
    <row r="438" spans="1:16" x14ac:dyDescent="0.3">
      <c r="A438" s="118" t="s">
        <v>29</v>
      </c>
      <c r="B438" s="118" t="s">
        <v>497</v>
      </c>
      <c r="C438" s="123">
        <v>177</v>
      </c>
      <c r="D438" s="123">
        <v>2157</v>
      </c>
      <c r="E438" s="120">
        <v>0</v>
      </c>
      <c r="F438" s="120">
        <v>0</v>
      </c>
      <c r="G438" s="120">
        <f t="shared" si="79"/>
        <v>0</v>
      </c>
      <c r="H438" s="122">
        <f t="shared" si="80"/>
        <v>0</v>
      </c>
      <c r="I438" s="123">
        <v>0</v>
      </c>
      <c r="J438" s="122">
        <f t="shared" si="81"/>
        <v>0</v>
      </c>
      <c r="K438" s="120">
        <v>0</v>
      </c>
      <c r="L438" s="122">
        <f t="shared" si="82"/>
        <v>0</v>
      </c>
      <c r="M438" s="129">
        <f t="shared" si="83"/>
        <v>0</v>
      </c>
      <c r="N438" s="144">
        <f t="shared" si="84"/>
        <v>0</v>
      </c>
      <c r="O438" s="92"/>
      <c r="P438" s="92"/>
    </row>
    <row r="439" spans="1:16" x14ac:dyDescent="0.3">
      <c r="A439" s="118" t="s">
        <v>29</v>
      </c>
      <c r="B439" s="118" t="s">
        <v>498</v>
      </c>
      <c r="C439" s="123">
        <v>171</v>
      </c>
      <c r="D439" s="123">
        <v>2158</v>
      </c>
      <c r="E439" s="120">
        <v>5</v>
      </c>
      <c r="F439" s="120">
        <v>0</v>
      </c>
      <c r="G439" s="120">
        <f t="shared" si="79"/>
        <v>5</v>
      </c>
      <c r="H439" s="122">
        <f t="shared" si="80"/>
        <v>8.8401697312588397E-4</v>
      </c>
      <c r="I439" s="123">
        <v>0</v>
      </c>
      <c r="J439" s="122">
        <f t="shared" si="81"/>
        <v>0</v>
      </c>
      <c r="K439" s="120">
        <v>26</v>
      </c>
      <c r="L439" s="122">
        <f t="shared" si="82"/>
        <v>6.8870523415977963E-4</v>
      </c>
      <c r="M439" s="129">
        <f t="shared" si="83"/>
        <v>5.2424073576188787E-4</v>
      </c>
      <c r="N439" s="144">
        <f t="shared" si="84"/>
        <v>458.89011482906409</v>
      </c>
      <c r="O439" s="92"/>
      <c r="P439" s="92"/>
    </row>
    <row r="440" spans="1:16" x14ac:dyDescent="0.3">
      <c r="A440" s="118" t="s">
        <v>29</v>
      </c>
      <c r="B440" s="118" t="s">
        <v>499</v>
      </c>
      <c r="C440" s="123">
        <v>114</v>
      </c>
      <c r="D440" s="123">
        <v>2159</v>
      </c>
      <c r="E440" s="120">
        <v>21</v>
      </c>
      <c r="F440" s="120">
        <v>0</v>
      </c>
      <c r="G440" s="120">
        <f t="shared" si="79"/>
        <v>21</v>
      </c>
      <c r="H440" s="122">
        <f t="shared" si="80"/>
        <v>3.7128712871287127E-3</v>
      </c>
      <c r="I440" s="123">
        <v>29</v>
      </c>
      <c r="J440" s="122">
        <f t="shared" si="81"/>
        <v>6.9879518072289157E-3</v>
      </c>
      <c r="K440" s="120">
        <v>1005</v>
      </c>
      <c r="L440" s="122">
        <f t="shared" si="82"/>
        <v>2.6621106166560712E-2</v>
      </c>
      <c r="M440" s="129">
        <f t="shared" si="83"/>
        <v>1.2440643086972779E-2</v>
      </c>
      <c r="N440" s="144">
        <f t="shared" si="84"/>
        <v>10889.821689326598</v>
      </c>
      <c r="O440" s="92"/>
      <c r="P440" s="92"/>
    </row>
    <row r="441" spans="1:16" x14ac:dyDescent="0.3">
      <c r="A441" s="118" t="s">
        <v>29</v>
      </c>
      <c r="B441" s="118" t="s">
        <v>500</v>
      </c>
      <c r="C441" s="123">
        <v>327</v>
      </c>
      <c r="D441" s="123">
        <v>2160</v>
      </c>
      <c r="E441" s="120">
        <v>0</v>
      </c>
      <c r="F441" s="120">
        <v>0</v>
      </c>
      <c r="G441" s="120">
        <f t="shared" si="79"/>
        <v>0</v>
      </c>
      <c r="H441" s="122">
        <f t="shared" si="80"/>
        <v>0</v>
      </c>
      <c r="I441" s="123">
        <v>0</v>
      </c>
      <c r="J441" s="122">
        <f t="shared" si="81"/>
        <v>0</v>
      </c>
      <c r="K441" s="120">
        <v>38</v>
      </c>
      <c r="L441" s="122">
        <f t="shared" si="82"/>
        <v>1.0065691883873703E-3</v>
      </c>
      <c r="M441" s="129">
        <f t="shared" si="83"/>
        <v>3.3552306279579011E-4</v>
      </c>
      <c r="N441" s="144">
        <f t="shared" si="84"/>
        <v>293.69754448859226</v>
      </c>
      <c r="O441" s="92"/>
      <c r="P441" s="92"/>
    </row>
    <row r="442" spans="1:16" x14ac:dyDescent="0.3">
      <c r="A442" s="118" t="s">
        <v>29</v>
      </c>
      <c r="B442" s="118" t="s">
        <v>501</v>
      </c>
      <c r="C442" s="123">
        <v>452</v>
      </c>
      <c r="D442" s="123">
        <v>2161</v>
      </c>
      <c r="E442" s="120">
        <v>0</v>
      </c>
      <c r="F442" s="120">
        <v>0</v>
      </c>
      <c r="G442" s="120">
        <f t="shared" si="79"/>
        <v>0</v>
      </c>
      <c r="H442" s="122">
        <f t="shared" si="80"/>
        <v>0</v>
      </c>
      <c r="I442" s="123">
        <v>0</v>
      </c>
      <c r="J442" s="122">
        <f t="shared" si="81"/>
        <v>0</v>
      </c>
      <c r="K442" s="120">
        <v>0</v>
      </c>
      <c r="L442" s="122">
        <f t="shared" si="82"/>
        <v>0</v>
      </c>
      <c r="M442" s="129">
        <f t="shared" si="83"/>
        <v>0</v>
      </c>
      <c r="N442" s="144">
        <f t="shared" si="84"/>
        <v>0</v>
      </c>
      <c r="O442" s="92"/>
      <c r="P442" s="92"/>
    </row>
    <row r="443" spans="1:16" x14ac:dyDescent="0.3">
      <c r="A443" s="118" t="s">
        <v>29</v>
      </c>
      <c r="B443" s="118" t="s">
        <v>502</v>
      </c>
      <c r="C443" s="123">
        <v>149</v>
      </c>
      <c r="D443" s="123">
        <v>2162</v>
      </c>
      <c r="E443" s="120">
        <v>4</v>
      </c>
      <c r="F443" s="120">
        <v>0</v>
      </c>
      <c r="G443" s="120">
        <f t="shared" si="79"/>
        <v>4</v>
      </c>
      <c r="H443" s="122">
        <f t="shared" si="80"/>
        <v>7.0721357850070724E-4</v>
      </c>
      <c r="I443" s="123">
        <v>0</v>
      </c>
      <c r="J443" s="122">
        <f t="shared" si="81"/>
        <v>0</v>
      </c>
      <c r="K443" s="120">
        <v>60</v>
      </c>
      <c r="L443" s="122">
        <f t="shared" si="82"/>
        <v>1.589319771137953E-3</v>
      </c>
      <c r="M443" s="129">
        <f t="shared" si="83"/>
        <v>7.6551111654622013E-4</v>
      </c>
      <c r="N443" s="144">
        <f t="shared" si="84"/>
        <v>670.08429565148333</v>
      </c>
      <c r="O443" s="92"/>
      <c r="P443" s="92"/>
    </row>
    <row r="444" spans="1:16" x14ac:dyDescent="0.3">
      <c r="A444" s="118" t="s">
        <v>29</v>
      </c>
      <c r="B444" s="118" t="s">
        <v>503</v>
      </c>
      <c r="C444" s="123">
        <v>477</v>
      </c>
      <c r="D444" s="123">
        <v>2154</v>
      </c>
      <c r="E444" s="120">
        <v>0</v>
      </c>
      <c r="F444" s="120">
        <v>0</v>
      </c>
      <c r="G444" s="120">
        <f t="shared" si="79"/>
        <v>0</v>
      </c>
      <c r="H444" s="122">
        <f t="shared" si="80"/>
        <v>0</v>
      </c>
      <c r="I444" s="123">
        <v>0</v>
      </c>
      <c r="J444" s="122">
        <f t="shared" si="81"/>
        <v>0</v>
      </c>
      <c r="K444" s="120">
        <v>5</v>
      </c>
      <c r="L444" s="122">
        <f t="shared" si="82"/>
        <v>1.3244331426149608E-4</v>
      </c>
      <c r="M444" s="129">
        <f t="shared" si="83"/>
        <v>4.414777142049869E-5</v>
      </c>
      <c r="N444" s="144">
        <f t="shared" si="84"/>
        <v>38.644413748498977</v>
      </c>
      <c r="O444" s="92"/>
      <c r="P444" s="92"/>
    </row>
    <row r="445" spans="1:16" x14ac:dyDescent="0.3">
      <c r="A445" s="118" t="s">
        <v>29</v>
      </c>
      <c r="B445" s="118" t="s">
        <v>504</v>
      </c>
      <c r="C445" s="123">
        <v>93</v>
      </c>
      <c r="D445" s="123">
        <v>2354</v>
      </c>
      <c r="E445" s="120">
        <v>7</v>
      </c>
      <c r="F445" s="120">
        <v>9</v>
      </c>
      <c r="G445" s="120">
        <f t="shared" si="79"/>
        <v>16</v>
      </c>
      <c r="H445" s="122">
        <f t="shared" si="80"/>
        <v>2.828854314002829E-3</v>
      </c>
      <c r="I445" s="123">
        <v>0</v>
      </c>
      <c r="J445" s="122">
        <f t="shared" si="81"/>
        <v>0</v>
      </c>
      <c r="K445" s="120">
        <v>74</v>
      </c>
      <c r="L445" s="122">
        <f t="shared" si="82"/>
        <v>1.9601610510701418E-3</v>
      </c>
      <c r="M445" s="129">
        <f t="shared" si="83"/>
        <v>1.5963384550243237E-3</v>
      </c>
      <c r="N445" s="144">
        <f t="shared" si="84"/>
        <v>1397.3426461557669</v>
      </c>
      <c r="O445" s="92"/>
      <c r="P445" s="92"/>
    </row>
    <row r="446" spans="1:16" x14ac:dyDescent="0.3">
      <c r="A446" s="131"/>
      <c r="B446" s="148" t="s">
        <v>505</v>
      </c>
      <c r="C446" s="133"/>
      <c r="D446" s="133"/>
      <c r="E446" s="134">
        <f t="shared" ref="E446:G446" si="85">SUM(E421:E445)</f>
        <v>3168</v>
      </c>
      <c r="F446" s="134">
        <f t="shared" si="85"/>
        <v>144</v>
      </c>
      <c r="G446" s="135">
        <f t="shared" si="85"/>
        <v>3312</v>
      </c>
      <c r="H446" s="136">
        <f t="shared" si="80"/>
        <v>0.58557284299858559</v>
      </c>
      <c r="I446" s="137">
        <f>SUM(I421:I445)</f>
        <v>703</v>
      </c>
      <c r="J446" s="136">
        <f t="shared" si="81"/>
        <v>0.16939759036144578</v>
      </c>
      <c r="K446" s="137">
        <f>SUM(K421:K445)</f>
        <v>7649</v>
      </c>
      <c r="L446" s="136">
        <f t="shared" si="82"/>
        <v>0.20261178215723671</v>
      </c>
      <c r="M446" s="138">
        <f t="shared" si="83"/>
        <v>0.31919407183908938</v>
      </c>
      <c r="N446" s="147">
        <f>SUM(N421:N445)</f>
        <v>279404.08725796867</v>
      </c>
      <c r="O446" s="99"/>
      <c r="P446" s="92"/>
    </row>
    <row r="447" spans="1:16" x14ac:dyDescent="0.3">
      <c r="A447" s="140" t="s">
        <v>38</v>
      </c>
      <c r="B447" s="142"/>
      <c r="C447" s="119"/>
      <c r="D447" s="119"/>
      <c r="E447" s="120"/>
      <c r="F447" s="120"/>
      <c r="G447" s="121"/>
      <c r="H447" s="122"/>
      <c r="I447" s="123"/>
      <c r="J447" s="122"/>
      <c r="K447" s="123"/>
      <c r="L447" s="122"/>
      <c r="M447" s="124"/>
      <c r="N447" s="124"/>
      <c r="O447" s="92"/>
      <c r="P447" s="92"/>
    </row>
    <row r="448" spans="1:16" x14ac:dyDescent="0.3">
      <c r="A448" s="140" t="s">
        <v>38</v>
      </c>
      <c r="B448" s="125" t="s">
        <v>38</v>
      </c>
      <c r="C448" s="126"/>
      <c r="D448" s="126"/>
      <c r="E448" s="127"/>
      <c r="F448" s="127"/>
      <c r="G448" s="121"/>
      <c r="H448" s="122"/>
      <c r="I448" s="123"/>
      <c r="J448" s="122"/>
      <c r="K448" s="123"/>
      <c r="L448" s="122"/>
      <c r="M448" s="124"/>
      <c r="N448" s="124"/>
      <c r="O448" s="92"/>
      <c r="P448" s="92"/>
    </row>
    <row r="449" spans="1:16" x14ac:dyDescent="0.3">
      <c r="A449" s="140" t="s">
        <v>38</v>
      </c>
      <c r="B449" s="118" t="s">
        <v>506</v>
      </c>
      <c r="C449" s="123">
        <v>147</v>
      </c>
      <c r="D449" s="123">
        <v>2046</v>
      </c>
      <c r="E449" s="120">
        <v>0</v>
      </c>
      <c r="F449" s="120">
        <v>0</v>
      </c>
      <c r="G449" s="120">
        <f t="shared" ref="G449:G498" si="86">E449+F449</f>
        <v>0</v>
      </c>
      <c r="H449" s="122">
        <f t="shared" ref="H449:H480" si="87">+G449/$G$501</f>
        <v>0</v>
      </c>
      <c r="I449" s="123">
        <v>0</v>
      </c>
      <c r="J449" s="122">
        <f t="shared" ref="J449:J480" si="88">+I449/$I$501</f>
        <v>0</v>
      </c>
      <c r="K449" s="120">
        <v>5</v>
      </c>
      <c r="L449" s="122">
        <f t="shared" ref="L449:L480" si="89">+K449/$K$501</f>
        <v>1.3244331426149608E-4</v>
      </c>
      <c r="M449" s="129">
        <f t="shared" ref="M449:M499" si="90">+(H449+J449+L449)/3</f>
        <v>4.414777142049869E-5</v>
      </c>
      <c r="N449" s="144">
        <f t="shared" ref="N449:N498" si="91">M449*$N$1</f>
        <v>38.644413748498977</v>
      </c>
      <c r="O449" s="92"/>
      <c r="P449" s="92"/>
    </row>
    <row r="450" spans="1:16" x14ac:dyDescent="0.3">
      <c r="A450" s="140" t="s">
        <v>38</v>
      </c>
      <c r="B450" s="118" t="s">
        <v>507</v>
      </c>
      <c r="C450" s="123">
        <v>97</v>
      </c>
      <c r="D450" s="123">
        <v>2051</v>
      </c>
      <c r="E450" s="120">
        <v>0</v>
      </c>
      <c r="F450" s="120">
        <v>0</v>
      </c>
      <c r="G450" s="120">
        <f t="shared" si="86"/>
        <v>0</v>
      </c>
      <c r="H450" s="122">
        <f t="shared" si="87"/>
        <v>0</v>
      </c>
      <c r="I450" s="123">
        <v>8</v>
      </c>
      <c r="J450" s="122">
        <f t="shared" si="88"/>
        <v>1.9277108433734939E-3</v>
      </c>
      <c r="K450" s="120">
        <v>421</v>
      </c>
      <c r="L450" s="122">
        <f t="shared" si="89"/>
        <v>1.1151727060817971E-2</v>
      </c>
      <c r="M450" s="129">
        <f t="shared" si="90"/>
        <v>4.359812634730488E-3</v>
      </c>
      <c r="N450" s="144">
        <f t="shared" si="91"/>
        <v>3816.3286141376702</v>
      </c>
      <c r="O450" s="92"/>
      <c r="P450" s="92"/>
    </row>
    <row r="451" spans="1:16" x14ac:dyDescent="0.3">
      <c r="A451" s="140" t="s">
        <v>38</v>
      </c>
      <c r="B451" s="118" t="s">
        <v>508</v>
      </c>
      <c r="C451" s="123">
        <v>432</v>
      </c>
      <c r="D451" s="123">
        <v>2052</v>
      </c>
      <c r="E451" s="120">
        <v>3</v>
      </c>
      <c r="F451" s="120">
        <v>0</v>
      </c>
      <c r="G451" s="120">
        <f t="shared" si="86"/>
        <v>3</v>
      </c>
      <c r="H451" s="122">
        <f t="shared" si="87"/>
        <v>5.304101838755304E-4</v>
      </c>
      <c r="I451" s="123">
        <v>28</v>
      </c>
      <c r="J451" s="122">
        <f t="shared" si="88"/>
        <v>6.7469879518072288E-3</v>
      </c>
      <c r="K451" s="120">
        <v>57</v>
      </c>
      <c r="L451" s="122">
        <f t="shared" si="89"/>
        <v>1.5098537825810553E-3</v>
      </c>
      <c r="M451" s="129">
        <f t="shared" si="90"/>
        <v>2.929083972754605E-3</v>
      </c>
      <c r="N451" s="144">
        <f t="shared" si="91"/>
        <v>2563.9512325342071</v>
      </c>
      <c r="O451" s="92"/>
      <c r="P451" s="92"/>
    </row>
    <row r="452" spans="1:16" x14ac:dyDescent="0.3">
      <c r="A452" s="140" t="s">
        <v>38</v>
      </c>
      <c r="B452" s="118" t="s">
        <v>509</v>
      </c>
      <c r="C452" s="123">
        <v>435</v>
      </c>
      <c r="D452" s="123">
        <v>2053</v>
      </c>
      <c r="E452" s="120">
        <v>0</v>
      </c>
      <c r="F452" s="120">
        <v>0</v>
      </c>
      <c r="G452" s="120">
        <f t="shared" si="86"/>
        <v>0</v>
      </c>
      <c r="H452" s="122">
        <f t="shared" si="87"/>
        <v>0</v>
      </c>
      <c r="I452" s="123">
        <v>0</v>
      </c>
      <c r="J452" s="122">
        <f t="shared" si="88"/>
        <v>0</v>
      </c>
      <c r="K452" s="120">
        <v>0</v>
      </c>
      <c r="L452" s="122">
        <f t="shared" si="89"/>
        <v>0</v>
      </c>
      <c r="M452" s="129">
        <f t="shared" si="90"/>
        <v>0</v>
      </c>
      <c r="N452" s="144">
        <f t="shared" si="91"/>
        <v>0</v>
      </c>
      <c r="O452" s="92"/>
      <c r="P452" s="92"/>
    </row>
    <row r="453" spans="1:16" x14ac:dyDescent="0.3">
      <c r="A453" s="140" t="s">
        <v>38</v>
      </c>
      <c r="B453" s="118" t="s">
        <v>510</v>
      </c>
      <c r="C453" s="123">
        <v>110</v>
      </c>
      <c r="D453" s="123">
        <v>2054</v>
      </c>
      <c r="E453" s="120">
        <v>0</v>
      </c>
      <c r="F453" s="120">
        <v>0</v>
      </c>
      <c r="G453" s="120">
        <f t="shared" si="86"/>
        <v>0</v>
      </c>
      <c r="H453" s="122">
        <f t="shared" si="87"/>
        <v>0</v>
      </c>
      <c r="I453" s="123">
        <v>66</v>
      </c>
      <c r="J453" s="122">
        <f t="shared" si="88"/>
        <v>1.5903614457831325E-2</v>
      </c>
      <c r="K453" s="120">
        <v>198</v>
      </c>
      <c r="L453" s="122">
        <f t="shared" si="89"/>
        <v>5.244755244755245E-3</v>
      </c>
      <c r="M453" s="129">
        <f t="shared" si="90"/>
        <v>7.0494565675288563E-3</v>
      </c>
      <c r="N453" s="144">
        <f t="shared" si="91"/>
        <v>6170.6878406815231</v>
      </c>
      <c r="O453" s="92"/>
      <c r="P453" s="92"/>
    </row>
    <row r="454" spans="1:16" x14ac:dyDescent="0.3">
      <c r="A454" s="140" t="s">
        <v>38</v>
      </c>
      <c r="B454" s="118" t="s">
        <v>511</v>
      </c>
      <c r="C454" s="123">
        <v>124</v>
      </c>
      <c r="D454" s="123">
        <v>2047</v>
      </c>
      <c r="E454" s="120">
        <v>0</v>
      </c>
      <c r="F454" s="120">
        <v>0</v>
      </c>
      <c r="G454" s="120">
        <f t="shared" si="86"/>
        <v>0</v>
      </c>
      <c r="H454" s="122">
        <f t="shared" si="87"/>
        <v>0</v>
      </c>
      <c r="I454" s="123">
        <v>62</v>
      </c>
      <c r="J454" s="122">
        <f t="shared" si="88"/>
        <v>1.4939759036144579E-2</v>
      </c>
      <c r="K454" s="120">
        <v>246</v>
      </c>
      <c r="L454" s="122">
        <f t="shared" si="89"/>
        <v>6.5162110616656067E-3</v>
      </c>
      <c r="M454" s="129">
        <f t="shared" si="90"/>
        <v>7.1519900326033952E-3</v>
      </c>
      <c r="N454" s="144">
        <f t="shared" si="91"/>
        <v>6260.4397244100855</v>
      </c>
      <c r="O454" s="92"/>
      <c r="P454" s="92"/>
    </row>
    <row r="455" spans="1:16" x14ac:dyDescent="0.3">
      <c r="A455" s="140" t="s">
        <v>38</v>
      </c>
      <c r="B455" s="118" t="s">
        <v>512</v>
      </c>
      <c r="C455" s="123">
        <v>569</v>
      </c>
      <c r="D455" s="123">
        <v>2050</v>
      </c>
      <c r="E455" s="120">
        <v>0</v>
      </c>
      <c r="F455" s="120">
        <v>0</v>
      </c>
      <c r="G455" s="120">
        <f t="shared" si="86"/>
        <v>0</v>
      </c>
      <c r="H455" s="122">
        <f t="shared" si="87"/>
        <v>0</v>
      </c>
      <c r="I455" s="123">
        <v>0</v>
      </c>
      <c r="J455" s="122">
        <f t="shared" si="88"/>
        <v>0</v>
      </c>
      <c r="K455" s="120">
        <v>15</v>
      </c>
      <c r="L455" s="122">
        <f t="shared" si="89"/>
        <v>3.9732994278448826E-4</v>
      </c>
      <c r="M455" s="129">
        <f t="shared" si="90"/>
        <v>1.3244331426149608E-4</v>
      </c>
      <c r="N455" s="144">
        <f t="shared" si="91"/>
        <v>115.93324124549693</v>
      </c>
      <c r="O455" s="92"/>
      <c r="P455" s="92"/>
    </row>
    <row r="456" spans="1:16" x14ac:dyDescent="0.3">
      <c r="A456" s="140" t="s">
        <v>38</v>
      </c>
      <c r="B456" s="118" t="s">
        <v>513</v>
      </c>
      <c r="C456" s="123">
        <v>162</v>
      </c>
      <c r="D456" s="123">
        <v>2062</v>
      </c>
      <c r="E456" s="120">
        <v>0</v>
      </c>
      <c r="F456" s="120">
        <v>0</v>
      </c>
      <c r="G456" s="120">
        <f t="shared" si="86"/>
        <v>0</v>
      </c>
      <c r="H456" s="122">
        <f t="shared" si="87"/>
        <v>0</v>
      </c>
      <c r="I456" s="123">
        <v>0</v>
      </c>
      <c r="J456" s="122">
        <f t="shared" si="88"/>
        <v>0</v>
      </c>
      <c r="K456" s="120">
        <v>0</v>
      </c>
      <c r="L456" s="122">
        <f t="shared" si="89"/>
        <v>0</v>
      </c>
      <c r="M456" s="129">
        <f t="shared" si="90"/>
        <v>0</v>
      </c>
      <c r="N456" s="144">
        <f t="shared" si="91"/>
        <v>0</v>
      </c>
      <c r="O456" s="92"/>
      <c r="P456" s="92"/>
    </row>
    <row r="457" spans="1:16" x14ac:dyDescent="0.3">
      <c r="A457" s="140" t="s">
        <v>38</v>
      </c>
      <c r="B457" s="118" t="s">
        <v>514</v>
      </c>
      <c r="C457" s="123">
        <v>461</v>
      </c>
      <c r="D457" s="123">
        <v>2055</v>
      </c>
      <c r="E457" s="120">
        <v>0</v>
      </c>
      <c r="F457" s="120">
        <v>0</v>
      </c>
      <c r="G457" s="120">
        <f t="shared" si="86"/>
        <v>0</v>
      </c>
      <c r="H457" s="122">
        <f t="shared" si="87"/>
        <v>0</v>
      </c>
      <c r="I457" s="123">
        <v>0</v>
      </c>
      <c r="J457" s="122">
        <f t="shared" si="88"/>
        <v>0</v>
      </c>
      <c r="K457" s="120">
        <v>0</v>
      </c>
      <c r="L457" s="122">
        <f t="shared" si="89"/>
        <v>0</v>
      </c>
      <c r="M457" s="129">
        <f t="shared" si="90"/>
        <v>0</v>
      </c>
      <c r="N457" s="144">
        <f t="shared" si="91"/>
        <v>0</v>
      </c>
      <c r="O457" s="92"/>
      <c r="P457" s="92"/>
    </row>
    <row r="458" spans="1:16" x14ac:dyDescent="0.3">
      <c r="A458" s="140" t="s">
        <v>38</v>
      </c>
      <c r="B458" s="118" t="s">
        <v>515</v>
      </c>
      <c r="C458" s="123">
        <v>266</v>
      </c>
      <c r="D458" s="123">
        <v>2056</v>
      </c>
      <c r="E458" s="120">
        <v>0</v>
      </c>
      <c r="F458" s="120">
        <v>0</v>
      </c>
      <c r="G458" s="120">
        <f t="shared" si="86"/>
        <v>0</v>
      </c>
      <c r="H458" s="122">
        <f t="shared" si="87"/>
        <v>0</v>
      </c>
      <c r="I458" s="123">
        <v>0</v>
      </c>
      <c r="J458" s="122">
        <f t="shared" si="88"/>
        <v>0</v>
      </c>
      <c r="K458" s="120">
        <v>0</v>
      </c>
      <c r="L458" s="122">
        <f t="shared" si="89"/>
        <v>0</v>
      </c>
      <c r="M458" s="129">
        <f t="shared" si="90"/>
        <v>0</v>
      </c>
      <c r="N458" s="144">
        <f t="shared" si="91"/>
        <v>0</v>
      </c>
      <c r="O458" s="92"/>
      <c r="P458" s="92"/>
    </row>
    <row r="459" spans="1:16" x14ac:dyDescent="0.3">
      <c r="A459" s="140" t="s">
        <v>38</v>
      </c>
      <c r="B459" s="118" t="s">
        <v>516</v>
      </c>
      <c r="C459" s="123">
        <v>251</v>
      </c>
      <c r="D459" s="123">
        <v>2057</v>
      </c>
      <c r="E459" s="120">
        <v>0</v>
      </c>
      <c r="F459" s="120">
        <v>0</v>
      </c>
      <c r="G459" s="120">
        <f t="shared" si="86"/>
        <v>0</v>
      </c>
      <c r="H459" s="122">
        <f t="shared" si="87"/>
        <v>0</v>
      </c>
      <c r="I459" s="123">
        <v>0</v>
      </c>
      <c r="J459" s="122">
        <f t="shared" si="88"/>
        <v>0</v>
      </c>
      <c r="K459" s="120">
        <v>0</v>
      </c>
      <c r="L459" s="122">
        <f t="shared" si="89"/>
        <v>0</v>
      </c>
      <c r="M459" s="129">
        <f t="shared" si="90"/>
        <v>0</v>
      </c>
      <c r="N459" s="144">
        <f t="shared" si="91"/>
        <v>0</v>
      </c>
      <c r="O459" s="92"/>
      <c r="P459" s="92"/>
    </row>
    <row r="460" spans="1:16" x14ac:dyDescent="0.3">
      <c r="A460" s="140" t="s">
        <v>38</v>
      </c>
      <c r="B460" s="118" t="s">
        <v>517</v>
      </c>
      <c r="C460" s="123">
        <v>262</v>
      </c>
      <c r="D460" s="123">
        <v>2058</v>
      </c>
      <c r="E460" s="120">
        <v>0</v>
      </c>
      <c r="F460" s="120">
        <v>0</v>
      </c>
      <c r="G460" s="120">
        <f t="shared" si="86"/>
        <v>0</v>
      </c>
      <c r="H460" s="122">
        <f t="shared" si="87"/>
        <v>0</v>
      </c>
      <c r="I460" s="123">
        <v>0</v>
      </c>
      <c r="J460" s="122">
        <f t="shared" si="88"/>
        <v>0</v>
      </c>
      <c r="K460" s="120">
        <v>34</v>
      </c>
      <c r="L460" s="122">
        <f t="shared" si="89"/>
        <v>9.0061453697817329E-4</v>
      </c>
      <c r="M460" s="129">
        <f t="shared" si="90"/>
        <v>3.0020484565939108E-4</v>
      </c>
      <c r="N460" s="144">
        <f t="shared" si="91"/>
        <v>262.78201348979303</v>
      </c>
      <c r="O460" s="92"/>
      <c r="P460" s="92"/>
    </row>
    <row r="461" spans="1:16" x14ac:dyDescent="0.3">
      <c r="A461" s="140" t="s">
        <v>38</v>
      </c>
      <c r="B461" s="118" t="s">
        <v>518</v>
      </c>
      <c r="C461" s="123">
        <v>111</v>
      </c>
      <c r="D461" s="123">
        <v>2059</v>
      </c>
      <c r="E461" s="120">
        <v>0</v>
      </c>
      <c r="F461" s="120">
        <v>0</v>
      </c>
      <c r="G461" s="120">
        <f t="shared" si="86"/>
        <v>0</v>
      </c>
      <c r="H461" s="122">
        <f t="shared" si="87"/>
        <v>0</v>
      </c>
      <c r="I461" s="123">
        <v>2</v>
      </c>
      <c r="J461" s="122">
        <f t="shared" si="88"/>
        <v>4.8192771084337347E-4</v>
      </c>
      <c r="K461" s="120">
        <v>32</v>
      </c>
      <c r="L461" s="122">
        <f t="shared" si="89"/>
        <v>8.4763721127357496E-4</v>
      </c>
      <c r="M461" s="129">
        <f t="shared" si="90"/>
        <v>4.4318830737231614E-4</v>
      </c>
      <c r="N461" s="144">
        <f t="shared" si="91"/>
        <v>387.94149211890749</v>
      </c>
      <c r="O461" s="92"/>
      <c r="P461" s="92"/>
    </row>
    <row r="462" spans="1:16" x14ac:dyDescent="0.3">
      <c r="A462" s="140" t="s">
        <v>38</v>
      </c>
      <c r="B462" s="118" t="s">
        <v>519</v>
      </c>
      <c r="C462" s="123">
        <v>433</v>
      </c>
      <c r="D462" s="123">
        <v>2060</v>
      </c>
      <c r="E462" s="120">
        <v>0</v>
      </c>
      <c r="F462" s="120">
        <v>0</v>
      </c>
      <c r="G462" s="120">
        <f t="shared" si="86"/>
        <v>0</v>
      </c>
      <c r="H462" s="122">
        <f t="shared" si="87"/>
        <v>0</v>
      </c>
      <c r="I462" s="123">
        <v>0</v>
      </c>
      <c r="J462" s="122">
        <f t="shared" si="88"/>
        <v>0</v>
      </c>
      <c r="K462" s="120">
        <v>0</v>
      </c>
      <c r="L462" s="122">
        <f t="shared" si="89"/>
        <v>0</v>
      </c>
      <c r="M462" s="129">
        <f t="shared" si="90"/>
        <v>0</v>
      </c>
      <c r="N462" s="144">
        <f t="shared" si="91"/>
        <v>0</v>
      </c>
      <c r="O462" s="92"/>
      <c r="P462" s="92"/>
    </row>
    <row r="463" spans="1:16" x14ac:dyDescent="0.3">
      <c r="A463" s="140" t="s">
        <v>38</v>
      </c>
      <c r="B463" s="118" t="s">
        <v>520</v>
      </c>
      <c r="C463" s="123">
        <v>403</v>
      </c>
      <c r="D463" s="123">
        <v>2061</v>
      </c>
      <c r="E463" s="120">
        <v>0</v>
      </c>
      <c r="F463" s="120">
        <v>0</v>
      </c>
      <c r="G463" s="120">
        <f t="shared" si="86"/>
        <v>0</v>
      </c>
      <c r="H463" s="122">
        <f t="shared" si="87"/>
        <v>0</v>
      </c>
      <c r="I463" s="123">
        <v>5</v>
      </c>
      <c r="J463" s="122">
        <f t="shared" si="88"/>
        <v>1.2048192771084338E-3</v>
      </c>
      <c r="K463" s="120">
        <v>306</v>
      </c>
      <c r="L463" s="122">
        <f t="shared" si="89"/>
        <v>8.1055308328035602E-3</v>
      </c>
      <c r="M463" s="129">
        <f t="shared" si="90"/>
        <v>3.1034500366373314E-3</v>
      </c>
      <c r="N463" s="144">
        <f t="shared" si="91"/>
        <v>2716.5812317294226</v>
      </c>
      <c r="O463" s="92"/>
      <c r="P463" s="92"/>
    </row>
    <row r="464" spans="1:16" x14ac:dyDescent="0.3">
      <c r="A464" s="140" t="s">
        <v>38</v>
      </c>
      <c r="B464" s="118" t="s">
        <v>521</v>
      </c>
      <c r="C464" s="123">
        <v>462</v>
      </c>
      <c r="D464" s="123">
        <v>2130</v>
      </c>
      <c r="E464" s="120">
        <v>0</v>
      </c>
      <c r="F464" s="120">
        <v>0</v>
      </c>
      <c r="G464" s="120">
        <f t="shared" si="86"/>
        <v>0</v>
      </c>
      <c r="H464" s="122">
        <f t="shared" si="87"/>
        <v>0</v>
      </c>
      <c r="I464" s="123">
        <v>0</v>
      </c>
      <c r="J464" s="122">
        <f t="shared" si="88"/>
        <v>0</v>
      </c>
      <c r="K464" s="120">
        <v>0</v>
      </c>
      <c r="L464" s="122">
        <f t="shared" si="89"/>
        <v>0</v>
      </c>
      <c r="M464" s="129">
        <f t="shared" si="90"/>
        <v>0</v>
      </c>
      <c r="N464" s="144">
        <f t="shared" si="91"/>
        <v>0</v>
      </c>
      <c r="O464" s="92"/>
      <c r="P464" s="92"/>
    </row>
    <row r="465" spans="1:16" x14ac:dyDescent="0.3">
      <c r="A465" s="140" t="s">
        <v>38</v>
      </c>
      <c r="B465" s="118" t="s">
        <v>522</v>
      </c>
      <c r="C465" s="123">
        <v>103</v>
      </c>
      <c r="D465" s="123">
        <v>2131</v>
      </c>
      <c r="E465" s="120">
        <v>96</v>
      </c>
      <c r="F465" s="120">
        <v>0</v>
      </c>
      <c r="G465" s="120">
        <f t="shared" si="86"/>
        <v>96</v>
      </c>
      <c r="H465" s="122">
        <f t="shared" si="87"/>
        <v>1.6973125884016973E-2</v>
      </c>
      <c r="I465" s="123">
        <v>0</v>
      </c>
      <c r="J465" s="122">
        <f t="shared" si="88"/>
        <v>0</v>
      </c>
      <c r="K465" s="120">
        <v>172</v>
      </c>
      <c r="L465" s="122">
        <f t="shared" si="89"/>
        <v>4.5560500105954653E-3</v>
      </c>
      <c r="M465" s="129">
        <f t="shared" si="90"/>
        <v>7.1763919648708124E-3</v>
      </c>
      <c r="N465" s="144">
        <f t="shared" si="91"/>
        <v>6281.7997690162574</v>
      </c>
      <c r="O465" s="92"/>
      <c r="P465" s="92"/>
    </row>
    <row r="466" spans="1:16" x14ac:dyDescent="0.3">
      <c r="A466" s="140" t="s">
        <v>38</v>
      </c>
      <c r="B466" s="118" t="s">
        <v>523</v>
      </c>
      <c r="C466" s="123">
        <v>280</v>
      </c>
      <c r="D466" s="123">
        <v>2134</v>
      </c>
      <c r="E466" s="120">
        <v>35</v>
      </c>
      <c r="F466" s="120">
        <v>0</v>
      </c>
      <c r="G466" s="120">
        <f t="shared" si="86"/>
        <v>35</v>
      </c>
      <c r="H466" s="122">
        <f t="shared" si="87"/>
        <v>6.1881188118811884E-3</v>
      </c>
      <c r="I466" s="123">
        <v>0</v>
      </c>
      <c r="J466" s="122">
        <f t="shared" si="88"/>
        <v>0</v>
      </c>
      <c r="K466" s="120">
        <v>143</v>
      </c>
      <c r="L466" s="122">
        <f t="shared" si="89"/>
        <v>3.787878787878788E-3</v>
      </c>
      <c r="M466" s="129">
        <f t="shared" si="90"/>
        <v>3.3253325332533255E-3</v>
      </c>
      <c r="N466" s="144">
        <f t="shared" si="91"/>
        <v>2910.8043765651569</v>
      </c>
      <c r="O466" s="92"/>
      <c r="P466" s="92"/>
    </row>
    <row r="467" spans="1:16" x14ac:dyDescent="0.3">
      <c r="A467" s="140" t="s">
        <v>38</v>
      </c>
      <c r="B467" s="118" t="s">
        <v>524</v>
      </c>
      <c r="C467" s="123">
        <v>389</v>
      </c>
      <c r="D467" s="123">
        <v>2132</v>
      </c>
      <c r="E467" s="120">
        <v>0</v>
      </c>
      <c r="F467" s="120">
        <v>0</v>
      </c>
      <c r="G467" s="120">
        <f t="shared" si="86"/>
        <v>0</v>
      </c>
      <c r="H467" s="122">
        <f t="shared" si="87"/>
        <v>0</v>
      </c>
      <c r="I467" s="123">
        <v>0</v>
      </c>
      <c r="J467" s="122">
        <f t="shared" si="88"/>
        <v>0</v>
      </c>
      <c r="K467" s="120">
        <v>0</v>
      </c>
      <c r="L467" s="122">
        <f t="shared" si="89"/>
        <v>0</v>
      </c>
      <c r="M467" s="129">
        <f t="shared" si="90"/>
        <v>0</v>
      </c>
      <c r="N467" s="144">
        <f t="shared" si="91"/>
        <v>0</v>
      </c>
      <c r="O467" s="92"/>
      <c r="P467" s="92"/>
    </row>
    <row r="468" spans="1:16" x14ac:dyDescent="0.3">
      <c r="A468" s="140" t="s">
        <v>38</v>
      </c>
      <c r="B468" s="118" t="s">
        <v>525</v>
      </c>
      <c r="C468" s="123">
        <v>166</v>
      </c>
      <c r="D468" s="123">
        <v>2133</v>
      </c>
      <c r="E468" s="120">
        <v>0</v>
      </c>
      <c r="F468" s="120">
        <v>0</v>
      </c>
      <c r="G468" s="120">
        <f t="shared" si="86"/>
        <v>0</v>
      </c>
      <c r="H468" s="122">
        <f t="shared" si="87"/>
        <v>0</v>
      </c>
      <c r="I468" s="123">
        <v>0</v>
      </c>
      <c r="J468" s="122">
        <f t="shared" si="88"/>
        <v>0</v>
      </c>
      <c r="K468" s="120">
        <v>0</v>
      </c>
      <c r="L468" s="122">
        <f t="shared" si="89"/>
        <v>0</v>
      </c>
      <c r="M468" s="129">
        <f t="shared" si="90"/>
        <v>0</v>
      </c>
      <c r="N468" s="144">
        <f t="shared" si="91"/>
        <v>0</v>
      </c>
      <c r="O468" s="92"/>
      <c r="P468" s="92"/>
    </row>
    <row r="469" spans="1:16" x14ac:dyDescent="0.3">
      <c r="A469" s="140" t="s">
        <v>38</v>
      </c>
      <c r="B469" s="118" t="s">
        <v>526</v>
      </c>
      <c r="C469" s="123">
        <v>96</v>
      </c>
      <c r="D469" s="123">
        <v>2135</v>
      </c>
      <c r="E469" s="120">
        <v>0</v>
      </c>
      <c r="F469" s="120">
        <v>0</v>
      </c>
      <c r="G469" s="120">
        <f t="shared" si="86"/>
        <v>0</v>
      </c>
      <c r="H469" s="122">
        <f t="shared" si="87"/>
        <v>0</v>
      </c>
      <c r="I469" s="123">
        <v>0</v>
      </c>
      <c r="J469" s="122">
        <f t="shared" si="88"/>
        <v>0</v>
      </c>
      <c r="K469" s="120">
        <v>228</v>
      </c>
      <c r="L469" s="122">
        <f t="shared" si="89"/>
        <v>6.0394151303242213E-3</v>
      </c>
      <c r="M469" s="129">
        <f t="shared" si="90"/>
        <v>2.0131383767747406E-3</v>
      </c>
      <c r="N469" s="144">
        <f t="shared" si="91"/>
        <v>1762.1852669315535</v>
      </c>
      <c r="O469" s="92"/>
      <c r="P469" s="92"/>
    </row>
    <row r="470" spans="1:16" x14ac:dyDescent="0.3">
      <c r="A470" s="140" t="s">
        <v>38</v>
      </c>
      <c r="B470" s="118" t="s">
        <v>527</v>
      </c>
      <c r="C470" s="123">
        <v>533</v>
      </c>
      <c r="D470" s="123">
        <v>2136</v>
      </c>
      <c r="E470" s="120">
        <v>45</v>
      </c>
      <c r="F470" s="120">
        <v>0</v>
      </c>
      <c r="G470" s="120">
        <f t="shared" si="86"/>
        <v>45</v>
      </c>
      <c r="H470" s="122">
        <f t="shared" si="87"/>
        <v>7.9561527581329568E-3</v>
      </c>
      <c r="I470" s="123">
        <v>0</v>
      </c>
      <c r="J470" s="122">
        <f t="shared" si="88"/>
        <v>0</v>
      </c>
      <c r="K470" s="120">
        <v>45</v>
      </c>
      <c r="L470" s="122">
        <f t="shared" si="89"/>
        <v>1.1919898283534647E-3</v>
      </c>
      <c r="M470" s="129">
        <f t="shared" si="90"/>
        <v>3.0493808621621407E-3</v>
      </c>
      <c r="N470" s="144">
        <f t="shared" si="91"/>
        <v>2669.2521937683159</v>
      </c>
      <c r="O470" s="92"/>
      <c r="P470" s="92"/>
    </row>
    <row r="471" spans="1:16" x14ac:dyDescent="0.3">
      <c r="A471" s="140" t="s">
        <v>38</v>
      </c>
      <c r="B471" s="118" t="s">
        <v>528</v>
      </c>
      <c r="C471" s="123">
        <v>436</v>
      </c>
      <c r="D471" s="123">
        <v>2137</v>
      </c>
      <c r="E471" s="120">
        <v>0</v>
      </c>
      <c r="F471" s="120">
        <v>0</v>
      </c>
      <c r="G471" s="120">
        <f t="shared" si="86"/>
        <v>0</v>
      </c>
      <c r="H471" s="122">
        <f t="shared" si="87"/>
        <v>0</v>
      </c>
      <c r="I471" s="123">
        <v>0</v>
      </c>
      <c r="J471" s="122">
        <f t="shared" si="88"/>
        <v>0</v>
      </c>
      <c r="K471" s="120">
        <v>0</v>
      </c>
      <c r="L471" s="122">
        <f t="shared" si="89"/>
        <v>0</v>
      </c>
      <c r="M471" s="129">
        <f t="shared" si="90"/>
        <v>0</v>
      </c>
      <c r="N471" s="144">
        <f t="shared" si="91"/>
        <v>0</v>
      </c>
      <c r="O471" s="92"/>
      <c r="P471" s="92"/>
    </row>
    <row r="472" spans="1:16" x14ac:dyDescent="0.3">
      <c r="A472" s="140" t="s">
        <v>38</v>
      </c>
      <c r="B472" s="118" t="s">
        <v>529</v>
      </c>
      <c r="C472" s="123">
        <v>431</v>
      </c>
      <c r="D472" s="123">
        <v>2138</v>
      </c>
      <c r="E472" s="120">
        <v>0</v>
      </c>
      <c r="F472" s="120">
        <v>0</v>
      </c>
      <c r="G472" s="120">
        <f t="shared" si="86"/>
        <v>0</v>
      </c>
      <c r="H472" s="122">
        <f t="shared" si="87"/>
        <v>0</v>
      </c>
      <c r="I472" s="123">
        <v>0</v>
      </c>
      <c r="J472" s="122">
        <f t="shared" si="88"/>
        <v>0</v>
      </c>
      <c r="K472" s="120">
        <v>0</v>
      </c>
      <c r="L472" s="122">
        <f t="shared" si="89"/>
        <v>0</v>
      </c>
      <c r="M472" s="129">
        <f t="shared" si="90"/>
        <v>0</v>
      </c>
      <c r="N472" s="144">
        <f t="shared" si="91"/>
        <v>0</v>
      </c>
      <c r="O472" s="92"/>
      <c r="P472" s="92"/>
    </row>
    <row r="473" spans="1:16" x14ac:dyDescent="0.3">
      <c r="A473" s="140" t="s">
        <v>38</v>
      </c>
      <c r="B473" s="118" t="s">
        <v>530</v>
      </c>
      <c r="C473" s="123">
        <v>430</v>
      </c>
      <c r="D473" s="123">
        <v>2139</v>
      </c>
      <c r="E473" s="120">
        <v>0</v>
      </c>
      <c r="F473" s="120">
        <v>0</v>
      </c>
      <c r="G473" s="120">
        <f t="shared" si="86"/>
        <v>0</v>
      </c>
      <c r="H473" s="122">
        <f t="shared" si="87"/>
        <v>0</v>
      </c>
      <c r="I473" s="123">
        <v>0</v>
      </c>
      <c r="J473" s="122">
        <f t="shared" si="88"/>
        <v>0</v>
      </c>
      <c r="K473" s="120">
        <v>0</v>
      </c>
      <c r="L473" s="122">
        <f t="shared" si="89"/>
        <v>0</v>
      </c>
      <c r="M473" s="129">
        <f t="shared" si="90"/>
        <v>0</v>
      </c>
      <c r="N473" s="144">
        <f t="shared" si="91"/>
        <v>0</v>
      </c>
      <c r="O473" s="92"/>
      <c r="P473" s="92"/>
    </row>
    <row r="474" spans="1:16" x14ac:dyDescent="0.3">
      <c r="A474" s="140" t="s">
        <v>38</v>
      </c>
      <c r="B474" s="118" t="s">
        <v>531</v>
      </c>
      <c r="C474" s="123">
        <v>496</v>
      </c>
      <c r="D474" s="123">
        <v>2141</v>
      </c>
      <c r="E474" s="120">
        <v>52</v>
      </c>
      <c r="F474" s="120">
        <v>0</v>
      </c>
      <c r="G474" s="120">
        <f t="shared" si="86"/>
        <v>52</v>
      </c>
      <c r="H474" s="122">
        <f t="shared" si="87"/>
        <v>9.1937765205091938E-3</v>
      </c>
      <c r="I474" s="123">
        <v>3</v>
      </c>
      <c r="J474" s="122">
        <f t="shared" si="88"/>
        <v>7.2289156626506026E-4</v>
      </c>
      <c r="K474" s="120">
        <v>200</v>
      </c>
      <c r="L474" s="122">
        <f t="shared" si="89"/>
        <v>5.2977325704598429E-3</v>
      </c>
      <c r="M474" s="129">
        <f t="shared" si="90"/>
        <v>5.0714668857446991E-3</v>
      </c>
      <c r="N474" s="144">
        <f t="shared" si="91"/>
        <v>4439.2697148361722</v>
      </c>
      <c r="O474" s="92"/>
      <c r="P474" s="92"/>
    </row>
    <row r="475" spans="1:16" x14ac:dyDescent="0.3">
      <c r="A475" s="140" t="s">
        <v>38</v>
      </c>
      <c r="B475" s="118" t="s">
        <v>532</v>
      </c>
      <c r="C475" s="123">
        <v>437</v>
      </c>
      <c r="D475" s="123">
        <v>2140</v>
      </c>
      <c r="E475" s="120">
        <v>0</v>
      </c>
      <c r="F475" s="120">
        <v>0</v>
      </c>
      <c r="G475" s="120">
        <f t="shared" si="86"/>
        <v>0</v>
      </c>
      <c r="H475" s="122">
        <f t="shared" si="87"/>
        <v>0</v>
      </c>
      <c r="I475" s="123">
        <v>0</v>
      </c>
      <c r="J475" s="122">
        <f t="shared" si="88"/>
        <v>0</v>
      </c>
      <c r="K475" s="120">
        <v>0</v>
      </c>
      <c r="L475" s="122">
        <f t="shared" si="89"/>
        <v>0</v>
      </c>
      <c r="M475" s="129">
        <f t="shared" si="90"/>
        <v>0</v>
      </c>
      <c r="N475" s="144">
        <f t="shared" si="91"/>
        <v>0</v>
      </c>
      <c r="O475" s="92"/>
      <c r="P475" s="92"/>
    </row>
    <row r="476" spans="1:16" x14ac:dyDescent="0.3">
      <c r="A476" s="140" t="s">
        <v>38</v>
      </c>
      <c r="B476" s="118" t="s">
        <v>533</v>
      </c>
      <c r="C476" s="123">
        <v>282</v>
      </c>
      <c r="D476" s="123">
        <v>2142</v>
      </c>
      <c r="E476" s="120">
        <v>0</v>
      </c>
      <c r="F476" s="120">
        <v>0</v>
      </c>
      <c r="G476" s="120">
        <f t="shared" si="86"/>
        <v>0</v>
      </c>
      <c r="H476" s="122">
        <f t="shared" si="87"/>
        <v>0</v>
      </c>
      <c r="I476" s="123">
        <v>0</v>
      </c>
      <c r="J476" s="122">
        <f t="shared" si="88"/>
        <v>0</v>
      </c>
      <c r="K476" s="120">
        <v>0</v>
      </c>
      <c r="L476" s="122">
        <f t="shared" si="89"/>
        <v>0</v>
      </c>
      <c r="M476" s="129">
        <f t="shared" si="90"/>
        <v>0</v>
      </c>
      <c r="N476" s="144">
        <f t="shared" si="91"/>
        <v>0</v>
      </c>
      <c r="O476" s="92"/>
      <c r="P476" s="92"/>
    </row>
    <row r="477" spans="1:16" x14ac:dyDescent="0.3">
      <c r="A477" s="140" t="s">
        <v>38</v>
      </c>
      <c r="B477" s="118" t="s">
        <v>534</v>
      </c>
      <c r="C477" s="123">
        <v>102</v>
      </c>
      <c r="D477" s="123">
        <v>2450</v>
      </c>
      <c r="E477" s="120">
        <v>214</v>
      </c>
      <c r="F477" s="120">
        <v>16</v>
      </c>
      <c r="G477" s="120">
        <f t="shared" si="86"/>
        <v>230</v>
      </c>
      <c r="H477" s="122">
        <f t="shared" si="87"/>
        <v>4.0664780763790667E-2</v>
      </c>
      <c r="I477" s="123">
        <v>59</v>
      </c>
      <c r="J477" s="122">
        <f t="shared" si="88"/>
        <v>1.4216867469879518E-2</v>
      </c>
      <c r="K477" s="120">
        <v>248</v>
      </c>
      <c r="L477" s="122">
        <f t="shared" si="89"/>
        <v>6.5691883873702055E-3</v>
      </c>
      <c r="M477" s="129">
        <f t="shared" si="90"/>
        <v>2.0483612207013464E-2</v>
      </c>
      <c r="N477" s="144">
        <f t="shared" si="91"/>
        <v>17930.173137212707</v>
      </c>
      <c r="O477" s="92"/>
      <c r="P477" s="92"/>
    </row>
    <row r="478" spans="1:16" x14ac:dyDescent="0.3">
      <c r="A478" s="140" t="s">
        <v>38</v>
      </c>
      <c r="B478" s="118" t="s">
        <v>535</v>
      </c>
      <c r="C478" s="123">
        <v>463</v>
      </c>
      <c r="D478" s="123">
        <v>2213</v>
      </c>
      <c r="E478" s="120">
        <v>0</v>
      </c>
      <c r="F478" s="120">
        <v>0</v>
      </c>
      <c r="G478" s="120">
        <f t="shared" si="86"/>
        <v>0</v>
      </c>
      <c r="H478" s="122">
        <f t="shared" si="87"/>
        <v>0</v>
      </c>
      <c r="I478" s="123">
        <v>0</v>
      </c>
      <c r="J478" s="122">
        <f t="shared" si="88"/>
        <v>0</v>
      </c>
      <c r="K478" s="120">
        <v>0</v>
      </c>
      <c r="L478" s="122">
        <f t="shared" si="89"/>
        <v>0</v>
      </c>
      <c r="M478" s="129">
        <f t="shared" si="90"/>
        <v>0</v>
      </c>
      <c r="N478" s="144">
        <f t="shared" si="91"/>
        <v>0</v>
      </c>
      <c r="O478" s="92"/>
      <c r="P478" s="92"/>
    </row>
    <row r="479" spans="1:16" x14ac:dyDescent="0.3">
      <c r="A479" s="140" t="s">
        <v>38</v>
      </c>
      <c r="B479" s="118" t="s">
        <v>536</v>
      </c>
      <c r="C479" s="123">
        <v>308</v>
      </c>
      <c r="D479" s="123">
        <v>2214</v>
      </c>
      <c r="E479" s="120">
        <v>0</v>
      </c>
      <c r="F479" s="120">
        <v>0</v>
      </c>
      <c r="G479" s="120">
        <f t="shared" si="86"/>
        <v>0</v>
      </c>
      <c r="H479" s="122">
        <f t="shared" si="87"/>
        <v>0</v>
      </c>
      <c r="I479" s="123">
        <v>0</v>
      </c>
      <c r="J479" s="122">
        <f t="shared" si="88"/>
        <v>0</v>
      </c>
      <c r="K479" s="120">
        <v>1</v>
      </c>
      <c r="L479" s="122">
        <f t="shared" si="89"/>
        <v>2.6488662852299217E-5</v>
      </c>
      <c r="M479" s="129">
        <f t="shared" si="90"/>
        <v>8.8295542840997397E-6</v>
      </c>
      <c r="N479" s="144">
        <f t="shared" si="91"/>
        <v>7.7288827496997961</v>
      </c>
      <c r="O479" s="92"/>
      <c r="P479" s="92"/>
    </row>
    <row r="480" spans="1:16" x14ac:dyDescent="0.3">
      <c r="A480" s="140" t="s">
        <v>38</v>
      </c>
      <c r="B480" s="118" t="s">
        <v>537</v>
      </c>
      <c r="C480" s="123">
        <v>155</v>
      </c>
      <c r="D480" s="123">
        <v>2215</v>
      </c>
      <c r="E480" s="120">
        <v>0</v>
      </c>
      <c r="F480" s="120">
        <v>0</v>
      </c>
      <c r="G480" s="120">
        <f t="shared" si="86"/>
        <v>0</v>
      </c>
      <c r="H480" s="122">
        <f t="shared" si="87"/>
        <v>0</v>
      </c>
      <c r="I480" s="123">
        <v>0</v>
      </c>
      <c r="J480" s="122">
        <f t="shared" si="88"/>
        <v>0</v>
      </c>
      <c r="K480" s="120">
        <v>0</v>
      </c>
      <c r="L480" s="122">
        <f t="shared" si="89"/>
        <v>0</v>
      </c>
      <c r="M480" s="129">
        <f t="shared" si="90"/>
        <v>0</v>
      </c>
      <c r="N480" s="144">
        <f t="shared" si="91"/>
        <v>0</v>
      </c>
      <c r="O480" s="92"/>
      <c r="P480" s="92"/>
    </row>
    <row r="481" spans="1:16" x14ac:dyDescent="0.3">
      <c r="A481" s="140" t="s">
        <v>38</v>
      </c>
      <c r="B481" s="118" t="s">
        <v>538</v>
      </c>
      <c r="C481" s="123">
        <v>95</v>
      </c>
      <c r="D481" s="123">
        <v>1908</v>
      </c>
      <c r="E481" s="120">
        <v>0</v>
      </c>
      <c r="F481" s="120">
        <v>0</v>
      </c>
      <c r="G481" s="120">
        <f t="shared" si="86"/>
        <v>0</v>
      </c>
      <c r="H481" s="122">
        <f t="shared" ref="H481:H499" si="92">+G481/$G$501</f>
        <v>0</v>
      </c>
      <c r="I481" s="123">
        <v>0</v>
      </c>
      <c r="J481" s="122">
        <f t="shared" ref="J481:J499" si="93">+I481/$I$501</f>
        <v>0</v>
      </c>
      <c r="K481" s="120">
        <v>15</v>
      </c>
      <c r="L481" s="122">
        <f t="shared" ref="L481:L499" si="94">+K481/$K$501</f>
        <v>3.9732994278448826E-4</v>
      </c>
      <c r="M481" s="129">
        <f t="shared" si="90"/>
        <v>1.3244331426149608E-4</v>
      </c>
      <c r="N481" s="144">
        <f t="shared" si="91"/>
        <v>115.93324124549693</v>
      </c>
      <c r="O481" s="92"/>
      <c r="P481" s="92"/>
    </row>
    <row r="482" spans="1:16" x14ac:dyDescent="0.3">
      <c r="A482" s="140" t="s">
        <v>38</v>
      </c>
      <c r="B482" s="118" t="s">
        <v>539</v>
      </c>
      <c r="C482" s="123">
        <v>404</v>
      </c>
      <c r="D482" s="123">
        <v>1914</v>
      </c>
      <c r="E482" s="120">
        <v>0</v>
      </c>
      <c r="F482" s="120">
        <v>0</v>
      </c>
      <c r="G482" s="120">
        <f t="shared" si="86"/>
        <v>0</v>
      </c>
      <c r="H482" s="122">
        <f t="shared" si="92"/>
        <v>0</v>
      </c>
      <c r="I482" s="123">
        <v>0</v>
      </c>
      <c r="J482" s="122">
        <f t="shared" si="93"/>
        <v>0</v>
      </c>
      <c r="K482" s="120">
        <v>15</v>
      </c>
      <c r="L482" s="122">
        <f t="shared" si="94"/>
        <v>3.9732994278448826E-4</v>
      </c>
      <c r="M482" s="129">
        <f t="shared" si="90"/>
        <v>1.3244331426149608E-4</v>
      </c>
      <c r="N482" s="144">
        <f t="shared" si="91"/>
        <v>115.93324124549693</v>
      </c>
      <c r="O482" s="92"/>
      <c r="P482" s="92"/>
    </row>
    <row r="483" spans="1:16" x14ac:dyDescent="0.3">
      <c r="A483" s="140" t="s">
        <v>38</v>
      </c>
      <c r="B483" s="118" t="s">
        <v>540</v>
      </c>
      <c r="C483" s="123">
        <v>550</v>
      </c>
      <c r="D483" s="123">
        <v>1918</v>
      </c>
      <c r="E483" s="120">
        <v>0</v>
      </c>
      <c r="F483" s="120">
        <v>0</v>
      </c>
      <c r="G483" s="120">
        <f t="shared" si="86"/>
        <v>0</v>
      </c>
      <c r="H483" s="122">
        <f t="shared" si="92"/>
        <v>0</v>
      </c>
      <c r="I483" s="123">
        <v>0</v>
      </c>
      <c r="J483" s="122">
        <f t="shared" si="93"/>
        <v>0</v>
      </c>
      <c r="K483" s="120">
        <v>163</v>
      </c>
      <c r="L483" s="122">
        <f t="shared" si="94"/>
        <v>4.3176520449247722E-3</v>
      </c>
      <c r="M483" s="129">
        <f t="shared" si="90"/>
        <v>1.4392173483082575E-3</v>
      </c>
      <c r="N483" s="144">
        <f t="shared" si="91"/>
        <v>1259.8078882010666</v>
      </c>
      <c r="O483" s="92"/>
      <c r="P483" s="92"/>
    </row>
    <row r="484" spans="1:16" x14ac:dyDescent="0.3">
      <c r="A484" s="140" t="s">
        <v>38</v>
      </c>
      <c r="B484" s="118" t="s">
        <v>541</v>
      </c>
      <c r="C484" s="123"/>
      <c r="D484" s="123">
        <v>3689</v>
      </c>
      <c r="E484" s="120">
        <v>0</v>
      </c>
      <c r="F484" s="120">
        <v>0</v>
      </c>
      <c r="G484" s="120">
        <f t="shared" si="86"/>
        <v>0</v>
      </c>
      <c r="H484" s="122">
        <f t="shared" si="92"/>
        <v>0</v>
      </c>
      <c r="I484" s="123">
        <v>0</v>
      </c>
      <c r="J484" s="122">
        <f t="shared" si="93"/>
        <v>0</v>
      </c>
      <c r="K484" s="120">
        <v>5</v>
      </c>
      <c r="L484" s="122">
        <f t="shared" si="94"/>
        <v>1.3244331426149608E-4</v>
      </c>
      <c r="M484" s="129">
        <f t="shared" si="90"/>
        <v>4.414777142049869E-5</v>
      </c>
      <c r="N484" s="144">
        <f t="shared" si="91"/>
        <v>38.644413748498977</v>
      </c>
      <c r="O484" s="92"/>
      <c r="P484" s="92"/>
    </row>
    <row r="485" spans="1:16" x14ac:dyDescent="0.3">
      <c r="A485" s="140" t="s">
        <v>38</v>
      </c>
      <c r="B485" s="118" t="s">
        <v>542</v>
      </c>
      <c r="C485" s="123">
        <v>434</v>
      </c>
      <c r="D485" s="123">
        <v>2443</v>
      </c>
      <c r="E485" s="120">
        <v>0</v>
      </c>
      <c r="F485" s="120">
        <v>0</v>
      </c>
      <c r="G485" s="120">
        <f t="shared" si="86"/>
        <v>0</v>
      </c>
      <c r="H485" s="122">
        <f t="shared" si="92"/>
        <v>0</v>
      </c>
      <c r="I485" s="123">
        <v>0</v>
      </c>
      <c r="J485" s="122">
        <f t="shared" si="93"/>
        <v>0</v>
      </c>
      <c r="K485" s="120">
        <v>10</v>
      </c>
      <c r="L485" s="122">
        <f t="shared" si="94"/>
        <v>2.6488662852299215E-4</v>
      </c>
      <c r="M485" s="129">
        <f t="shared" si="90"/>
        <v>8.829554284099738E-5</v>
      </c>
      <c r="N485" s="144">
        <f t="shared" si="91"/>
        <v>77.288827496997953</v>
      </c>
      <c r="O485" s="92"/>
      <c r="P485" s="92"/>
    </row>
    <row r="486" spans="1:16" x14ac:dyDescent="0.3">
      <c r="A486" s="140" t="s">
        <v>38</v>
      </c>
      <c r="B486" s="118" t="s">
        <v>543</v>
      </c>
      <c r="C486" s="123">
        <v>429</v>
      </c>
      <c r="D486" s="123">
        <v>2444</v>
      </c>
      <c r="E486" s="120">
        <v>0</v>
      </c>
      <c r="F486" s="120">
        <v>0</v>
      </c>
      <c r="G486" s="120">
        <f t="shared" si="86"/>
        <v>0</v>
      </c>
      <c r="H486" s="122">
        <f t="shared" si="92"/>
        <v>0</v>
      </c>
      <c r="I486" s="123">
        <v>0</v>
      </c>
      <c r="J486" s="122">
        <f t="shared" si="93"/>
        <v>0</v>
      </c>
      <c r="K486" s="120">
        <v>12</v>
      </c>
      <c r="L486" s="122">
        <f t="shared" si="94"/>
        <v>3.178639542275906E-4</v>
      </c>
      <c r="M486" s="129">
        <f t="shared" si="90"/>
        <v>1.0595465140919687E-4</v>
      </c>
      <c r="N486" s="144">
        <f t="shared" si="91"/>
        <v>92.746592996397553</v>
      </c>
      <c r="O486" s="92"/>
      <c r="P486" s="92"/>
    </row>
    <row r="487" spans="1:16" x14ac:dyDescent="0.3">
      <c r="A487" s="140" t="s">
        <v>38</v>
      </c>
      <c r="B487" s="118" t="s">
        <v>544</v>
      </c>
      <c r="C487" s="123">
        <v>134</v>
      </c>
      <c r="D487" s="123">
        <v>2445</v>
      </c>
      <c r="E487" s="120">
        <v>0</v>
      </c>
      <c r="F487" s="120">
        <v>0</v>
      </c>
      <c r="G487" s="120">
        <f t="shared" si="86"/>
        <v>0</v>
      </c>
      <c r="H487" s="122">
        <f t="shared" si="92"/>
        <v>0</v>
      </c>
      <c r="I487" s="123">
        <v>0</v>
      </c>
      <c r="J487" s="122">
        <f t="shared" si="93"/>
        <v>0</v>
      </c>
      <c r="K487" s="120">
        <v>0</v>
      </c>
      <c r="L487" s="122">
        <f t="shared" si="94"/>
        <v>0</v>
      </c>
      <c r="M487" s="129">
        <f t="shared" si="90"/>
        <v>0</v>
      </c>
      <c r="N487" s="144">
        <f t="shared" si="91"/>
        <v>0</v>
      </c>
      <c r="O487" s="92"/>
      <c r="P487" s="92"/>
    </row>
    <row r="488" spans="1:16" x14ac:dyDescent="0.3">
      <c r="A488" s="140" t="s">
        <v>38</v>
      </c>
      <c r="B488" s="118" t="s">
        <v>545</v>
      </c>
      <c r="C488" s="123">
        <v>148</v>
      </c>
      <c r="D488" s="123">
        <v>2446</v>
      </c>
      <c r="E488" s="120">
        <v>0</v>
      </c>
      <c r="F488" s="120">
        <v>0</v>
      </c>
      <c r="G488" s="120">
        <f t="shared" si="86"/>
        <v>0</v>
      </c>
      <c r="H488" s="122">
        <f t="shared" si="92"/>
        <v>0</v>
      </c>
      <c r="I488" s="123">
        <v>0</v>
      </c>
      <c r="J488" s="122">
        <f t="shared" si="93"/>
        <v>0</v>
      </c>
      <c r="K488" s="120">
        <v>0</v>
      </c>
      <c r="L488" s="122">
        <f t="shared" si="94"/>
        <v>0</v>
      </c>
      <c r="M488" s="129">
        <f t="shared" si="90"/>
        <v>0</v>
      </c>
      <c r="N488" s="144">
        <f t="shared" si="91"/>
        <v>0</v>
      </c>
      <c r="O488" s="92"/>
      <c r="P488" s="92"/>
    </row>
    <row r="489" spans="1:16" x14ac:dyDescent="0.3">
      <c r="A489" s="140" t="s">
        <v>38</v>
      </c>
      <c r="B489" s="118" t="s">
        <v>546</v>
      </c>
      <c r="C489" s="123">
        <v>329</v>
      </c>
      <c r="D489" s="123">
        <v>2447</v>
      </c>
      <c r="E489" s="120">
        <v>12</v>
      </c>
      <c r="F489" s="120">
        <v>0</v>
      </c>
      <c r="G489" s="120">
        <f t="shared" si="86"/>
        <v>12</v>
      </c>
      <c r="H489" s="122">
        <f t="shared" si="92"/>
        <v>2.1216407355021216E-3</v>
      </c>
      <c r="I489" s="123">
        <v>171</v>
      </c>
      <c r="J489" s="122">
        <f t="shared" si="93"/>
        <v>4.1204819277108437E-2</v>
      </c>
      <c r="K489" s="120">
        <v>293</v>
      </c>
      <c r="L489" s="122">
        <f t="shared" si="94"/>
        <v>7.7611782157236704E-3</v>
      </c>
      <c r="M489" s="129">
        <f t="shared" si="90"/>
        <v>1.7029212742778074E-2</v>
      </c>
      <c r="N489" s="144">
        <f t="shared" si="91"/>
        <v>14906.391010658477</v>
      </c>
      <c r="O489" s="92"/>
      <c r="P489" s="92"/>
    </row>
    <row r="490" spans="1:16" x14ac:dyDescent="0.3">
      <c r="A490" s="140" t="s">
        <v>38</v>
      </c>
      <c r="B490" s="118" t="s">
        <v>547</v>
      </c>
      <c r="C490" s="123">
        <v>358</v>
      </c>
      <c r="D490" s="123">
        <v>2449</v>
      </c>
      <c r="E490" s="120">
        <v>32</v>
      </c>
      <c r="F490" s="120">
        <v>0</v>
      </c>
      <c r="G490" s="120">
        <f t="shared" si="86"/>
        <v>32</v>
      </c>
      <c r="H490" s="122">
        <f t="shared" si="92"/>
        <v>5.6577086280056579E-3</v>
      </c>
      <c r="I490" s="123">
        <v>121</v>
      </c>
      <c r="J490" s="122">
        <f t="shared" si="93"/>
        <v>2.9156626506024096E-2</v>
      </c>
      <c r="K490" s="120">
        <v>326</v>
      </c>
      <c r="L490" s="122">
        <f t="shared" si="94"/>
        <v>8.6353040898495444E-3</v>
      </c>
      <c r="M490" s="129">
        <f t="shared" si="90"/>
        <v>1.4483213074626433E-2</v>
      </c>
      <c r="N490" s="144">
        <f t="shared" si="91"/>
        <v>12677.769691533198</v>
      </c>
      <c r="O490" s="92"/>
      <c r="P490" s="92"/>
    </row>
    <row r="491" spans="1:16" x14ac:dyDescent="0.3">
      <c r="A491" s="140" t="s">
        <v>38</v>
      </c>
      <c r="B491" s="118" t="s">
        <v>548</v>
      </c>
      <c r="C491" s="123">
        <v>264</v>
      </c>
      <c r="D491" s="123">
        <v>2451</v>
      </c>
      <c r="E491" s="120">
        <v>0</v>
      </c>
      <c r="F491" s="120">
        <v>0</v>
      </c>
      <c r="G491" s="120">
        <f t="shared" si="86"/>
        <v>0</v>
      </c>
      <c r="H491" s="122">
        <f t="shared" si="92"/>
        <v>0</v>
      </c>
      <c r="I491" s="123">
        <v>0</v>
      </c>
      <c r="J491" s="122">
        <f t="shared" si="93"/>
        <v>0</v>
      </c>
      <c r="K491" s="120">
        <v>0</v>
      </c>
      <c r="L491" s="122">
        <f t="shared" si="94"/>
        <v>0</v>
      </c>
      <c r="M491" s="129">
        <f t="shared" si="90"/>
        <v>0</v>
      </c>
      <c r="N491" s="144">
        <f t="shared" si="91"/>
        <v>0</v>
      </c>
      <c r="O491" s="92"/>
      <c r="P491" s="92"/>
    </row>
    <row r="492" spans="1:16" x14ac:dyDescent="0.3">
      <c r="A492" s="140" t="s">
        <v>38</v>
      </c>
      <c r="B492" s="118" t="s">
        <v>549</v>
      </c>
      <c r="C492" s="123">
        <v>330</v>
      </c>
      <c r="D492" s="123">
        <v>2452</v>
      </c>
      <c r="E492" s="120">
        <v>0</v>
      </c>
      <c r="F492" s="120">
        <v>0</v>
      </c>
      <c r="G492" s="120">
        <f t="shared" si="86"/>
        <v>0</v>
      </c>
      <c r="H492" s="122">
        <f t="shared" si="92"/>
        <v>0</v>
      </c>
      <c r="I492" s="123">
        <v>0</v>
      </c>
      <c r="J492" s="122">
        <f t="shared" si="93"/>
        <v>0</v>
      </c>
      <c r="K492" s="120">
        <v>9</v>
      </c>
      <c r="L492" s="122">
        <f t="shared" si="94"/>
        <v>2.3839796567069293E-4</v>
      </c>
      <c r="M492" s="129">
        <f t="shared" si="90"/>
        <v>7.9465988556897649E-5</v>
      </c>
      <c r="N492" s="144">
        <f t="shared" si="91"/>
        <v>69.559944747298161</v>
      </c>
      <c r="O492" s="92"/>
      <c r="P492" s="92"/>
    </row>
    <row r="493" spans="1:16" x14ac:dyDescent="0.3">
      <c r="A493" s="140" t="s">
        <v>38</v>
      </c>
      <c r="B493" s="118" t="s">
        <v>550</v>
      </c>
      <c r="C493" s="123">
        <v>326</v>
      </c>
      <c r="D493" s="123">
        <v>2453</v>
      </c>
      <c r="E493" s="120">
        <v>0</v>
      </c>
      <c r="F493" s="120">
        <v>0</v>
      </c>
      <c r="G493" s="120">
        <f t="shared" si="86"/>
        <v>0</v>
      </c>
      <c r="H493" s="122">
        <f t="shared" si="92"/>
        <v>0</v>
      </c>
      <c r="I493" s="123">
        <v>0</v>
      </c>
      <c r="J493" s="122">
        <f t="shared" si="93"/>
        <v>0</v>
      </c>
      <c r="K493" s="120">
        <v>0</v>
      </c>
      <c r="L493" s="122">
        <f t="shared" si="94"/>
        <v>0</v>
      </c>
      <c r="M493" s="129">
        <f t="shared" si="90"/>
        <v>0</v>
      </c>
      <c r="N493" s="144">
        <f t="shared" si="91"/>
        <v>0</v>
      </c>
      <c r="O493" s="92"/>
      <c r="P493" s="92"/>
    </row>
    <row r="494" spans="1:16" x14ac:dyDescent="0.3">
      <c r="A494" s="140" t="s">
        <v>38</v>
      </c>
      <c r="B494" s="118" t="s">
        <v>551</v>
      </c>
      <c r="C494" s="123">
        <v>100</v>
      </c>
      <c r="D494" s="123">
        <v>2455</v>
      </c>
      <c r="E494" s="120">
        <v>0</v>
      </c>
      <c r="F494" s="120">
        <v>0</v>
      </c>
      <c r="G494" s="120">
        <f t="shared" si="86"/>
        <v>0</v>
      </c>
      <c r="H494" s="122">
        <f t="shared" si="92"/>
        <v>0</v>
      </c>
      <c r="I494" s="123">
        <v>62</v>
      </c>
      <c r="J494" s="122">
        <f t="shared" si="93"/>
        <v>1.4939759036144579E-2</v>
      </c>
      <c r="K494" s="120">
        <v>183</v>
      </c>
      <c r="L494" s="122">
        <f t="shared" si="94"/>
        <v>4.8474253019707564E-3</v>
      </c>
      <c r="M494" s="129">
        <f t="shared" si="90"/>
        <v>6.5957281127051112E-3</v>
      </c>
      <c r="N494" s="144">
        <f t="shared" si="91"/>
        <v>5773.5201111789984</v>
      </c>
      <c r="O494" s="92"/>
      <c r="P494" s="92"/>
    </row>
    <row r="495" spans="1:16" x14ac:dyDescent="0.3">
      <c r="A495" s="140" t="s">
        <v>38</v>
      </c>
      <c r="B495" s="118" t="s">
        <v>552</v>
      </c>
      <c r="C495" s="123">
        <v>98</v>
      </c>
      <c r="D495" s="123">
        <v>2456</v>
      </c>
      <c r="E495" s="120">
        <v>3</v>
      </c>
      <c r="F495" s="120">
        <v>0</v>
      </c>
      <c r="G495" s="120">
        <f t="shared" si="86"/>
        <v>3</v>
      </c>
      <c r="H495" s="122">
        <f t="shared" si="92"/>
        <v>5.304101838755304E-4</v>
      </c>
      <c r="I495" s="123">
        <v>0</v>
      </c>
      <c r="J495" s="122">
        <f t="shared" si="93"/>
        <v>0</v>
      </c>
      <c r="K495" s="120">
        <v>146</v>
      </c>
      <c r="L495" s="122">
        <f t="shared" si="94"/>
        <v>3.8673447764356857E-3</v>
      </c>
      <c r="M495" s="129">
        <f t="shared" si="90"/>
        <v>1.4659183201037387E-3</v>
      </c>
      <c r="N495" s="144">
        <f t="shared" si="91"/>
        <v>1283.1803794582918</v>
      </c>
      <c r="O495" s="92"/>
      <c r="P495" s="92"/>
    </row>
    <row r="496" spans="1:16" x14ac:dyDescent="0.3">
      <c r="A496" s="140" t="s">
        <v>38</v>
      </c>
      <c r="B496" s="118" t="s">
        <v>553</v>
      </c>
      <c r="C496" s="123">
        <v>314</v>
      </c>
      <c r="D496" s="123">
        <v>2457</v>
      </c>
      <c r="E496" s="120">
        <v>0</v>
      </c>
      <c r="F496" s="120">
        <v>0</v>
      </c>
      <c r="G496" s="120">
        <f t="shared" si="86"/>
        <v>0</v>
      </c>
      <c r="H496" s="122">
        <f t="shared" si="92"/>
        <v>0</v>
      </c>
      <c r="I496" s="123">
        <v>0</v>
      </c>
      <c r="J496" s="122">
        <f t="shared" si="93"/>
        <v>0</v>
      </c>
      <c r="K496" s="120">
        <v>0</v>
      </c>
      <c r="L496" s="122">
        <f t="shared" si="94"/>
        <v>0</v>
      </c>
      <c r="M496" s="129">
        <f t="shared" si="90"/>
        <v>0</v>
      </c>
      <c r="N496" s="144">
        <f t="shared" si="91"/>
        <v>0</v>
      </c>
      <c r="O496" s="92"/>
      <c r="P496" s="92"/>
    </row>
    <row r="497" spans="1:16" x14ac:dyDescent="0.3">
      <c r="A497" s="140" t="s">
        <v>38</v>
      </c>
      <c r="B497" s="118" t="s">
        <v>554</v>
      </c>
      <c r="C497" s="123">
        <v>359</v>
      </c>
      <c r="D497" s="123">
        <v>2458</v>
      </c>
      <c r="E497" s="120">
        <v>0</v>
      </c>
      <c r="F497" s="120">
        <v>0</v>
      </c>
      <c r="G497" s="120">
        <f t="shared" si="86"/>
        <v>0</v>
      </c>
      <c r="H497" s="122">
        <f t="shared" si="92"/>
        <v>0</v>
      </c>
      <c r="I497" s="123">
        <v>0</v>
      </c>
      <c r="J497" s="122">
        <f t="shared" si="93"/>
        <v>0</v>
      </c>
      <c r="K497" s="120">
        <v>0</v>
      </c>
      <c r="L497" s="122">
        <f t="shared" si="94"/>
        <v>0</v>
      </c>
      <c r="M497" s="129">
        <f t="shared" si="90"/>
        <v>0</v>
      </c>
      <c r="N497" s="144">
        <f t="shared" si="91"/>
        <v>0</v>
      </c>
      <c r="O497" s="92"/>
      <c r="P497" s="92"/>
    </row>
    <row r="498" spans="1:16" x14ac:dyDescent="0.3">
      <c r="A498" s="140" t="s">
        <v>38</v>
      </c>
      <c r="B498" s="118" t="s">
        <v>555</v>
      </c>
      <c r="C498" s="123">
        <v>313</v>
      </c>
      <c r="D498" s="123">
        <v>2459</v>
      </c>
      <c r="E498" s="120">
        <v>0</v>
      </c>
      <c r="F498" s="120">
        <v>0</v>
      </c>
      <c r="G498" s="120">
        <f t="shared" si="86"/>
        <v>0</v>
      </c>
      <c r="H498" s="122">
        <f t="shared" si="92"/>
        <v>0</v>
      </c>
      <c r="I498" s="123">
        <v>0</v>
      </c>
      <c r="J498" s="122">
        <f t="shared" si="93"/>
        <v>0</v>
      </c>
      <c r="K498" s="120">
        <v>0</v>
      </c>
      <c r="L498" s="122">
        <f t="shared" si="94"/>
        <v>0</v>
      </c>
      <c r="M498" s="129">
        <f t="shared" si="90"/>
        <v>0</v>
      </c>
      <c r="N498" s="144">
        <f t="shared" si="91"/>
        <v>0</v>
      </c>
      <c r="O498" s="92"/>
      <c r="P498" s="92"/>
    </row>
    <row r="499" spans="1:16" x14ac:dyDescent="0.3">
      <c r="A499" s="131"/>
      <c r="B499" s="148" t="s">
        <v>556</v>
      </c>
      <c r="C499" s="133"/>
      <c r="D499" s="133"/>
      <c r="E499" s="134">
        <f t="shared" ref="E499:G499" si="95">SUM(E449:E498)</f>
        <v>492</v>
      </c>
      <c r="F499" s="134">
        <f t="shared" si="95"/>
        <v>16</v>
      </c>
      <c r="G499" s="135">
        <f t="shared" si="95"/>
        <v>508</v>
      </c>
      <c r="H499" s="136">
        <f t="shared" si="92"/>
        <v>8.9816124469589823E-2</v>
      </c>
      <c r="I499" s="137">
        <f>SUM(I449:I498)</f>
        <v>587</v>
      </c>
      <c r="J499" s="136">
        <f t="shared" si="93"/>
        <v>0.14144578313253012</v>
      </c>
      <c r="K499" s="137">
        <f>SUM(K449:K498)</f>
        <v>3528</v>
      </c>
      <c r="L499" s="136">
        <f t="shared" si="94"/>
        <v>9.3452002542911639E-2</v>
      </c>
      <c r="M499" s="138">
        <f t="shared" si="90"/>
        <v>0.10823797004834386</v>
      </c>
      <c r="N499" s="155">
        <f>SUM(N449:N498)</f>
        <v>94745.27848768566</v>
      </c>
      <c r="O499" s="99"/>
      <c r="P499" s="92"/>
    </row>
    <row r="500" spans="1:16" x14ac:dyDescent="0.3">
      <c r="A500" s="140"/>
      <c r="B500" s="118"/>
      <c r="C500" s="118"/>
      <c r="D500" s="123"/>
      <c r="E500" s="120"/>
      <c r="F500" s="120"/>
      <c r="G500" s="121"/>
      <c r="H500" s="122"/>
      <c r="I500" s="123"/>
      <c r="J500" s="122"/>
      <c r="K500" s="153"/>
      <c r="L500" s="122"/>
      <c r="M500" s="124"/>
      <c r="N500" s="156"/>
      <c r="O500" s="92"/>
      <c r="P500" s="92"/>
    </row>
    <row r="501" spans="1:16" x14ac:dyDescent="0.3">
      <c r="A501" s="140"/>
      <c r="B501" s="148" t="s">
        <v>641</v>
      </c>
      <c r="C501" s="118"/>
      <c r="D501" s="123"/>
      <c r="E501" s="102">
        <f>E499+E446+E418+E399+E395+E378+E238+E180+E85+E65+E27</f>
        <v>5156</v>
      </c>
      <c r="F501" s="103">
        <f>F499+F446+F418+F399+F395+F378+F238+F180+F85+F65+F27</f>
        <v>500</v>
      </c>
      <c r="G501" s="104">
        <f t="shared" ref="G501:N501" si="96">G499+G446+G418+G399+G395+G378+G238+G180+G85+G65+G27</f>
        <v>5656</v>
      </c>
      <c r="H501" s="105">
        <f t="shared" si="96"/>
        <v>1.0000000000000002</v>
      </c>
      <c r="I501" s="106">
        <f t="shared" si="96"/>
        <v>4150</v>
      </c>
      <c r="J501" s="105">
        <f t="shared" si="96"/>
        <v>0.99999999999999989</v>
      </c>
      <c r="K501" s="106">
        <f t="shared" si="96"/>
        <v>37752</v>
      </c>
      <c r="L501" s="105">
        <f t="shared" si="96"/>
        <v>1</v>
      </c>
      <c r="M501" s="107">
        <f t="shared" si="96"/>
        <v>1</v>
      </c>
      <c r="N501" s="108">
        <f t="shared" si="96"/>
        <v>875342.3446999999</v>
      </c>
      <c r="O501" s="92"/>
      <c r="P501" s="92"/>
    </row>
    <row r="502" spans="1:16" x14ac:dyDescent="0.3">
      <c r="A502" s="140"/>
      <c r="B502" s="118"/>
      <c r="C502" s="118"/>
      <c r="D502" s="123"/>
      <c r="E502" s="120"/>
      <c r="F502" s="120"/>
      <c r="G502" s="121"/>
      <c r="H502" s="122"/>
      <c r="I502" s="123"/>
      <c r="J502" s="122"/>
      <c r="K502" s="153"/>
      <c r="L502" s="122"/>
      <c r="M502" s="124"/>
      <c r="N502" s="156"/>
      <c r="O502" s="92"/>
      <c r="P502" s="92"/>
    </row>
    <row r="503" spans="1:16" x14ac:dyDescent="0.3">
      <c r="A503" s="140"/>
      <c r="B503" s="118"/>
      <c r="C503" s="118"/>
      <c r="D503" s="123"/>
      <c r="E503" s="120"/>
      <c r="F503" s="120"/>
      <c r="G503" s="121"/>
      <c r="H503" s="122"/>
      <c r="I503" s="123"/>
      <c r="J503" s="122"/>
      <c r="K503" s="153"/>
      <c r="L503" s="122"/>
      <c r="M503" s="124"/>
      <c r="N503" s="156"/>
      <c r="O503" s="92"/>
      <c r="P503" s="92"/>
    </row>
    <row r="504" spans="1:16" x14ac:dyDescent="0.3">
      <c r="A504" s="140"/>
      <c r="B504" s="125" t="s">
        <v>557</v>
      </c>
      <c r="C504" s="126"/>
      <c r="D504" s="126"/>
      <c r="E504" s="127"/>
      <c r="F504" s="127"/>
      <c r="G504" s="121"/>
      <c r="H504" s="122"/>
      <c r="I504" s="123"/>
      <c r="J504" s="122"/>
      <c r="K504" s="123"/>
      <c r="L504" s="122"/>
      <c r="M504" s="124"/>
      <c r="N504" s="157"/>
      <c r="O504" s="92"/>
      <c r="P504" s="92"/>
    </row>
    <row r="505" spans="1:16" x14ac:dyDescent="0.3">
      <c r="A505" s="140"/>
      <c r="B505" s="118" t="s">
        <v>558</v>
      </c>
      <c r="C505" s="158">
        <v>460</v>
      </c>
      <c r="D505" s="158">
        <v>2427</v>
      </c>
      <c r="E505" s="120">
        <v>0</v>
      </c>
      <c r="F505" s="120">
        <v>0</v>
      </c>
      <c r="G505" s="121">
        <f t="shared" ref="G505:G514" si="97">E505+F505</f>
        <v>0</v>
      </c>
      <c r="H505" s="122">
        <f t="shared" ref="H505:H514" si="98">+G505/$G$516</f>
        <v>0</v>
      </c>
      <c r="I505" s="120">
        <v>0</v>
      </c>
      <c r="J505" s="122">
        <f t="shared" ref="J505:J514" si="99">+I505/$I$516</f>
        <v>0</v>
      </c>
      <c r="K505" s="159">
        <v>0</v>
      </c>
      <c r="L505" s="160">
        <f t="shared" ref="L505:L514" si="100">+K505/$K$516</f>
        <v>0</v>
      </c>
      <c r="M505" s="161">
        <f t="shared" ref="M505:M515" si="101">+(H505+J505+L505)/3</f>
        <v>0</v>
      </c>
      <c r="N505" s="144">
        <f t="shared" ref="N505:N509" si="102">M505*$N$1</f>
        <v>0</v>
      </c>
      <c r="O505" s="92"/>
      <c r="P505" s="92"/>
    </row>
    <row r="506" spans="1:16" x14ac:dyDescent="0.3">
      <c r="A506" s="140"/>
      <c r="B506" s="118" t="s">
        <v>559</v>
      </c>
      <c r="C506" s="158">
        <v>104</v>
      </c>
      <c r="D506" s="158">
        <v>2439</v>
      </c>
      <c r="E506" s="120">
        <v>0</v>
      </c>
      <c r="F506" s="120">
        <v>0</v>
      </c>
      <c r="G506" s="121">
        <f t="shared" si="97"/>
        <v>0</v>
      </c>
      <c r="H506" s="122">
        <f t="shared" si="98"/>
        <v>0</v>
      </c>
      <c r="I506" s="120">
        <v>0</v>
      </c>
      <c r="J506" s="122">
        <f t="shared" si="99"/>
        <v>0</v>
      </c>
      <c r="K506" s="159">
        <v>169</v>
      </c>
      <c r="L506" s="160">
        <f t="shared" si="100"/>
        <v>4.3875590632950828E-3</v>
      </c>
      <c r="M506" s="161">
        <f t="shared" si="101"/>
        <v>1.4625196877650277E-3</v>
      </c>
      <c r="N506" s="144">
        <f t="shared" si="102"/>
        <v>1280.2054126581513</v>
      </c>
      <c r="O506" s="92"/>
      <c r="P506" s="92"/>
    </row>
    <row r="507" spans="1:16" x14ac:dyDescent="0.3">
      <c r="A507" s="140"/>
      <c r="B507" s="118" t="s">
        <v>560</v>
      </c>
      <c r="C507" s="158">
        <v>285</v>
      </c>
      <c r="D507" s="158">
        <v>2144</v>
      </c>
      <c r="E507" s="120">
        <v>0</v>
      </c>
      <c r="F507" s="120">
        <v>0</v>
      </c>
      <c r="G507" s="121">
        <f t="shared" si="97"/>
        <v>0</v>
      </c>
      <c r="H507" s="122">
        <f t="shared" si="98"/>
        <v>0</v>
      </c>
      <c r="I507" s="120">
        <v>0</v>
      </c>
      <c r="J507" s="122">
        <f t="shared" si="99"/>
        <v>0</v>
      </c>
      <c r="K507" s="159">
        <v>7</v>
      </c>
      <c r="L507" s="160">
        <f t="shared" si="100"/>
        <v>1.8173321563944131E-4</v>
      </c>
      <c r="M507" s="161">
        <f t="shared" si="101"/>
        <v>6.0577738546480435E-5</v>
      </c>
      <c r="N507" s="144">
        <f t="shared" si="102"/>
        <v>53.026259695899753</v>
      </c>
      <c r="O507" s="92"/>
      <c r="P507" s="92"/>
    </row>
    <row r="508" spans="1:16" x14ac:dyDescent="0.3">
      <c r="A508" s="140"/>
      <c r="B508" s="118" t="s">
        <v>561</v>
      </c>
      <c r="C508" s="158">
        <v>163</v>
      </c>
      <c r="D508" s="158">
        <v>2145</v>
      </c>
      <c r="E508" s="120">
        <v>0</v>
      </c>
      <c r="F508" s="120">
        <v>0</v>
      </c>
      <c r="G508" s="121">
        <f t="shared" si="97"/>
        <v>0</v>
      </c>
      <c r="H508" s="122">
        <f t="shared" si="98"/>
        <v>0</v>
      </c>
      <c r="I508" s="120">
        <v>0</v>
      </c>
      <c r="J508" s="122">
        <f t="shared" si="99"/>
        <v>0</v>
      </c>
      <c r="K508" s="159">
        <v>1</v>
      </c>
      <c r="L508" s="160">
        <f t="shared" si="100"/>
        <v>2.5961887948491615E-5</v>
      </c>
      <c r="M508" s="161">
        <f t="shared" si="101"/>
        <v>8.6539626494972049E-6</v>
      </c>
      <c r="N508" s="144">
        <f t="shared" si="102"/>
        <v>7.5751799565571076</v>
      </c>
      <c r="O508" s="92"/>
      <c r="P508" s="92"/>
    </row>
    <row r="509" spans="1:16" x14ac:dyDescent="0.3">
      <c r="A509" s="140"/>
      <c r="B509" s="118" t="s">
        <v>562</v>
      </c>
      <c r="C509" s="162" t="s">
        <v>563</v>
      </c>
      <c r="D509" s="158">
        <v>8</v>
      </c>
      <c r="E509" s="120">
        <v>62</v>
      </c>
      <c r="F509" s="120">
        <v>0</v>
      </c>
      <c r="G509" s="121">
        <f t="shared" si="97"/>
        <v>62</v>
      </c>
      <c r="H509" s="122">
        <f t="shared" si="98"/>
        <v>1.0842952081147255E-2</v>
      </c>
      <c r="I509" s="120">
        <v>0</v>
      </c>
      <c r="J509" s="122">
        <f t="shared" si="99"/>
        <v>0</v>
      </c>
      <c r="K509" s="159">
        <v>327</v>
      </c>
      <c r="L509" s="160">
        <f t="shared" si="100"/>
        <v>8.4895373591567583E-3</v>
      </c>
      <c r="M509" s="161">
        <f t="shared" si="101"/>
        <v>6.4441631467680041E-3</v>
      </c>
      <c r="N509" s="144">
        <f t="shared" si="102"/>
        <v>5640.8488785212348</v>
      </c>
      <c r="O509" s="92"/>
      <c r="P509" s="92"/>
    </row>
    <row r="510" spans="1:16" x14ac:dyDescent="0.3">
      <c r="A510" s="140"/>
      <c r="B510" s="118" t="s">
        <v>564</v>
      </c>
      <c r="C510" s="162"/>
      <c r="D510" s="158">
        <v>18288</v>
      </c>
      <c r="E510" s="120">
        <v>0</v>
      </c>
      <c r="F510" s="120">
        <v>0</v>
      </c>
      <c r="G510" s="121">
        <f t="shared" si="97"/>
        <v>0</v>
      </c>
      <c r="H510" s="122">
        <f t="shared" si="98"/>
        <v>0</v>
      </c>
      <c r="I510" s="120">
        <v>2</v>
      </c>
      <c r="J510" s="122">
        <f t="shared" si="99"/>
        <v>4.8169556840077071E-4</v>
      </c>
      <c r="K510" s="159">
        <v>105</v>
      </c>
      <c r="L510" s="160">
        <f t="shared" si="100"/>
        <v>2.7259982345916194E-3</v>
      </c>
      <c r="M510" s="161">
        <f t="shared" si="101"/>
        <v>1.0692312676641301E-3</v>
      </c>
      <c r="N510" s="144"/>
      <c r="O510" s="92"/>
      <c r="P510" s="92"/>
    </row>
    <row r="511" spans="1:16" x14ac:dyDescent="0.3">
      <c r="A511" s="140"/>
      <c r="B511" s="118" t="s">
        <v>565</v>
      </c>
      <c r="C511" s="162"/>
      <c r="D511" s="158">
        <v>18289</v>
      </c>
      <c r="E511" s="120">
        <v>0</v>
      </c>
      <c r="F511" s="120">
        <v>0</v>
      </c>
      <c r="G511" s="121">
        <f t="shared" si="97"/>
        <v>0</v>
      </c>
      <c r="H511" s="122">
        <f t="shared" si="98"/>
        <v>0</v>
      </c>
      <c r="I511" s="120">
        <v>0</v>
      </c>
      <c r="J511" s="122">
        <f t="shared" si="99"/>
        <v>0</v>
      </c>
      <c r="K511" s="159">
        <v>123</v>
      </c>
      <c r="L511" s="160">
        <f t="shared" si="100"/>
        <v>3.1933122176644687E-3</v>
      </c>
      <c r="M511" s="161">
        <f t="shared" si="101"/>
        <v>1.0644374058881563E-3</v>
      </c>
      <c r="N511" s="144"/>
      <c r="O511" s="92"/>
      <c r="P511" s="92"/>
    </row>
    <row r="512" spans="1:16" x14ac:dyDescent="0.3">
      <c r="A512" s="140"/>
      <c r="B512" s="118" t="s">
        <v>566</v>
      </c>
      <c r="C512" s="118"/>
      <c r="D512" s="123">
        <v>18025</v>
      </c>
      <c r="E512" s="120">
        <v>0</v>
      </c>
      <c r="F512" s="120">
        <v>0</v>
      </c>
      <c r="G512" s="120">
        <f t="shared" si="97"/>
        <v>0</v>
      </c>
      <c r="H512" s="122">
        <f t="shared" si="98"/>
        <v>0</v>
      </c>
      <c r="I512" s="120">
        <v>0</v>
      </c>
      <c r="J512" s="122">
        <f t="shared" si="99"/>
        <v>0</v>
      </c>
      <c r="K512" s="120">
        <v>6</v>
      </c>
      <c r="L512" s="160">
        <f t="shared" si="100"/>
        <v>1.5577132769094968E-4</v>
      </c>
      <c r="M512" s="129">
        <f t="shared" si="101"/>
        <v>5.1923775896983223E-5</v>
      </c>
      <c r="N512" s="144">
        <f t="shared" ref="N512:N514" si="103">M512*$N$1</f>
        <v>45.451079739342639</v>
      </c>
      <c r="O512" s="92"/>
      <c r="P512" s="92"/>
    </row>
    <row r="513" spans="1:16" x14ac:dyDescent="0.3">
      <c r="A513" s="140"/>
      <c r="B513" s="118" t="s">
        <v>567</v>
      </c>
      <c r="C513" s="162"/>
      <c r="D513" s="158">
        <v>2000</v>
      </c>
      <c r="E513" s="120">
        <v>0</v>
      </c>
      <c r="F513" s="120">
        <v>0</v>
      </c>
      <c r="G513" s="121">
        <f t="shared" si="97"/>
        <v>0</v>
      </c>
      <c r="H513" s="122">
        <f t="shared" si="98"/>
        <v>0</v>
      </c>
      <c r="I513" s="120">
        <v>0</v>
      </c>
      <c r="J513" s="122">
        <f t="shared" si="99"/>
        <v>0</v>
      </c>
      <c r="K513" s="159">
        <v>0</v>
      </c>
      <c r="L513" s="160">
        <f t="shared" si="100"/>
        <v>0</v>
      </c>
      <c r="M513" s="161">
        <f t="shared" si="101"/>
        <v>0</v>
      </c>
      <c r="N513" s="144">
        <f t="shared" si="103"/>
        <v>0</v>
      </c>
      <c r="O513" s="92"/>
      <c r="P513" s="92"/>
    </row>
    <row r="514" spans="1:16" x14ac:dyDescent="0.3">
      <c r="A514" s="140"/>
      <c r="B514" s="118" t="s">
        <v>568</v>
      </c>
      <c r="C514" s="158">
        <v>459</v>
      </c>
      <c r="D514" s="158">
        <v>2001</v>
      </c>
      <c r="E514" s="120">
        <v>0</v>
      </c>
      <c r="F514" s="120">
        <v>0</v>
      </c>
      <c r="G514" s="121">
        <f t="shared" si="97"/>
        <v>0</v>
      </c>
      <c r="H514" s="122">
        <f t="shared" si="98"/>
        <v>0</v>
      </c>
      <c r="I514" s="120">
        <v>0</v>
      </c>
      <c r="J514" s="122">
        <f t="shared" si="99"/>
        <v>0</v>
      </c>
      <c r="K514" s="159">
        <v>28</v>
      </c>
      <c r="L514" s="160">
        <f t="shared" si="100"/>
        <v>7.2693286255776524E-4</v>
      </c>
      <c r="M514" s="161">
        <f t="shared" si="101"/>
        <v>2.4231095418592174E-4</v>
      </c>
      <c r="N514" s="144">
        <f t="shared" si="103"/>
        <v>212.10503878359901</v>
      </c>
      <c r="O514" s="92"/>
      <c r="P514" s="92"/>
    </row>
    <row r="515" spans="1:16" x14ac:dyDescent="0.3">
      <c r="A515" s="131"/>
      <c r="B515" s="141" t="s">
        <v>569</v>
      </c>
      <c r="C515" s="163"/>
      <c r="D515" s="163"/>
      <c r="E515" s="148">
        <f t="shared" ref="E515:G515" si="104">SUM(E505:E514)</f>
        <v>62</v>
      </c>
      <c r="F515" s="148">
        <f t="shared" si="104"/>
        <v>0</v>
      </c>
      <c r="G515" s="135">
        <f t="shared" si="104"/>
        <v>62</v>
      </c>
      <c r="H515" s="136">
        <f>+G515/G$516</f>
        <v>1.0842952081147255E-2</v>
      </c>
      <c r="I515" s="137">
        <f>SUM(I505:I514)</f>
        <v>2</v>
      </c>
      <c r="J515" s="136">
        <f>+I515/I$516</f>
        <v>4.8169556840077071E-4</v>
      </c>
      <c r="K515" s="137">
        <f>SUM(K505:K514)</f>
        <v>766</v>
      </c>
      <c r="L515" s="136">
        <f>+K515/K$516</f>
        <v>1.9886806168544578E-2</v>
      </c>
      <c r="M515" s="138">
        <f t="shared" si="101"/>
        <v>1.04038179393642E-2</v>
      </c>
      <c r="N515" s="147">
        <f>SUM(N505:N514)</f>
        <v>7239.211849354785</v>
      </c>
      <c r="O515" s="92"/>
      <c r="P515" s="92"/>
    </row>
    <row r="516" spans="1:16" x14ac:dyDescent="0.3">
      <c r="A516" s="133"/>
      <c r="B516" s="148" t="s">
        <v>570</v>
      </c>
      <c r="C516" s="133"/>
      <c r="D516" s="133"/>
      <c r="E516" s="164">
        <f t="shared" ref="E516:F516" si="105">SUM(E515+E499+E446+E399+E418+E395+E378+E238+E180+E85+E65+E27)</f>
        <v>5218</v>
      </c>
      <c r="F516" s="164">
        <f t="shared" si="105"/>
        <v>500</v>
      </c>
      <c r="G516" s="164">
        <f>G515+G499+G446+G418+G399+G395+G378+G238+G180+G85+G65+G27</f>
        <v>5718</v>
      </c>
      <c r="H516" s="135"/>
      <c r="I516" s="164">
        <f>I515+I499+I446+I418+I399+I395+I378+I238+I180+I85+I65+I27</f>
        <v>4152</v>
      </c>
      <c r="J516" s="135"/>
      <c r="K516" s="164">
        <f>K515+K499+K446+K418+K399+K395+K378+K238+K180+K85+K65+K27</f>
        <v>38518</v>
      </c>
      <c r="L516" s="135"/>
      <c r="M516" s="138"/>
      <c r="N516" s="164">
        <f>N515+N499+N446+N418+N399+N395+N378+N238+N180+N85+N65+N27</f>
        <v>882581.55654935469</v>
      </c>
      <c r="O516" s="92"/>
      <c r="P516" s="92"/>
    </row>
    <row r="517" spans="1:16" x14ac:dyDescent="0.3">
      <c r="A517" s="92"/>
      <c r="B517" s="13"/>
      <c r="C517" s="87"/>
      <c r="D517" s="87"/>
      <c r="E517" s="94"/>
      <c r="F517" s="94"/>
      <c r="G517" s="95"/>
      <c r="H517" s="96"/>
      <c r="I517" s="97"/>
      <c r="J517" s="96"/>
      <c r="K517" s="97"/>
      <c r="L517" s="96"/>
      <c r="M517" s="98"/>
      <c r="N517" s="92"/>
      <c r="O517" s="92"/>
      <c r="P517" s="92"/>
    </row>
    <row r="518" spans="1:16" x14ac:dyDescent="0.3">
      <c r="A518" s="92" t="s">
        <v>626</v>
      </c>
      <c r="B518" s="100"/>
      <c r="C518" s="87"/>
      <c r="D518" s="87"/>
      <c r="E518" s="94"/>
      <c r="F518" s="94"/>
      <c r="G518" s="95"/>
      <c r="H518" s="96"/>
      <c r="I518" s="97"/>
      <c r="J518" s="96"/>
      <c r="K518" s="97"/>
      <c r="L518" s="96"/>
      <c r="M518" s="98"/>
      <c r="N518" s="92"/>
      <c r="O518" s="92"/>
      <c r="P518" s="92"/>
    </row>
  </sheetData>
  <mergeCells count="3">
    <mergeCell ref="G1:H1"/>
    <mergeCell ref="I1:J1"/>
    <mergeCell ref="K1:L1"/>
  </mergeCells>
  <pageMargins left="0.37" right="0.75" top="0.41" bottom="0.39" header="0" footer="0"/>
  <pageSetup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EF39BF-A6C8-4DFE-A3FC-917AFC10D1F2}">
  <dimension ref="A1:N45"/>
  <sheetViews>
    <sheetView workbookViewId="0">
      <selection activeCell="H3" sqref="H3"/>
    </sheetView>
  </sheetViews>
  <sheetFormatPr defaultColWidth="12.6640625" defaultRowHeight="15" customHeight="1" x14ac:dyDescent="0.3"/>
  <cols>
    <col min="1" max="1" width="10" style="3" customWidth="1"/>
    <col min="2" max="4" width="12.44140625" style="3" customWidth="1"/>
    <col min="5" max="7" width="8.6640625" style="3" customWidth="1"/>
    <col min="8" max="8" width="40.6640625" style="3" customWidth="1"/>
    <col min="9" max="9" width="46.21875" style="3" customWidth="1"/>
    <col min="10" max="10" width="12.77734375" style="3" customWidth="1"/>
    <col min="11" max="11" width="17.33203125" style="3" customWidth="1"/>
    <col min="12" max="12" width="10.6640625" style="3" customWidth="1"/>
    <col min="13" max="13" width="26.109375" style="3" bestFit="1" customWidth="1"/>
    <col min="14" max="14" width="14.44140625" style="3" customWidth="1"/>
    <col min="15" max="16384" width="12.6640625" style="3"/>
  </cols>
  <sheetData>
    <row r="1" spans="1:14" ht="17.399999999999999" x14ac:dyDescent="0.3">
      <c r="A1" s="35" t="s">
        <v>17</v>
      </c>
      <c r="B1" s="10"/>
      <c r="C1" s="10"/>
      <c r="D1" s="10"/>
      <c r="E1" s="10"/>
      <c r="F1" s="10"/>
      <c r="G1" s="10"/>
      <c r="H1" s="10"/>
      <c r="I1" s="10"/>
      <c r="J1" s="36"/>
      <c r="K1" s="34"/>
      <c r="L1" s="10"/>
      <c r="M1" s="10"/>
      <c r="N1" s="10"/>
    </row>
    <row r="2" spans="1:14" ht="12.75" customHeight="1" x14ac:dyDescent="0.3">
      <c r="A2" s="10"/>
      <c r="B2" s="10"/>
      <c r="C2" s="10"/>
      <c r="D2" s="10"/>
      <c r="E2" s="10"/>
      <c r="F2" s="10"/>
      <c r="G2" s="10"/>
      <c r="H2" s="10"/>
      <c r="I2" s="10"/>
      <c r="J2" s="220"/>
      <c r="K2" s="221"/>
      <c r="L2" s="222" t="s">
        <v>571</v>
      </c>
      <c r="M2" s="223">
        <v>460962.26250000001</v>
      </c>
      <c r="N2" s="10"/>
    </row>
    <row r="3" spans="1:14" ht="16.2" thickBot="1" x14ac:dyDescent="0.35">
      <c r="A3" s="255" t="s">
        <v>17</v>
      </c>
      <c r="B3" s="256"/>
      <c r="C3" s="256"/>
      <c r="D3" s="256"/>
      <c r="E3" s="10"/>
      <c r="F3" s="10"/>
      <c r="G3" s="10"/>
      <c r="H3" s="21" t="s">
        <v>639</v>
      </c>
      <c r="I3" s="10"/>
      <c r="J3" s="36"/>
      <c r="K3" s="34"/>
      <c r="L3" s="10"/>
      <c r="M3" s="10"/>
      <c r="N3" s="10"/>
    </row>
    <row r="4" spans="1:14" ht="26.4" x14ac:dyDescent="0.3">
      <c r="A4" s="165" t="s">
        <v>629</v>
      </c>
      <c r="B4" s="166" t="s">
        <v>572</v>
      </c>
      <c r="C4" s="167" t="s">
        <v>573</v>
      </c>
      <c r="D4" s="168" t="s">
        <v>570</v>
      </c>
      <c r="E4" s="10"/>
      <c r="F4" s="10"/>
      <c r="G4" s="10"/>
      <c r="H4" s="177" t="s">
        <v>62</v>
      </c>
      <c r="I4" s="178" t="s">
        <v>63</v>
      </c>
      <c r="J4" s="179" t="s">
        <v>574</v>
      </c>
      <c r="K4" s="180" t="s">
        <v>575</v>
      </c>
      <c r="L4" s="181" t="s">
        <v>69</v>
      </c>
      <c r="M4" s="181" t="s">
        <v>630</v>
      </c>
      <c r="N4" s="10"/>
    </row>
    <row r="5" spans="1:14" ht="13.8" x14ac:dyDescent="0.3">
      <c r="A5" s="169" t="s">
        <v>29</v>
      </c>
      <c r="B5" s="170">
        <f t="shared" ref="B5:B15" si="0">C5/$C$16</f>
        <v>0</v>
      </c>
      <c r="C5" s="171">
        <f>SUMIFS(K:K,$H:$H,"Multnomah County District Attorney",$I:$I,"All Records Actions Total")</f>
        <v>0</v>
      </c>
      <c r="D5" s="172">
        <f>SUMIFS(M:M,$H:$H,"Multnomah County District Attorney",$I:$I,"All Records Actions Total")</f>
        <v>0</v>
      </c>
      <c r="E5" s="10"/>
      <c r="F5" s="10"/>
      <c r="G5" s="10"/>
      <c r="H5" s="182" t="s">
        <v>576</v>
      </c>
      <c r="I5" s="183"/>
      <c r="J5" s="184"/>
      <c r="K5" s="185"/>
      <c r="L5" s="183"/>
      <c r="M5" s="186"/>
      <c r="N5" s="10"/>
    </row>
    <row r="6" spans="1:14" ht="14.4" x14ac:dyDescent="0.3">
      <c r="A6" s="169" t="s">
        <v>30</v>
      </c>
      <c r="B6" s="170">
        <f t="shared" si="0"/>
        <v>0</v>
      </c>
      <c r="C6" s="171">
        <f>SUMIFS(K:K,$H:$H,"Department of County Assets",$I:$I,"All Records Actions Total")</f>
        <v>0</v>
      </c>
      <c r="D6" s="172">
        <f>SUMIFS(M:M,$H:$H,"Department of County Assets",$I:$I,"All Records Actions Total")</f>
        <v>0</v>
      </c>
      <c r="E6" s="10"/>
      <c r="F6" s="10"/>
      <c r="G6" s="10"/>
      <c r="H6" s="187" t="s">
        <v>541</v>
      </c>
      <c r="I6" s="188" t="s">
        <v>577</v>
      </c>
      <c r="J6" s="189"/>
      <c r="K6" s="190">
        <f>SUM(K7:K10)</f>
        <v>9441</v>
      </c>
      <c r="L6" s="191">
        <f t="shared" ref="L6:L9" si="1">K6/$K$39</f>
        <v>0.11409890747365369</v>
      </c>
      <c r="M6" s="192">
        <f t="shared" ref="M6:M9" si="2">L6*$M$2</f>
        <v>52595.290537833564</v>
      </c>
      <c r="N6" s="10"/>
    </row>
    <row r="7" spans="1:14" ht="14.4" x14ac:dyDescent="0.3">
      <c r="A7" s="169" t="s">
        <v>31</v>
      </c>
      <c r="B7" s="170">
        <f t="shared" si="0"/>
        <v>0</v>
      </c>
      <c r="C7" s="171">
        <f>SUMIFS(K:K,$H:$H,"Department of Human Services",$I:$I,"All Records Actions Total")</f>
        <v>0</v>
      </c>
      <c r="D7" s="172">
        <f>SUMIFS(M:M,$H:$H,"Department of Human Services",$I:$I,"All Records Actions Total")</f>
        <v>0</v>
      </c>
      <c r="E7" s="10"/>
      <c r="F7" s="10"/>
      <c r="G7" s="10"/>
      <c r="H7" s="193" t="s">
        <v>541</v>
      </c>
      <c r="I7" s="194" t="s">
        <v>534</v>
      </c>
      <c r="J7" s="195" t="s">
        <v>578</v>
      </c>
      <c r="K7" s="196">
        <v>4643</v>
      </c>
      <c r="L7" s="197">
        <f t="shared" si="1"/>
        <v>5.6112829933288214E-2</v>
      </c>
      <c r="M7" s="198">
        <f t="shared" si="2"/>
        <v>25865.897041326261</v>
      </c>
      <c r="N7" s="10"/>
    </row>
    <row r="8" spans="1:14" ht="14.4" x14ac:dyDescent="0.3">
      <c r="A8" s="169" t="s">
        <v>32</v>
      </c>
      <c r="B8" s="170">
        <f t="shared" si="0"/>
        <v>0.8114546069805666</v>
      </c>
      <c r="C8" s="171">
        <f>SUMIFS(K:K,$H:$H,"Department of Community Justice",$I:$I,"All Records Actions Total")</f>
        <v>67143</v>
      </c>
      <c r="D8" s="172">
        <f>SUMIFS(M:M,$H:$H,"Department of Community Justice",$I:$I,"All Records Actions Total")</f>
        <v>374049.9515498103</v>
      </c>
      <c r="E8" s="10"/>
      <c r="F8" s="10"/>
      <c r="G8" s="10"/>
      <c r="H8" s="193" t="s">
        <v>541</v>
      </c>
      <c r="I8" s="194" t="s">
        <v>579</v>
      </c>
      <c r="J8" s="195" t="s">
        <v>580</v>
      </c>
      <c r="K8" s="196">
        <v>3299</v>
      </c>
      <c r="L8" s="197">
        <f t="shared" si="1"/>
        <v>3.9869960359663538E-2</v>
      </c>
      <c r="M8" s="198">
        <f t="shared" si="2"/>
        <v>18378.54713317582</v>
      </c>
      <c r="N8" s="10"/>
    </row>
    <row r="9" spans="1:14" ht="14.4" x14ac:dyDescent="0.3">
      <c r="A9" s="169" t="s">
        <v>33</v>
      </c>
      <c r="B9" s="170">
        <f t="shared" si="0"/>
        <v>6.4802281736440107E-2</v>
      </c>
      <c r="C9" s="171">
        <f>SUMIFS(K:K,$H:$H,"Department of County Management",$I:$I,"All Records Actions Total")</f>
        <v>5362</v>
      </c>
      <c r="D9" s="172">
        <f>SUMIFS(M:M,$H:$H,"Department of County Management",$I:$I,"All Records Actions Total")</f>
        <v>29871.406404391862</v>
      </c>
      <c r="E9" s="10"/>
      <c r="F9" s="10"/>
      <c r="G9" s="10"/>
      <c r="H9" s="193" t="s">
        <v>541</v>
      </c>
      <c r="I9" s="194" t="s">
        <v>581</v>
      </c>
      <c r="J9" s="195" t="s">
        <v>582</v>
      </c>
      <c r="K9" s="196">
        <v>1499</v>
      </c>
      <c r="L9" s="197">
        <f t="shared" si="1"/>
        <v>1.8116117180701923E-2</v>
      </c>
      <c r="M9" s="198">
        <f t="shared" si="2"/>
        <v>8350.8463633314805</v>
      </c>
      <c r="N9" s="10"/>
    </row>
    <row r="10" spans="1:14" ht="14.4" x14ac:dyDescent="0.3">
      <c r="A10" s="169" t="s">
        <v>34</v>
      </c>
      <c r="B10" s="170">
        <f t="shared" si="0"/>
        <v>3.5047858454993714E-4</v>
      </c>
      <c r="C10" s="171">
        <f>SUMIFS(K:K,$H:$H,"Department of Community Services",$I:$I,"All Records Actions Total")</f>
        <v>29</v>
      </c>
      <c r="D10" s="172">
        <f>SUMIFS(M:M,$H:$H,"Department of Community Services",$I:$I,"All Records Actions Total")</f>
        <v>161.55740129193657</v>
      </c>
      <c r="E10" s="10"/>
      <c r="F10" s="10"/>
      <c r="G10" s="10"/>
      <c r="H10" s="199"/>
      <c r="I10" s="200"/>
      <c r="J10" s="201"/>
      <c r="K10" s="202"/>
      <c r="L10" s="203"/>
      <c r="M10" s="204"/>
      <c r="N10" s="10"/>
    </row>
    <row r="11" spans="1:14" ht="13.8" x14ac:dyDescent="0.3">
      <c r="A11" s="169" t="s">
        <v>35</v>
      </c>
      <c r="B11" s="170">
        <f t="shared" si="0"/>
        <v>9.2937252247897121E-3</v>
      </c>
      <c r="C11" s="171">
        <f>SUMIFS(K:K,$H:$H,"Health Department",$I:$I,"All Records Actions Total")</f>
        <v>769</v>
      </c>
      <c r="D11" s="172">
        <f>SUMIFS(M:M,$H:$H,"Health Department",$I:$I,"All Records Actions Total")</f>
        <v>4284.0566066723868</v>
      </c>
      <c r="E11" s="10"/>
      <c r="F11" s="10"/>
      <c r="G11" s="10"/>
      <c r="H11" s="182" t="s">
        <v>583</v>
      </c>
      <c r="I11" s="183"/>
      <c r="J11" s="184"/>
      <c r="K11" s="185"/>
      <c r="L11" s="205"/>
      <c r="M11" s="206"/>
      <c r="N11" s="10"/>
    </row>
    <row r="12" spans="1:14" ht="14.4" x14ac:dyDescent="0.3">
      <c r="A12" s="169" t="s">
        <v>36</v>
      </c>
      <c r="B12" s="170">
        <f t="shared" si="0"/>
        <v>0</v>
      </c>
      <c r="C12" s="171">
        <f>SUMIFS(K:K,$H:$H,"Joint Office of Homeless Services",$I:$I,"All Records Actions Total")</f>
        <v>0</v>
      </c>
      <c r="D12" s="172">
        <f>SUMIFS(M:M,$H:$H,"Joint Office of Homeless Services",$I:$I,"All Records Actions Total")</f>
        <v>0</v>
      </c>
      <c r="E12" s="10"/>
      <c r="F12" s="10"/>
      <c r="G12" s="10"/>
      <c r="H12" s="187" t="s">
        <v>306</v>
      </c>
      <c r="I12" s="188" t="s">
        <v>577</v>
      </c>
      <c r="J12" s="189"/>
      <c r="K12" s="190">
        <f>SUM(K13:K15)</f>
        <v>769</v>
      </c>
      <c r="L12" s="191">
        <f t="shared" ref="L12:L15" si="3">K12/$K$39</f>
        <v>9.2937252247897121E-3</v>
      </c>
      <c r="M12" s="192">
        <f t="shared" ref="M12:M15" si="4">L12*$M$2</f>
        <v>4284.0566066723868</v>
      </c>
      <c r="N12" s="10"/>
    </row>
    <row r="13" spans="1:14" ht="14.4" x14ac:dyDescent="0.3">
      <c r="A13" s="169" t="s">
        <v>37</v>
      </c>
      <c r="B13" s="170">
        <f t="shared" si="0"/>
        <v>0</v>
      </c>
      <c r="C13" s="171">
        <f>SUMIFS(K:K,$H:$H,"Library",$I:$I,"All Records Actions Total")</f>
        <v>0</v>
      </c>
      <c r="D13" s="172">
        <f>SUMIFS(M:M,$H:$H,"Library",$I:$I,"All Records Actions Total")</f>
        <v>0</v>
      </c>
      <c r="E13" s="10"/>
      <c r="F13" s="10"/>
      <c r="G13" s="10"/>
      <c r="H13" s="207" t="s">
        <v>306</v>
      </c>
      <c r="I13" s="208" t="s">
        <v>584</v>
      </c>
      <c r="J13" s="195" t="s">
        <v>585</v>
      </c>
      <c r="K13" s="209">
        <v>0</v>
      </c>
      <c r="L13" s="197">
        <f t="shared" si="3"/>
        <v>0</v>
      </c>
      <c r="M13" s="198">
        <f t="shared" si="4"/>
        <v>0</v>
      </c>
      <c r="N13" s="10"/>
    </row>
    <row r="14" spans="1:14" ht="14.4" x14ac:dyDescent="0.3">
      <c r="A14" s="169" t="s">
        <v>38</v>
      </c>
      <c r="B14" s="170">
        <f t="shared" si="0"/>
        <v>0.11409890747365369</v>
      </c>
      <c r="C14" s="171">
        <f>SUMIFS(K:K,$H:$H,"Multnomah County Sheriff's Office",$I:$I,"All Records Actions Total")</f>
        <v>9441</v>
      </c>
      <c r="D14" s="172">
        <f>SUMIFS(M:M,$H:$H,"Multnomah County Sheriff's Office",$I:$I,"All Records Actions Total")</f>
        <v>52595.290537833564</v>
      </c>
      <c r="E14" s="10"/>
      <c r="F14" s="10"/>
      <c r="G14" s="10"/>
      <c r="H14" s="207" t="s">
        <v>306</v>
      </c>
      <c r="I14" s="208" t="s">
        <v>356</v>
      </c>
      <c r="J14" s="195" t="s">
        <v>586</v>
      </c>
      <c r="K14" s="209">
        <v>769</v>
      </c>
      <c r="L14" s="197">
        <f t="shared" si="3"/>
        <v>9.2937252247897121E-3</v>
      </c>
      <c r="M14" s="198">
        <f t="shared" si="4"/>
        <v>4284.0566066723868</v>
      </c>
      <c r="N14" s="10"/>
    </row>
    <row r="15" spans="1:14" ht="14.4" x14ac:dyDescent="0.3">
      <c r="A15" s="169" t="s">
        <v>39</v>
      </c>
      <c r="B15" s="170">
        <f t="shared" si="0"/>
        <v>0</v>
      </c>
      <c r="C15" s="171">
        <f>SUMIFS(K:K,$H:$H,"Non-Departmental",$I:$I,"All Records Actions Total")</f>
        <v>0</v>
      </c>
      <c r="D15" s="172">
        <f>SUMIFS(M:M,$H:$H,"Non-Departmental",$I:$I,"All Records Actions Total")</f>
        <v>0</v>
      </c>
      <c r="E15" s="10"/>
      <c r="F15" s="10"/>
      <c r="G15" s="10"/>
      <c r="H15" s="207" t="s">
        <v>306</v>
      </c>
      <c r="I15" s="208" t="s">
        <v>587</v>
      </c>
      <c r="J15" s="195" t="s">
        <v>588</v>
      </c>
      <c r="K15" s="209">
        <v>0</v>
      </c>
      <c r="L15" s="197">
        <f t="shared" si="3"/>
        <v>0</v>
      </c>
      <c r="M15" s="198">
        <f t="shared" si="4"/>
        <v>0</v>
      </c>
      <c r="N15" s="10"/>
    </row>
    <row r="16" spans="1:14" ht="14.4" x14ac:dyDescent="0.3">
      <c r="A16" s="173" t="s">
        <v>570</v>
      </c>
      <c r="B16" s="174">
        <f t="shared" ref="B16:D16" si="5">SUM(B5:B15)</f>
        <v>1</v>
      </c>
      <c r="C16" s="175">
        <f t="shared" si="5"/>
        <v>82744</v>
      </c>
      <c r="D16" s="176">
        <f t="shared" si="5"/>
        <v>460962.26250000007</v>
      </c>
      <c r="E16" s="10"/>
      <c r="F16" s="10"/>
      <c r="G16" s="10"/>
      <c r="H16" s="210"/>
      <c r="I16" s="211"/>
      <c r="J16" s="201"/>
      <c r="K16" s="212"/>
      <c r="L16" s="203"/>
      <c r="M16" s="204"/>
      <c r="N16" s="10"/>
    </row>
    <row r="17" spans="1:14" ht="13.8" x14ac:dyDescent="0.3">
      <c r="D17" s="37">
        <f>D16/C16</f>
        <v>5.5709448721357449</v>
      </c>
      <c r="E17" s="10"/>
      <c r="F17" s="10"/>
      <c r="G17" s="10"/>
      <c r="H17" s="182" t="s">
        <v>589</v>
      </c>
      <c r="I17" s="183"/>
      <c r="J17" s="184"/>
      <c r="K17" s="185"/>
      <c r="L17" s="205"/>
      <c r="M17" s="206"/>
      <c r="N17" s="10"/>
    </row>
    <row r="18" spans="1:14" ht="14.4" x14ac:dyDescent="0.3">
      <c r="E18" s="10"/>
      <c r="F18" s="10"/>
      <c r="G18" s="10"/>
      <c r="H18" s="187" t="s">
        <v>157</v>
      </c>
      <c r="I18" s="188" t="s">
        <v>577</v>
      </c>
      <c r="J18" s="189"/>
      <c r="K18" s="190">
        <f>SUM(K19:K20)</f>
        <v>67143</v>
      </c>
      <c r="L18" s="191">
        <f t="shared" ref="L18:L20" si="6">K18/$K$39</f>
        <v>0.8114546069805666</v>
      </c>
      <c r="M18" s="192">
        <f t="shared" ref="M18:M20" si="7">L18*$M$2</f>
        <v>374049.9515498103</v>
      </c>
      <c r="N18" s="10"/>
    </row>
    <row r="19" spans="1:14" ht="14.4" x14ac:dyDescent="0.3">
      <c r="A19" s="19" t="s">
        <v>590</v>
      </c>
      <c r="B19" s="10"/>
      <c r="C19" s="10"/>
      <c r="D19" s="10"/>
      <c r="E19" s="10"/>
      <c r="F19" s="10"/>
      <c r="G19" s="10"/>
      <c r="H19" s="207" t="s">
        <v>157</v>
      </c>
      <c r="I19" s="208" t="s">
        <v>591</v>
      </c>
      <c r="J19" s="195" t="s">
        <v>592</v>
      </c>
      <c r="K19" s="209">
        <v>2701</v>
      </c>
      <c r="L19" s="197">
        <f t="shared" si="6"/>
        <v>3.264285023687518E-2</v>
      </c>
      <c r="M19" s="198">
        <f t="shared" si="7"/>
        <v>15047.122099638644</v>
      </c>
      <c r="N19" s="10"/>
    </row>
    <row r="20" spans="1:14" ht="14.4" x14ac:dyDescent="0.3">
      <c r="A20" s="19"/>
      <c r="B20" s="10"/>
      <c r="C20" s="10"/>
      <c r="D20" s="10"/>
      <c r="E20" s="10"/>
      <c r="F20" s="10"/>
      <c r="G20" s="10"/>
      <c r="H20" s="207" t="s">
        <v>157</v>
      </c>
      <c r="I20" s="208" t="s">
        <v>593</v>
      </c>
      <c r="J20" s="195" t="s">
        <v>594</v>
      </c>
      <c r="K20" s="209">
        <v>64442</v>
      </c>
      <c r="L20" s="197">
        <f t="shared" si="6"/>
        <v>0.77881175674369141</v>
      </c>
      <c r="M20" s="198">
        <f t="shared" si="7"/>
        <v>359002.82945017162</v>
      </c>
      <c r="N20" s="10"/>
    </row>
    <row r="21" spans="1:14" ht="15.75" customHeight="1" x14ac:dyDescent="0.3">
      <c r="A21" s="10"/>
      <c r="B21" s="10"/>
      <c r="C21" s="10"/>
      <c r="D21" s="10"/>
      <c r="E21" s="10"/>
      <c r="F21" s="10"/>
      <c r="G21" s="10"/>
      <c r="H21" s="210"/>
      <c r="I21" s="211"/>
      <c r="J21" s="201"/>
      <c r="K21" s="212"/>
      <c r="L21" s="203"/>
      <c r="M21" s="204"/>
      <c r="N21" s="10"/>
    </row>
    <row r="22" spans="1:14" ht="15.75" customHeight="1" x14ac:dyDescent="0.3">
      <c r="A22" s="10"/>
      <c r="B22" s="10"/>
      <c r="C22" s="10"/>
      <c r="D22" s="10"/>
      <c r="E22" s="10"/>
      <c r="F22" s="10"/>
      <c r="G22" s="10"/>
      <c r="H22" s="182" t="s">
        <v>595</v>
      </c>
      <c r="I22" s="183"/>
      <c r="J22" s="184"/>
      <c r="K22" s="185"/>
      <c r="L22" s="205"/>
      <c r="M22" s="206"/>
      <c r="N22" s="10"/>
    </row>
    <row r="23" spans="1:14" ht="15.75" customHeight="1" x14ac:dyDescent="0.3">
      <c r="A23" s="10"/>
      <c r="B23" s="10"/>
      <c r="C23" s="10"/>
      <c r="D23" s="10"/>
      <c r="E23" s="10"/>
      <c r="F23" s="10"/>
      <c r="G23" s="10"/>
      <c r="H23" s="187" t="s">
        <v>100</v>
      </c>
      <c r="I23" s="188" t="s">
        <v>577</v>
      </c>
      <c r="J23" s="189"/>
      <c r="K23" s="190">
        <f>SUM(K24:K28)</f>
        <v>5362</v>
      </c>
      <c r="L23" s="191">
        <f t="shared" ref="L23:L28" si="8">K23/$K$39</f>
        <v>6.4802281736440107E-2</v>
      </c>
      <c r="M23" s="192">
        <f t="shared" ref="M23:M28" si="9">L23*$M$2</f>
        <v>29871.406404391862</v>
      </c>
      <c r="N23" s="10"/>
    </row>
    <row r="24" spans="1:14" ht="15.75" customHeight="1" x14ac:dyDescent="0.3">
      <c r="A24" s="10"/>
      <c r="B24" s="10"/>
      <c r="C24" s="10"/>
      <c r="D24" s="10"/>
      <c r="E24" s="10"/>
      <c r="F24" s="10"/>
      <c r="G24" s="10"/>
      <c r="H24" s="207" t="s">
        <v>100</v>
      </c>
      <c r="I24" s="208" t="s">
        <v>596</v>
      </c>
      <c r="J24" s="195" t="s">
        <v>597</v>
      </c>
      <c r="K24" s="209">
        <v>4</v>
      </c>
      <c r="L24" s="197">
        <f t="shared" si="8"/>
        <v>4.8341873731025813E-5</v>
      </c>
      <c r="M24" s="198">
        <f t="shared" si="9"/>
        <v>22.283779488542976</v>
      </c>
      <c r="N24" s="10"/>
    </row>
    <row r="25" spans="1:14" ht="15.75" customHeight="1" x14ac:dyDescent="0.3">
      <c r="A25" s="10"/>
      <c r="B25" s="10"/>
      <c r="C25" s="10"/>
      <c r="D25" s="10"/>
      <c r="E25" s="10"/>
      <c r="F25" s="10"/>
      <c r="G25" s="10"/>
      <c r="H25" s="207" t="s">
        <v>100</v>
      </c>
      <c r="I25" s="208" t="s">
        <v>131</v>
      </c>
      <c r="J25" s="195" t="s">
        <v>598</v>
      </c>
      <c r="K25" s="209">
        <v>4392</v>
      </c>
      <c r="L25" s="197">
        <f t="shared" si="8"/>
        <v>5.3079377356666346E-2</v>
      </c>
      <c r="M25" s="198">
        <f t="shared" si="9"/>
        <v>24467.589878420189</v>
      </c>
      <c r="N25" s="10"/>
    </row>
    <row r="26" spans="1:14" ht="15.75" customHeight="1" x14ac:dyDescent="0.3">
      <c r="A26" s="10"/>
      <c r="B26" s="10"/>
      <c r="C26" s="10"/>
      <c r="D26" s="10"/>
      <c r="E26" s="10"/>
      <c r="F26" s="10"/>
      <c r="G26" s="10"/>
      <c r="H26" s="207" t="s">
        <v>100</v>
      </c>
      <c r="I26" s="208" t="s">
        <v>130</v>
      </c>
      <c r="J26" s="195" t="s">
        <v>599</v>
      </c>
      <c r="K26" s="209">
        <v>964</v>
      </c>
      <c r="L26" s="197">
        <f t="shared" si="8"/>
        <v>1.1650391569177221E-2</v>
      </c>
      <c r="M26" s="198">
        <f t="shared" si="9"/>
        <v>5370.3908567388571</v>
      </c>
      <c r="N26" s="10"/>
    </row>
    <row r="27" spans="1:14" ht="15.75" customHeight="1" x14ac:dyDescent="0.3">
      <c r="A27" s="10"/>
      <c r="B27" s="10"/>
      <c r="C27" s="10"/>
      <c r="D27" s="10"/>
      <c r="E27" s="10"/>
      <c r="F27" s="10"/>
      <c r="G27" s="10"/>
      <c r="H27" s="207" t="s">
        <v>100</v>
      </c>
      <c r="I27" s="208" t="s">
        <v>134</v>
      </c>
      <c r="J27" s="195"/>
      <c r="K27" s="209">
        <v>2</v>
      </c>
      <c r="L27" s="197">
        <f t="shared" si="8"/>
        <v>2.4170936865512907E-5</v>
      </c>
      <c r="M27" s="198">
        <f t="shared" si="9"/>
        <v>11.141889744271488</v>
      </c>
      <c r="N27" s="10"/>
    </row>
    <row r="28" spans="1:14" ht="15.75" customHeight="1" x14ac:dyDescent="0.3">
      <c r="A28" s="10"/>
      <c r="B28" s="10"/>
      <c r="C28" s="10"/>
      <c r="D28" s="10"/>
      <c r="E28" s="10"/>
      <c r="F28" s="10"/>
      <c r="G28" s="10"/>
      <c r="H28" s="207" t="s">
        <v>100</v>
      </c>
      <c r="I28" s="208" t="s">
        <v>124</v>
      </c>
      <c r="J28" s="195" t="s">
        <v>600</v>
      </c>
      <c r="K28" s="209">
        <v>0</v>
      </c>
      <c r="L28" s="197">
        <f t="shared" si="8"/>
        <v>0</v>
      </c>
      <c r="M28" s="198">
        <f t="shared" si="9"/>
        <v>0</v>
      </c>
      <c r="N28" s="10"/>
    </row>
    <row r="29" spans="1:14" ht="15.75" customHeight="1" x14ac:dyDescent="0.3">
      <c r="A29" s="10"/>
      <c r="B29" s="10"/>
      <c r="C29" s="10"/>
      <c r="D29" s="10"/>
      <c r="E29" s="10"/>
      <c r="F29" s="10"/>
      <c r="G29" s="10"/>
      <c r="H29" s="207" t="s">
        <v>100</v>
      </c>
      <c r="I29" s="208" t="s">
        <v>123</v>
      </c>
      <c r="J29" s="195" t="s">
        <v>601</v>
      </c>
      <c r="K29" s="209">
        <v>0</v>
      </c>
      <c r="L29" s="197"/>
      <c r="M29" s="198"/>
      <c r="N29" s="10"/>
    </row>
    <row r="30" spans="1:14" ht="15.75" customHeight="1" x14ac:dyDescent="0.3">
      <c r="A30" s="10"/>
      <c r="B30" s="10"/>
      <c r="C30" s="10"/>
      <c r="D30" s="10"/>
      <c r="E30" s="10"/>
      <c r="F30" s="10"/>
      <c r="G30" s="10"/>
      <c r="H30" s="210"/>
      <c r="I30" s="211"/>
      <c r="J30" s="201"/>
      <c r="K30" s="212"/>
      <c r="L30" s="203"/>
      <c r="M30" s="204"/>
      <c r="N30" s="10"/>
    </row>
    <row r="31" spans="1:14" ht="15.75" customHeight="1" x14ac:dyDescent="0.3">
      <c r="A31" s="10"/>
      <c r="B31" s="10"/>
      <c r="C31" s="10"/>
      <c r="D31" s="10"/>
      <c r="E31" s="10"/>
      <c r="F31" s="10"/>
      <c r="G31" s="10"/>
      <c r="H31" s="213" t="s">
        <v>602</v>
      </c>
      <c r="I31" s="183"/>
      <c r="J31" s="214"/>
      <c r="K31" s="215"/>
      <c r="L31" s="205"/>
      <c r="M31" s="206"/>
      <c r="N31" s="10"/>
    </row>
    <row r="32" spans="1:14" ht="15.75" customHeight="1" x14ac:dyDescent="0.3">
      <c r="A32" s="10"/>
      <c r="B32" s="10"/>
      <c r="C32" s="10"/>
      <c r="D32" s="10"/>
      <c r="E32" s="10"/>
      <c r="F32" s="10"/>
      <c r="G32" s="10"/>
      <c r="H32" s="187" t="s">
        <v>602</v>
      </c>
      <c r="I32" s="188" t="s">
        <v>577</v>
      </c>
      <c r="J32" s="189"/>
      <c r="K32" s="190">
        <f>K33</f>
        <v>0</v>
      </c>
      <c r="L32" s="191">
        <f t="shared" ref="L32:L33" si="10">K32/$K$39</f>
        <v>0</v>
      </c>
      <c r="M32" s="192">
        <f t="shared" ref="M32:M33" si="11">L32*$M$2</f>
        <v>0</v>
      </c>
      <c r="N32" s="10"/>
    </row>
    <row r="33" spans="1:14" ht="15.75" customHeight="1" x14ac:dyDescent="0.3">
      <c r="A33" s="10"/>
      <c r="B33" s="10"/>
      <c r="C33" s="10"/>
      <c r="D33" s="10"/>
      <c r="E33" s="10"/>
      <c r="F33" s="10"/>
      <c r="G33" s="10"/>
      <c r="H33" s="207" t="s">
        <v>602</v>
      </c>
      <c r="I33" s="208" t="s">
        <v>602</v>
      </c>
      <c r="J33" s="195" t="s">
        <v>603</v>
      </c>
      <c r="K33" s="209">
        <v>0</v>
      </c>
      <c r="L33" s="197">
        <f t="shared" si="10"/>
        <v>0</v>
      </c>
      <c r="M33" s="198">
        <f t="shared" si="11"/>
        <v>0</v>
      </c>
      <c r="N33" s="10"/>
    </row>
    <row r="34" spans="1:14" ht="15.75" customHeight="1" x14ac:dyDescent="0.3">
      <c r="A34" s="10"/>
      <c r="B34" s="10"/>
      <c r="C34" s="10"/>
      <c r="D34" s="10"/>
      <c r="E34" s="10"/>
      <c r="F34" s="10"/>
      <c r="G34" s="10"/>
      <c r="H34" s="210"/>
      <c r="I34" s="211"/>
      <c r="J34" s="201"/>
      <c r="K34" s="212"/>
      <c r="L34" s="203"/>
      <c r="M34" s="204"/>
      <c r="N34" s="10"/>
    </row>
    <row r="35" spans="1:14" ht="15.75" customHeight="1" x14ac:dyDescent="0.3">
      <c r="A35" s="10"/>
      <c r="B35" s="10"/>
      <c r="C35" s="10"/>
      <c r="D35" s="10"/>
      <c r="E35" s="10"/>
      <c r="F35" s="10"/>
      <c r="G35" s="10"/>
      <c r="H35" s="213" t="s">
        <v>604</v>
      </c>
      <c r="I35" s="183"/>
      <c r="J35" s="214"/>
      <c r="K35" s="215"/>
      <c r="L35" s="205"/>
      <c r="M35" s="206"/>
      <c r="N35" s="10"/>
    </row>
    <row r="36" spans="1:14" ht="15.75" customHeight="1" x14ac:dyDescent="0.3">
      <c r="A36" s="10"/>
      <c r="B36" s="10"/>
      <c r="C36" s="10"/>
      <c r="D36" s="10"/>
      <c r="E36" s="10"/>
      <c r="F36" s="10"/>
      <c r="G36" s="10"/>
      <c r="H36" s="187" t="s">
        <v>605</v>
      </c>
      <c r="I36" s="188" t="s">
        <v>577</v>
      </c>
      <c r="J36" s="189"/>
      <c r="K36" s="190">
        <f>K37</f>
        <v>29</v>
      </c>
      <c r="L36" s="191">
        <f t="shared" ref="L36:L37" si="12">K36/$K$39</f>
        <v>3.5047858454993714E-4</v>
      </c>
      <c r="M36" s="192">
        <f t="shared" ref="M36:M37" si="13">L36*$M$2</f>
        <v>161.55740129193657</v>
      </c>
      <c r="N36" s="10"/>
    </row>
    <row r="37" spans="1:14" ht="15.75" customHeight="1" x14ac:dyDescent="0.3">
      <c r="A37" s="10"/>
      <c r="B37" s="10"/>
      <c r="C37" s="10"/>
      <c r="D37" s="10"/>
      <c r="E37" s="10"/>
      <c r="F37" s="10"/>
      <c r="G37" s="10"/>
      <c r="H37" s="207" t="s">
        <v>605</v>
      </c>
      <c r="I37" s="208" t="s">
        <v>606</v>
      </c>
      <c r="J37" s="195" t="s">
        <v>603</v>
      </c>
      <c r="K37" s="209">
        <v>29</v>
      </c>
      <c r="L37" s="197">
        <f t="shared" si="12"/>
        <v>3.5047858454993714E-4</v>
      </c>
      <c r="M37" s="198">
        <f t="shared" si="13"/>
        <v>161.55740129193657</v>
      </c>
      <c r="N37" s="10"/>
    </row>
    <row r="38" spans="1:14" ht="15" customHeight="1" x14ac:dyDescent="0.3">
      <c r="A38" s="10"/>
      <c r="B38" s="10"/>
      <c r="C38" s="10"/>
      <c r="D38" s="10"/>
      <c r="E38" s="10"/>
      <c r="F38" s="10"/>
      <c r="G38" s="10"/>
      <c r="H38" s="210"/>
      <c r="I38" s="211"/>
      <c r="J38" s="201"/>
      <c r="K38" s="212"/>
      <c r="L38" s="203"/>
      <c r="M38" s="204"/>
      <c r="N38" s="10"/>
    </row>
    <row r="39" spans="1:14" ht="12.75" customHeight="1" x14ac:dyDescent="0.3">
      <c r="A39" s="10"/>
      <c r="B39" s="10"/>
      <c r="C39" s="10"/>
      <c r="D39" s="10"/>
      <c r="E39" s="10"/>
      <c r="F39" s="10"/>
      <c r="G39" s="10"/>
      <c r="H39" s="216"/>
      <c r="I39" s="183"/>
      <c r="J39" s="217" t="s">
        <v>607</v>
      </c>
      <c r="K39" s="218">
        <f t="shared" ref="K39:M39" si="14">K6+K12+K18+K23+K32+K36</f>
        <v>82744</v>
      </c>
      <c r="L39" s="174">
        <f t="shared" si="14"/>
        <v>1</v>
      </c>
      <c r="M39" s="219">
        <f t="shared" si="14"/>
        <v>460962.26250000001</v>
      </c>
      <c r="N39" s="10"/>
    </row>
    <row r="40" spans="1:14" ht="12.75" customHeight="1" x14ac:dyDescent="0.3">
      <c r="A40" s="10"/>
      <c r="B40" s="10"/>
      <c r="C40" s="10"/>
      <c r="D40" s="10"/>
      <c r="E40" s="10"/>
      <c r="F40" s="10"/>
      <c r="G40" s="10"/>
      <c r="H40" s="19" t="s">
        <v>590</v>
      </c>
      <c r="I40" s="19"/>
      <c r="J40" s="18"/>
      <c r="K40" s="38"/>
      <c r="L40" s="19"/>
      <c r="M40" s="19"/>
      <c r="N40" s="10"/>
    </row>
    <row r="41" spans="1:14" ht="12.75" customHeight="1" x14ac:dyDescent="0.3">
      <c r="A41" s="10"/>
      <c r="B41" s="10"/>
      <c r="C41" s="10"/>
      <c r="D41" s="10"/>
      <c r="E41" s="10"/>
      <c r="F41" s="10"/>
      <c r="G41" s="10"/>
      <c r="H41" s="19"/>
      <c r="I41" s="19"/>
      <c r="J41" s="18"/>
      <c r="K41" s="38"/>
      <c r="L41" s="19"/>
      <c r="M41" s="19"/>
      <c r="N41" s="10"/>
    </row>
    <row r="42" spans="1:14" ht="12.75" customHeight="1" x14ac:dyDescent="0.3">
      <c r="A42" s="10"/>
      <c r="B42" s="10"/>
      <c r="C42" s="10"/>
      <c r="D42" s="10"/>
      <c r="E42" s="10"/>
      <c r="F42" s="10"/>
      <c r="G42" s="10"/>
      <c r="H42" s="32"/>
      <c r="I42" s="19"/>
      <c r="J42" s="18"/>
      <c r="K42" s="38"/>
      <c r="L42" s="19"/>
      <c r="M42" s="19"/>
      <c r="N42" s="10"/>
    </row>
    <row r="43" spans="1:14" ht="12.75" customHeight="1" x14ac:dyDescent="0.3">
      <c r="A43" s="10" t="s">
        <v>626</v>
      </c>
      <c r="B43" s="10"/>
      <c r="C43" s="10"/>
      <c r="D43" s="10"/>
      <c r="E43" s="10"/>
      <c r="F43" s="10"/>
      <c r="G43" s="10"/>
      <c r="H43" s="19"/>
      <c r="I43" s="19"/>
      <c r="J43" s="18"/>
      <c r="K43" s="38"/>
      <c r="L43" s="19"/>
      <c r="M43" s="19"/>
      <c r="N43" s="10"/>
    </row>
    <row r="44" spans="1:14" ht="12.75" customHeight="1" x14ac:dyDescent="0.3">
      <c r="A44" s="10"/>
      <c r="B44" s="10"/>
      <c r="C44" s="10"/>
      <c r="D44" s="10"/>
      <c r="E44" s="10"/>
      <c r="F44" s="10"/>
      <c r="G44" s="10"/>
      <c r="H44" s="19"/>
      <c r="I44" s="19"/>
      <c r="J44" s="18"/>
      <c r="K44" s="38"/>
      <c r="L44" s="19"/>
      <c r="M44" s="19"/>
      <c r="N44" s="10"/>
    </row>
    <row r="45" spans="1:14" ht="12.75" customHeight="1" x14ac:dyDescent="0.3">
      <c r="A45" s="10"/>
      <c r="B45" s="10"/>
      <c r="C45" s="10"/>
      <c r="D45" s="10"/>
      <c r="E45" s="10"/>
      <c r="F45" s="10"/>
      <c r="G45" s="10"/>
      <c r="H45" s="19"/>
      <c r="I45" s="19"/>
      <c r="J45" s="18"/>
      <c r="K45" s="38"/>
      <c r="L45" s="19"/>
      <c r="M45" s="19"/>
      <c r="N45" s="10"/>
    </row>
  </sheetData>
  <mergeCells count="1">
    <mergeCell ref="A3:D3"/>
  </mergeCells>
  <pageMargins left="0.7" right="0.7" top="0.75" bottom="0.75" header="0" footer="0"/>
  <pageSetup orientation="portrait"/>
  <tableParts count="2">
    <tablePart r:id="rId1"/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B35C0E-7C01-4DAB-9AE5-6A1FA90BA2C2}">
  <sheetPr>
    <outlinePr summaryBelow="0" summaryRight="0"/>
  </sheetPr>
  <dimension ref="A1:F23"/>
  <sheetViews>
    <sheetView workbookViewId="0">
      <selection activeCell="A2" sqref="A2"/>
    </sheetView>
  </sheetViews>
  <sheetFormatPr defaultColWidth="12.6640625" defaultRowHeight="15" customHeight="1" x14ac:dyDescent="0.3"/>
  <cols>
    <col min="1" max="1" width="20" style="3" customWidth="1"/>
    <col min="2" max="2" width="12.77734375" style="3" customWidth="1"/>
    <col min="3" max="3" width="18.33203125" style="3" customWidth="1"/>
    <col min="4" max="4" width="13.5546875" style="3" customWidth="1"/>
    <col min="5" max="6" width="14.44140625" style="3" customWidth="1"/>
    <col min="7" max="16384" width="12.6640625" style="3"/>
  </cols>
  <sheetData>
    <row r="1" spans="1:6" ht="18" x14ac:dyDescent="0.35">
      <c r="A1" s="241" t="s">
        <v>631</v>
      </c>
      <c r="B1" s="39"/>
      <c r="C1" s="39"/>
      <c r="D1" s="39"/>
      <c r="E1" s="39"/>
      <c r="F1" s="39"/>
    </row>
    <row r="2" spans="1:6" ht="28.8" x14ac:dyDescent="0.3">
      <c r="A2" s="236" t="s">
        <v>62</v>
      </c>
      <c r="B2" s="237" t="s">
        <v>608</v>
      </c>
      <c r="C2" s="237" t="s">
        <v>609</v>
      </c>
      <c r="D2" s="238" t="s">
        <v>610</v>
      </c>
      <c r="E2" s="39"/>
      <c r="F2" s="39"/>
    </row>
    <row r="3" spans="1:6" ht="15" customHeight="1" x14ac:dyDescent="0.3">
      <c r="A3" s="224" t="s">
        <v>29</v>
      </c>
      <c r="B3" s="225">
        <v>32</v>
      </c>
      <c r="C3" s="226">
        <v>23767</v>
      </c>
      <c r="D3" s="226">
        <v>24421</v>
      </c>
      <c r="E3" s="39"/>
      <c r="F3" s="39"/>
    </row>
    <row r="4" spans="1:6" ht="15" customHeight="1" x14ac:dyDescent="0.3">
      <c r="A4" s="227" t="s">
        <v>30</v>
      </c>
      <c r="B4" s="225">
        <v>5</v>
      </c>
      <c r="C4" s="226">
        <v>1888</v>
      </c>
      <c r="D4" s="226">
        <v>1940</v>
      </c>
      <c r="E4" s="39"/>
      <c r="F4" s="39"/>
    </row>
    <row r="5" spans="1:6" ht="15" customHeight="1" x14ac:dyDescent="0.3">
      <c r="A5" s="227" t="s">
        <v>31</v>
      </c>
      <c r="B5" s="225">
        <v>71</v>
      </c>
      <c r="C5" s="226">
        <v>36858</v>
      </c>
      <c r="D5" s="226">
        <v>37872</v>
      </c>
      <c r="E5" s="39"/>
      <c r="F5" s="39"/>
    </row>
    <row r="6" spans="1:6" ht="15" customHeight="1" x14ac:dyDescent="0.3">
      <c r="A6" s="227" t="s">
        <v>32</v>
      </c>
      <c r="B6" s="225">
        <v>78</v>
      </c>
      <c r="C6" s="226">
        <v>28434</v>
      </c>
      <c r="D6" s="226">
        <v>29215</v>
      </c>
      <c r="E6" s="39"/>
      <c r="F6" s="39"/>
    </row>
    <row r="7" spans="1:6" ht="15" customHeight="1" x14ac:dyDescent="0.3">
      <c r="A7" s="227" t="s">
        <v>33</v>
      </c>
      <c r="B7" s="225">
        <v>13</v>
      </c>
      <c r="C7" s="226">
        <v>3754</v>
      </c>
      <c r="D7" s="226">
        <v>3857</v>
      </c>
      <c r="E7" s="39"/>
      <c r="F7" s="39"/>
    </row>
    <row r="8" spans="1:6" ht="15" customHeight="1" x14ac:dyDescent="0.3">
      <c r="A8" s="227" t="s">
        <v>34</v>
      </c>
      <c r="B8" s="225">
        <v>8</v>
      </c>
      <c r="C8" s="226">
        <v>7896</v>
      </c>
      <c r="D8" s="226">
        <v>8113</v>
      </c>
      <c r="E8" s="40"/>
      <c r="F8" s="41"/>
    </row>
    <row r="9" spans="1:6" ht="15" customHeight="1" x14ac:dyDescent="0.3">
      <c r="A9" s="208" t="s">
        <v>35</v>
      </c>
      <c r="B9" s="225">
        <v>192</v>
      </c>
      <c r="C9" s="226">
        <v>102843</v>
      </c>
      <c r="D9" s="226">
        <v>105671</v>
      </c>
      <c r="E9" s="39"/>
      <c r="F9" s="39"/>
    </row>
    <row r="10" spans="1:6" ht="15" customHeight="1" x14ac:dyDescent="0.3">
      <c r="A10" s="227" t="s">
        <v>37</v>
      </c>
      <c r="B10" s="225">
        <v>19</v>
      </c>
      <c r="C10" s="226">
        <v>23170.799999999999</v>
      </c>
      <c r="D10" s="226">
        <v>23808</v>
      </c>
      <c r="E10" s="39"/>
      <c r="F10" s="39"/>
    </row>
    <row r="11" spans="1:6" ht="15" customHeight="1" x14ac:dyDescent="0.3">
      <c r="A11" s="227" t="s">
        <v>36</v>
      </c>
      <c r="B11" s="225">
        <v>1</v>
      </c>
      <c r="C11" s="226">
        <v>787</v>
      </c>
      <c r="D11" s="226">
        <v>808</v>
      </c>
      <c r="E11" s="39"/>
      <c r="F11" s="39"/>
    </row>
    <row r="12" spans="1:6" ht="15" customHeight="1" x14ac:dyDescent="0.3">
      <c r="A12" s="227" t="s">
        <v>38</v>
      </c>
      <c r="B12" s="225">
        <v>32</v>
      </c>
      <c r="C12" s="226">
        <v>19891</v>
      </c>
      <c r="D12" s="226">
        <v>20438</v>
      </c>
      <c r="E12" s="39"/>
      <c r="F12" s="39"/>
    </row>
    <row r="13" spans="1:6" ht="15" customHeight="1" x14ac:dyDescent="0.3">
      <c r="A13" s="228" t="s">
        <v>39</v>
      </c>
      <c r="B13" s="225">
        <v>23</v>
      </c>
      <c r="C13" s="226">
        <v>17841</v>
      </c>
      <c r="D13" s="226">
        <v>18331</v>
      </c>
      <c r="E13" s="39"/>
      <c r="F13" s="39"/>
    </row>
    <row r="14" spans="1:6" ht="15" customHeight="1" x14ac:dyDescent="0.3">
      <c r="A14" s="229" t="s">
        <v>611</v>
      </c>
      <c r="B14" s="229">
        <f t="shared" ref="B14:D14" si="0">SUM(B3:B13)</f>
        <v>474</v>
      </c>
      <c r="C14" s="230">
        <f t="shared" si="0"/>
        <v>267129.8</v>
      </c>
      <c r="D14" s="230">
        <f t="shared" si="0"/>
        <v>274474</v>
      </c>
      <c r="E14" s="39"/>
      <c r="F14" s="39"/>
    </row>
    <row r="15" spans="1:6" ht="15" customHeight="1" x14ac:dyDescent="0.3">
      <c r="A15" s="208"/>
      <c r="B15" s="208"/>
      <c r="C15" s="208"/>
      <c r="D15" s="208"/>
      <c r="E15" s="39"/>
      <c r="F15" s="39"/>
    </row>
    <row r="16" spans="1:6" ht="15" customHeight="1" x14ac:dyDescent="0.3">
      <c r="A16" s="227" t="s">
        <v>573</v>
      </c>
      <c r="B16" s="231">
        <v>4</v>
      </c>
      <c r="C16" s="226">
        <v>8160</v>
      </c>
      <c r="D16" s="232">
        <v>12000</v>
      </c>
      <c r="E16" s="39"/>
      <c r="F16" s="39"/>
    </row>
    <row r="17" spans="1:6" ht="15" customHeight="1" x14ac:dyDescent="0.3">
      <c r="A17" s="233" t="s">
        <v>612</v>
      </c>
      <c r="B17" s="233" t="s">
        <v>613</v>
      </c>
      <c r="C17" s="234">
        <v>14025</v>
      </c>
      <c r="D17" s="235">
        <v>14410.69</v>
      </c>
      <c r="E17" s="39"/>
      <c r="F17" s="39"/>
    </row>
    <row r="18" spans="1:6" ht="15" customHeight="1" x14ac:dyDescent="0.3">
      <c r="A18" s="42"/>
      <c r="B18" s="42"/>
      <c r="C18" s="42"/>
      <c r="D18" s="42"/>
      <c r="E18" s="39"/>
      <c r="F18" s="39"/>
    </row>
    <row r="19" spans="1:6" ht="15" customHeight="1" x14ac:dyDescent="0.3">
      <c r="A19" s="239" t="s">
        <v>614</v>
      </c>
      <c r="B19" s="240">
        <f t="shared" ref="B19:D19" si="1">B14+B16</f>
        <v>478</v>
      </c>
      <c r="C19" s="230">
        <f t="shared" si="1"/>
        <v>275289.8</v>
      </c>
      <c r="D19" s="230">
        <f t="shared" si="1"/>
        <v>286474</v>
      </c>
      <c r="E19" s="39"/>
      <c r="F19" s="39"/>
    </row>
    <row r="20" spans="1:6" ht="14.4" x14ac:dyDescent="0.3">
      <c r="A20" s="39"/>
      <c r="B20" s="39"/>
      <c r="C20" s="39"/>
      <c r="D20" s="39"/>
      <c r="E20" s="39"/>
      <c r="F20" s="39"/>
    </row>
    <row r="21" spans="1:6" ht="14.4" x14ac:dyDescent="0.3">
      <c r="A21" s="39"/>
      <c r="B21" s="39"/>
      <c r="C21" s="39"/>
      <c r="D21" s="39"/>
      <c r="E21" s="39"/>
      <c r="F21" s="39"/>
    </row>
    <row r="22" spans="1:6" ht="15.75" customHeight="1" x14ac:dyDescent="0.3">
      <c r="A22" s="39" t="s">
        <v>626</v>
      </c>
      <c r="B22" s="39"/>
      <c r="C22" s="39"/>
      <c r="D22" s="39"/>
      <c r="E22" s="39"/>
      <c r="F22" s="39"/>
    </row>
    <row r="23" spans="1:6" ht="15.75" customHeight="1" x14ac:dyDescent="0.3">
      <c r="A23" s="39"/>
      <c r="B23" s="39"/>
      <c r="C23" s="39"/>
      <c r="D23" s="39"/>
      <c r="E23" s="39"/>
      <c r="F23" s="39"/>
    </row>
  </sheetData>
  <pageMargins left="0.7" right="0.7" top="0.75" bottom="0.75" header="0" footer="0"/>
  <pageSetup orientation="portrait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482773-7F5E-40F4-AF62-6CF9C6CDDDEF}">
  <sheetPr>
    <outlinePr summaryBelow="0" summaryRight="0"/>
  </sheetPr>
  <dimension ref="A1:I1006"/>
  <sheetViews>
    <sheetView workbookViewId="0"/>
  </sheetViews>
  <sheetFormatPr defaultColWidth="12.6640625" defaultRowHeight="15" customHeight="1" x14ac:dyDescent="0.3"/>
  <cols>
    <col min="1" max="1" width="11.109375" style="3" customWidth="1"/>
    <col min="2" max="2" width="10.21875" style="3" customWidth="1"/>
    <col min="3" max="3" width="12.5546875" style="3" customWidth="1"/>
    <col min="4" max="4" width="7.6640625" style="3" customWidth="1"/>
    <col min="5" max="5" width="10.6640625" style="3" customWidth="1"/>
    <col min="6" max="6" width="12.44140625" style="3" customWidth="1"/>
    <col min="7" max="7" width="7.6640625" style="3" customWidth="1"/>
    <col min="8" max="8" width="11.44140625" style="3" customWidth="1"/>
    <col min="9" max="16384" width="12.6640625" style="3"/>
  </cols>
  <sheetData>
    <row r="1" spans="1:9" ht="12.75" customHeight="1" x14ac:dyDescent="0.3">
      <c r="A1" s="43"/>
      <c r="B1" s="19"/>
      <c r="C1" s="10"/>
      <c r="D1" s="10"/>
      <c r="E1" s="10"/>
      <c r="F1" s="10"/>
      <c r="G1" s="10"/>
      <c r="H1" s="10"/>
    </row>
    <row r="2" spans="1:9" ht="15.6" x14ac:dyDescent="0.3">
      <c r="A2" s="242" t="s">
        <v>632</v>
      </c>
      <c r="B2" s="26"/>
      <c r="C2" s="26"/>
      <c r="D2" s="26"/>
      <c r="E2" s="26"/>
      <c r="F2" s="26"/>
      <c r="G2" s="10"/>
      <c r="H2" s="10"/>
    </row>
    <row r="3" spans="1:9" ht="12.75" customHeight="1" x14ac:dyDescent="0.3">
      <c r="A3" s="26"/>
      <c r="B3" s="26"/>
      <c r="C3" s="26"/>
      <c r="D3" s="26"/>
      <c r="E3" s="26"/>
      <c r="F3" s="26"/>
      <c r="G3" s="10"/>
      <c r="H3" s="10"/>
    </row>
    <row r="4" spans="1:9" ht="15.6" x14ac:dyDescent="0.3">
      <c r="A4" s="243" t="s">
        <v>634</v>
      </c>
      <c r="B4" s="26"/>
      <c r="C4" s="26"/>
      <c r="D4" s="26"/>
      <c r="E4" s="243" t="s">
        <v>633</v>
      </c>
      <c r="F4" s="26"/>
      <c r="G4" s="10"/>
      <c r="H4" s="10"/>
    </row>
    <row r="5" spans="1:9" ht="13.8" x14ac:dyDescent="0.3">
      <c r="A5" s="43"/>
      <c r="B5" s="19"/>
      <c r="C5" s="10"/>
      <c r="D5" s="10"/>
      <c r="E5" s="10"/>
      <c r="F5" s="10"/>
      <c r="G5" s="10"/>
      <c r="H5" s="10"/>
    </row>
    <row r="6" spans="1:9" s="248" customFormat="1" ht="34.200000000000003" customHeight="1" x14ac:dyDescent="0.3">
      <c r="A6" s="249" t="s">
        <v>62</v>
      </c>
      <c r="B6" s="244" t="s">
        <v>635</v>
      </c>
      <c r="C6" s="244" t="s">
        <v>636</v>
      </c>
      <c r="D6" s="246"/>
      <c r="E6" s="244" t="s">
        <v>635</v>
      </c>
      <c r="F6" s="244" t="s">
        <v>636</v>
      </c>
      <c r="G6" s="245"/>
      <c r="H6" s="247"/>
    </row>
    <row r="7" spans="1:9" ht="16.2" customHeight="1" x14ac:dyDescent="0.3">
      <c r="A7" s="10" t="s">
        <v>30</v>
      </c>
      <c r="B7" s="38">
        <f>406.5-7-14</f>
        <v>385.5</v>
      </c>
      <c r="C7" s="31">
        <f t="shared" ref="C7:C18" si="0">B7/$B$19</f>
        <v>6.7198092306297794E-2</v>
      </c>
      <c r="D7" s="44"/>
      <c r="E7" s="44">
        <v>0</v>
      </c>
      <c r="F7" s="38">
        <v>0</v>
      </c>
      <c r="H7" s="20"/>
      <c r="I7" s="45"/>
    </row>
    <row r="8" spans="1:9" ht="16.2" customHeight="1" x14ac:dyDescent="0.3">
      <c r="A8" s="10" t="s">
        <v>31</v>
      </c>
      <c r="B8" s="38">
        <v>994.72</v>
      </c>
      <c r="C8" s="31">
        <f t="shared" si="0"/>
        <v>0.17339373898552668</v>
      </c>
      <c r="D8" s="44"/>
      <c r="E8" s="44">
        <v>994.72</v>
      </c>
      <c r="F8" s="46">
        <f t="shared" ref="F8:F18" si="1">E8/$E$19</f>
        <v>0.18588484602720476</v>
      </c>
      <c r="H8" s="20"/>
      <c r="I8" s="45"/>
    </row>
    <row r="9" spans="1:9" ht="16.2" customHeight="1" x14ac:dyDescent="0.3">
      <c r="A9" s="10" t="s">
        <v>32</v>
      </c>
      <c r="B9" s="38">
        <v>459.35</v>
      </c>
      <c r="C9" s="31">
        <f t="shared" si="0"/>
        <v>8.0071189885597638E-2</v>
      </c>
      <c r="D9" s="44"/>
      <c r="E9" s="44">
        <v>459.35</v>
      </c>
      <c r="F9" s="46">
        <f t="shared" si="1"/>
        <v>8.5839436245975245E-2</v>
      </c>
      <c r="H9" s="20"/>
      <c r="I9" s="45"/>
    </row>
    <row r="10" spans="1:9" ht="16.2" customHeight="1" x14ac:dyDescent="0.3">
      <c r="A10" s="10" t="s">
        <v>33</v>
      </c>
      <c r="B10" s="38">
        <v>295</v>
      </c>
      <c r="C10" s="31">
        <f t="shared" si="0"/>
        <v>5.1422664670188967E-2</v>
      </c>
      <c r="D10" s="44"/>
      <c r="E10" s="44">
        <v>295</v>
      </c>
      <c r="F10" s="46">
        <f t="shared" si="1"/>
        <v>5.5127100669560676E-2</v>
      </c>
      <c r="H10" s="20"/>
      <c r="I10" s="45"/>
    </row>
    <row r="11" spans="1:9" ht="16.2" customHeight="1" x14ac:dyDescent="0.3">
      <c r="A11" s="10" t="s">
        <v>34</v>
      </c>
      <c r="B11" s="38">
        <v>228</v>
      </c>
      <c r="C11" s="31">
        <f t="shared" si="0"/>
        <v>3.974361879594266E-2</v>
      </c>
      <c r="D11" s="44"/>
      <c r="E11" s="44">
        <v>228</v>
      </c>
      <c r="F11" s="46">
        <f t="shared" si="1"/>
        <v>4.2606708314101134E-2</v>
      </c>
      <c r="H11" s="20"/>
      <c r="I11" s="45"/>
    </row>
    <row r="12" spans="1:9" ht="16.2" customHeight="1" x14ac:dyDescent="0.3">
      <c r="A12" s="19" t="s">
        <v>615</v>
      </c>
      <c r="B12" s="38">
        <v>1595.2</v>
      </c>
      <c r="C12" s="31">
        <f t="shared" si="0"/>
        <v>0.27806588027757778</v>
      </c>
      <c r="D12" s="44"/>
      <c r="E12" s="44">
        <v>1595.2</v>
      </c>
      <c r="F12" s="46">
        <f t="shared" si="1"/>
        <v>0.29809746097655321</v>
      </c>
      <c r="H12" s="47"/>
      <c r="I12" s="45"/>
    </row>
    <row r="13" spans="1:9" ht="16.2" customHeight="1" x14ac:dyDescent="0.3">
      <c r="A13" s="19" t="s">
        <v>602</v>
      </c>
      <c r="B13" s="38">
        <v>547.25</v>
      </c>
      <c r="C13" s="31">
        <f t="shared" si="0"/>
        <v>9.5393400816138688E-2</v>
      </c>
      <c r="D13" s="44"/>
      <c r="E13" s="44">
        <v>547.25</v>
      </c>
      <c r="F13" s="46">
        <f t="shared" si="1"/>
        <v>0.1022654435302274</v>
      </c>
      <c r="H13" s="20"/>
      <c r="I13" s="45"/>
    </row>
    <row r="14" spans="1:9" ht="16.2" customHeight="1" x14ac:dyDescent="0.3">
      <c r="A14" s="19" t="s">
        <v>616</v>
      </c>
      <c r="B14" s="38"/>
      <c r="C14" s="31">
        <f t="shared" si="0"/>
        <v>0</v>
      </c>
      <c r="D14" s="44"/>
      <c r="E14" s="44"/>
      <c r="F14" s="46">
        <f t="shared" si="1"/>
        <v>0</v>
      </c>
      <c r="I14" s="45"/>
    </row>
    <row r="15" spans="1:9" ht="16.2" customHeight="1" x14ac:dyDescent="0.3">
      <c r="A15" s="19" t="s">
        <v>617</v>
      </c>
      <c r="B15" s="38">
        <v>214.46</v>
      </c>
      <c r="C15" s="31">
        <f t="shared" si="0"/>
        <v>3.7383405644639753E-2</v>
      </c>
      <c r="D15" s="44"/>
      <c r="E15" s="44">
        <v>214.46</v>
      </c>
      <c r="F15" s="46">
        <f t="shared" si="1"/>
        <v>4.0076467829132149E-2</v>
      </c>
      <c r="H15" s="20"/>
      <c r="I15" s="45"/>
    </row>
    <row r="16" spans="1:9" ht="16.2" customHeight="1" x14ac:dyDescent="0.3">
      <c r="A16" s="10" t="s">
        <v>38</v>
      </c>
      <c r="B16" s="38">
        <v>787.49</v>
      </c>
      <c r="C16" s="31">
        <f t="shared" si="0"/>
        <v>0.13727062441060039</v>
      </c>
      <c r="D16" s="44"/>
      <c r="E16" s="44">
        <v>787.49</v>
      </c>
      <c r="F16" s="46">
        <f t="shared" si="1"/>
        <v>0.14715945934329608</v>
      </c>
      <c r="H16" s="20"/>
      <c r="I16" s="45"/>
    </row>
    <row r="17" spans="1:9" ht="16.2" customHeight="1" x14ac:dyDescent="0.3">
      <c r="A17" s="10" t="s">
        <v>39</v>
      </c>
      <c r="B17" s="38">
        <v>128.80000000000001</v>
      </c>
      <c r="C17" s="31">
        <f t="shared" si="0"/>
        <v>2.2451658337357086E-2</v>
      </c>
      <c r="D17" s="44"/>
      <c r="E17" s="44">
        <v>128.80000000000001</v>
      </c>
      <c r="F17" s="46">
        <f t="shared" si="1"/>
        <v>2.4069052766913276E-2</v>
      </c>
      <c r="H17" s="20"/>
      <c r="I17" s="45"/>
    </row>
    <row r="18" spans="1:9" ht="16.2" customHeight="1" x14ac:dyDescent="0.3">
      <c r="A18" s="19" t="s">
        <v>36</v>
      </c>
      <c r="B18" s="38">
        <v>101</v>
      </c>
      <c r="C18" s="31">
        <f t="shared" si="0"/>
        <v>1.7605725870132496E-2</v>
      </c>
      <c r="D18" s="44"/>
      <c r="E18" s="44">
        <v>101</v>
      </c>
      <c r="F18" s="46">
        <f t="shared" si="1"/>
        <v>1.8874024297036031E-2</v>
      </c>
      <c r="H18" s="20"/>
      <c r="I18" s="45"/>
    </row>
    <row r="19" spans="1:9" ht="16.2" customHeight="1" x14ac:dyDescent="0.3">
      <c r="A19" s="32" t="s">
        <v>570</v>
      </c>
      <c r="B19" s="48">
        <f>SUM(B7:B18)</f>
        <v>5736.77</v>
      </c>
      <c r="C19" s="10"/>
      <c r="D19" s="49"/>
      <c r="E19" s="48">
        <f>SUM(B8:B18)</f>
        <v>5351.27</v>
      </c>
      <c r="F19" s="38"/>
    </row>
    <row r="20" spans="1:9" ht="12.75" customHeight="1" x14ac:dyDescent="0.3">
      <c r="A20" s="10"/>
      <c r="B20" s="33"/>
      <c r="C20" s="10"/>
      <c r="D20" s="10"/>
      <c r="E20" s="44"/>
      <c r="F20" s="44"/>
      <c r="G20" s="44"/>
      <c r="H20" s="10"/>
    </row>
    <row r="21" spans="1:9" ht="12.75" customHeight="1" x14ac:dyDescent="0.3">
      <c r="A21" s="10"/>
      <c r="B21" s="33"/>
      <c r="C21" s="10"/>
      <c r="D21" s="10"/>
      <c r="E21" s="44"/>
      <c r="F21" s="44"/>
      <c r="G21" s="44"/>
      <c r="H21" s="10"/>
    </row>
    <row r="22" spans="1:9" ht="12.75" customHeight="1" x14ac:dyDescent="0.3">
      <c r="A22" s="50" t="s">
        <v>618</v>
      </c>
      <c r="B22" s="33"/>
      <c r="C22" s="10"/>
      <c r="D22" s="10"/>
      <c r="E22" s="10"/>
      <c r="F22" s="10"/>
      <c r="G22" s="10"/>
      <c r="H22" s="10"/>
    </row>
    <row r="23" spans="1:9" ht="12.75" customHeight="1" x14ac:dyDescent="0.3">
      <c r="A23" s="10"/>
      <c r="B23" s="33"/>
      <c r="C23" s="10"/>
      <c r="D23" s="10"/>
      <c r="E23" s="10"/>
      <c r="F23" s="10"/>
      <c r="G23" s="10"/>
      <c r="H23" s="10"/>
    </row>
    <row r="24" spans="1:9" ht="13.8" x14ac:dyDescent="0.3">
      <c r="A24" s="19" t="s">
        <v>637</v>
      </c>
      <c r="C24" s="51"/>
    </row>
    <row r="25" spans="1:9" ht="13.8" x14ac:dyDescent="0.3">
      <c r="A25" s="19"/>
      <c r="B25" s="20"/>
      <c r="C25" s="51"/>
    </row>
    <row r="26" spans="1:9" ht="13.8" x14ac:dyDescent="0.3">
      <c r="A26" s="19" t="s">
        <v>638</v>
      </c>
      <c r="C26" s="51"/>
      <c r="D26" s="45"/>
    </row>
    <row r="27" spans="1:9" ht="15.75" customHeight="1" x14ac:dyDescent="0.3"/>
    <row r="28" spans="1:9" ht="15.75" customHeight="1" x14ac:dyDescent="0.3">
      <c r="B28" s="52"/>
      <c r="D28" s="45"/>
      <c r="E28" s="53"/>
    </row>
    <row r="29" spans="1:9" ht="15.75" customHeight="1" x14ac:dyDescent="0.3">
      <c r="B29" s="33"/>
      <c r="E29" s="53"/>
    </row>
    <row r="30" spans="1:9" ht="15.75" customHeight="1" x14ac:dyDescent="0.3">
      <c r="B30" s="52"/>
      <c r="D30" s="45"/>
      <c r="E30" s="53"/>
    </row>
    <row r="31" spans="1:9" ht="15.75" customHeight="1" x14ac:dyDescent="0.3">
      <c r="B31" s="52"/>
      <c r="D31" s="45"/>
      <c r="E31" s="53"/>
    </row>
    <row r="32" spans="1:9" ht="15.75" customHeight="1" x14ac:dyDescent="0.3">
      <c r="B32" s="52"/>
      <c r="D32" s="45"/>
      <c r="E32" s="53"/>
    </row>
    <row r="33" spans="2:5" ht="15.75" customHeight="1" x14ac:dyDescent="0.3">
      <c r="B33" s="52"/>
      <c r="D33" s="45"/>
      <c r="E33" s="53"/>
    </row>
    <row r="34" spans="2:5" ht="15.75" customHeight="1" x14ac:dyDescent="0.3">
      <c r="B34" s="52"/>
      <c r="D34" s="45"/>
      <c r="E34" s="53"/>
    </row>
    <row r="35" spans="2:5" ht="15.75" customHeight="1" x14ac:dyDescent="0.3">
      <c r="B35" s="52"/>
      <c r="D35" s="45"/>
      <c r="E35" s="53"/>
    </row>
    <row r="36" spans="2:5" ht="15.75" customHeight="1" x14ac:dyDescent="0.3">
      <c r="B36" s="52"/>
      <c r="D36" s="45"/>
      <c r="E36" s="53"/>
    </row>
    <row r="37" spans="2:5" ht="15.75" customHeight="1" x14ac:dyDescent="0.3">
      <c r="B37" s="52"/>
      <c r="D37" s="45"/>
      <c r="E37" s="53"/>
    </row>
    <row r="38" spans="2:5" ht="15.75" customHeight="1" x14ac:dyDescent="0.3">
      <c r="B38" s="52"/>
      <c r="D38" s="45"/>
      <c r="E38" s="53"/>
    </row>
    <row r="39" spans="2:5" ht="15.75" customHeight="1" x14ac:dyDescent="0.3"/>
    <row r="40" spans="2:5" ht="15.75" customHeight="1" x14ac:dyDescent="0.3"/>
    <row r="41" spans="2:5" ht="15.75" customHeight="1" x14ac:dyDescent="0.3"/>
    <row r="42" spans="2:5" ht="15.75" customHeight="1" x14ac:dyDescent="0.3"/>
    <row r="43" spans="2:5" ht="15.75" customHeight="1" x14ac:dyDescent="0.3"/>
    <row r="44" spans="2:5" ht="15.75" customHeight="1" x14ac:dyDescent="0.3"/>
    <row r="45" spans="2:5" ht="15.75" customHeight="1" x14ac:dyDescent="0.3"/>
    <row r="46" spans="2:5" ht="15.75" customHeight="1" x14ac:dyDescent="0.3"/>
    <row r="47" spans="2:5" ht="15.75" customHeight="1" x14ac:dyDescent="0.3"/>
    <row r="48" spans="2:5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  <row r="1001" ht="15.75" customHeight="1" x14ac:dyDescent="0.3"/>
    <row r="1002" ht="15.75" customHeight="1" x14ac:dyDescent="0.3"/>
    <row r="1003" ht="15.75" customHeight="1" x14ac:dyDescent="0.3"/>
    <row r="1004" ht="15.75" customHeight="1" x14ac:dyDescent="0.3"/>
    <row r="1005" ht="15.75" customHeight="1" x14ac:dyDescent="0.3"/>
    <row r="1006" ht="15.75" customHeight="1" x14ac:dyDescent="0.3"/>
  </sheetData>
  <hyperlinks>
    <hyperlink ref="A22" r:id="rId1" xr:uid="{EABF0656-75F1-47CC-A8B3-ED751C371FC3}"/>
  </hyperlinks>
  <pageMargins left="0.7" right="0.7" top="0.75" bottom="0.75" header="0" footer="0"/>
  <pageSetup orientation="landscape"/>
  <legacyDrawing r:id="rId2"/>
  <tableParts count="2"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Overview</vt:lpstr>
      <vt:lpstr>Dept Summary</vt:lpstr>
      <vt:lpstr>FY2026 Records Center Details</vt:lpstr>
      <vt:lpstr>FY2026 Electronic Records</vt:lpstr>
      <vt:lpstr>FY26 Shredding</vt:lpstr>
      <vt:lpstr>County-wide FTE</vt:lpstr>
    </vt:vector>
  </TitlesOfParts>
  <Company>Multnomah County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Brower</dc:creator>
  <cp:lastModifiedBy>Chris Brower</cp:lastModifiedBy>
  <dcterms:created xsi:type="dcterms:W3CDTF">2024-12-03T23:56:26Z</dcterms:created>
  <dcterms:modified xsi:type="dcterms:W3CDTF">2024-12-05T23:35:54Z</dcterms:modified>
</cp:coreProperties>
</file>