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as3\DCM\DCA Director\Budget\FY 2027\FY 27 Rate Setting\Published\FY27 Publish Revised\"/>
    </mc:Choice>
  </mc:AlternateContent>
  <xr:revisionPtr revIDLastSave="0" documentId="13_ncr:1_{8161C0F0-1D7C-4FDA-91C1-F3741461D928}" xr6:coauthVersionLast="47" xr6:coauthVersionMax="47" xr10:uidLastSave="{00000000-0000-0000-0000-000000000000}"/>
  <bookViews>
    <workbookView xWindow="-120" yWindow="-120" windowWidth="38640" windowHeight="21120" xr2:uid="{2E7A2EA1-7751-490A-AE18-3F8ED1CB9641}"/>
  </bookViews>
  <sheets>
    <sheet name="Overview" sheetId="1" r:id="rId1"/>
    <sheet name="SUMMARY" sheetId="2" r:id="rId2"/>
    <sheet name="FY27 Distribution ISR" sheetId="3" r:id="rId3"/>
  </sheets>
  <definedNames>
    <definedName name="_xlnm._FilterDatabase" localSheetId="2" hidden="1">'FY27 Distribution ISR'!$A$2:$AN$255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54" i="3" l="1"/>
  <c r="S254" i="3"/>
  <c r="R254" i="3"/>
  <c r="P254" i="3"/>
  <c r="N254" i="3"/>
  <c r="L254" i="3"/>
  <c r="U253" i="3"/>
  <c r="S253" i="3"/>
  <c r="R253" i="3"/>
  <c r="P253" i="3"/>
  <c r="N253" i="3"/>
  <c r="L253" i="3"/>
  <c r="AN252" i="3"/>
  <c r="U252" i="3"/>
  <c r="S252" i="3"/>
  <c r="R252" i="3"/>
  <c r="P252" i="3"/>
  <c r="L252" i="3"/>
  <c r="N252" i="3" s="1"/>
  <c r="AN251" i="3"/>
  <c r="U251" i="3"/>
  <c r="S251" i="3"/>
  <c r="R251" i="3"/>
  <c r="P251" i="3"/>
  <c r="N251" i="3"/>
  <c r="L251" i="3"/>
  <c r="U250" i="3"/>
  <c r="S250" i="3"/>
  <c r="R250" i="3"/>
  <c r="P250" i="3"/>
  <c r="N250" i="3"/>
  <c r="L250" i="3"/>
  <c r="AN249" i="3"/>
  <c r="U249" i="3"/>
  <c r="S249" i="3"/>
  <c r="R249" i="3"/>
  <c r="P249" i="3"/>
  <c r="N249" i="3"/>
  <c r="L249" i="3"/>
  <c r="AN248" i="3"/>
  <c r="U248" i="3"/>
  <c r="S248" i="3"/>
  <c r="R248" i="3"/>
  <c r="P248" i="3"/>
  <c r="N248" i="3"/>
  <c r="L248" i="3"/>
  <c r="AN247" i="3"/>
  <c r="U247" i="3"/>
  <c r="S247" i="3"/>
  <c r="R247" i="3"/>
  <c r="P247" i="3"/>
  <c r="N247" i="3"/>
  <c r="L247" i="3"/>
  <c r="AN246" i="3"/>
  <c r="U246" i="3"/>
  <c r="S246" i="3"/>
  <c r="R246" i="3"/>
  <c r="P246" i="3"/>
  <c r="N246" i="3"/>
  <c r="L246" i="3"/>
  <c r="AN245" i="3"/>
  <c r="U245" i="3"/>
  <c r="S245" i="3"/>
  <c r="R245" i="3"/>
  <c r="N245" i="3"/>
  <c r="L245" i="3"/>
  <c r="P245" i="3" s="1"/>
  <c r="U244" i="3"/>
  <c r="S244" i="3"/>
  <c r="R244" i="3"/>
  <c r="N244" i="3"/>
  <c r="L244" i="3"/>
  <c r="AN243" i="3"/>
  <c r="U243" i="3"/>
  <c r="S243" i="3"/>
  <c r="R243" i="3"/>
  <c r="N243" i="3"/>
  <c r="L243" i="3"/>
  <c r="AN242" i="3"/>
  <c r="U242" i="3"/>
  <c r="S242" i="3"/>
  <c r="R242" i="3"/>
  <c r="N242" i="3"/>
  <c r="L242" i="3"/>
  <c r="P242" i="3" s="1"/>
  <c r="AN241" i="3"/>
  <c r="U241" i="3"/>
  <c r="S241" i="3"/>
  <c r="R241" i="3"/>
  <c r="P241" i="3"/>
  <c r="N241" i="3"/>
  <c r="L241" i="3"/>
  <c r="AN240" i="3"/>
  <c r="U240" i="3"/>
  <c r="S240" i="3"/>
  <c r="R240" i="3"/>
  <c r="N240" i="3"/>
  <c r="L240" i="3"/>
  <c r="P240" i="3" s="1"/>
  <c r="AN239" i="3"/>
  <c r="U239" i="3"/>
  <c r="S239" i="3"/>
  <c r="R239" i="3"/>
  <c r="N239" i="3"/>
  <c r="L239" i="3"/>
  <c r="P239" i="3" s="1"/>
  <c r="U238" i="3"/>
  <c r="S238" i="3"/>
  <c r="R238" i="3"/>
  <c r="P238" i="3"/>
  <c r="N238" i="3"/>
  <c r="L238" i="3"/>
  <c r="AN237" i="3"/>
  <c r="U237" i="3"/>
  <c r="S237" i="3"/>
  <c r="R237" i="3"/>
  <c r="N237" i="3"/>
  <c r="L237" i="3"/>
  <c r="AN236" i="3"/>
  <c r="U236" i="3"/>
  <c r="S236" i="3"/>
  <c r="R236" i="3"/>
  <c r="N236" i="3"/>
  <c r="L236" i="3"/>
  <c r="P236" i="3" s="1"/>
  <c r="AN235" i="3"/>
  <c r="U235" i="3"/>
  <c r="S235" i="3"/>
  <c r="R235" i="3"/>
  <c r="P235" i="3"/>
  <c r="N235" i="3"/>
  <c r="L235" i="3"/>
  <c r="U234" i="3"/>
  <c r="S234" i="3"/>
  <c r="R234" i="3"/>
  <c r="P234" i="3"/>
  <c r="N234" i="3"/>
  <c r="L234" i="3"/>
  <c r="U233" i="3"/>
  <c r="S233" i="3"/>
  <c r="R233" i="3"/>
  <c r="P233" i="3"/>
  <c r="N233" i="3"/>
  <c r="L233" i="3"/>
  <c r="U232" i="3"/>
  <c r="S232" i="3"/>
  <c r="R232" i="3"/>
  <c r="P232" i="3"/>
  <c r="N232" i="3"/>
  <c r="L232" i="3"/>
  <c r="AN231" i="3"/>
  <c r="U231" i="3"/>
  <c r="S231" i="3"/>
  <c r="R231" i="3"/>
  <c r="P231" i="3"/>
  <c r="N231" i="3"/>
  <c r="L231" i="3"/>
  <c r="AN230" i="3"/>
  <c r="U230" i="3"/>
  <c r="S230" i="3"/>
  <c r="R230" i="3"/>
  <c r="P230" i="3"/>
  <c r="N230" i="3"/>
  <c r="L230" i="3"/>
  <c r="AN229" i="3"/>
  <c r="U229" i="3"/>
  <c r="S229" i="3"/>
  <c r="R229" i="3"/>
  <c r="P229" i="3"/>
  <c r="N229" i="3"/>
  <c r="L229" i="3"/>
  <c r="AN228" i="3"/>
  <c r="U228" i="3"/>
  <c r="S228" i="3"/>
  <c r="R228" i="3"/>
  <c r="N228" i="3"/>
  <c r="L228" i="3"/>
  <c r="P228" i="3" s="1"/>
  <c r="U227" i="3"/>
  <c r="S227" i="3"/>
  <c r="R227" i="3"/>
  <c r="P227" i="3"/>
  <c r="N227" i="3"/>
  <c r="L227" i="3"/>
  <c r="AN226" i="3"/>
  <c r="U226" i="3"/>
  <c r="S226" i="3"/>
  <c r="R226" i="3"/>
  <c r="P226" i="3"/>
  <c r="N226" i="3"/>
  <c r="L226" i="3"/>
  <c r="AN225" i="3"/>
  <c r="U225" i="3"/>
  <c r="S225" i="3"/>
  <c r="R225" i="3"/>
  <c r="P225" i="3"/>
  <c r="N225" i="3"/>
  <c r="L225" i="3"/>
  <c r="AN224" i="3"/>
  <c r="U224" i="3"/>
  <c r="S224" i="3"/>
  <c r="R224" i="3"/>
  <c r="P224" i="3"/>
  <c r="N224" i="3"/>
  <c r="L224" i="3"/>
  <c r="U223" i="3"/>
  <c r="S223" i="3"/>
  <c r="R223" i="3"/>
  <c r="P223" i="3"/>
  <c r="N223" i="3"/>
  <c r="L223" i="3"/>
  <c r="AN222" i="3"/>
  <c r="U222" i="3"/>
  <c r="S222" i="3"/>
  <c r="R222" i="3"/>
  <c r="P222" i="3"/>
  <c r="N222" i="3"/>
  <c r="L222" i="3"/>
  <c r="AN221" i="3"/>
  <c r="U221" i="3"/>
  <c r="S221" i="3"/>
  <c r="R221" i="3"/>
  <c r="P221" i="3"/>
  <c r="N221" i="3"/>
  <c r="L221" i="3"/>
  <c r="AN220" i="3"/>
  <c r="U220" i="3"/>
  <c r="S220" i="3"/>
  <c r="R220" i="3"/>
  <c r="P220" i="3"/>
  <c r="N220" i="3"/>
  <c r="L220" i="3"/>
  <c r="AN219" i="3"/>
  <c r="U219" i="3"/>
  <c r="S219" i="3"/>
  <c r="R219" i="3"/>
  <c r="P219" i="3"/>
  <c r="N219" i="3"/>
  <c r="L219" i="3"/>
  <c r="AN218" i="3"/>
  <c r="U218" i="3"/>
  <c r="S218" i="3"/>
  <c r="R218" i="3"/>
  <c r="P218" i="3"/>
  <c r="N218" i="3"/>
  <c r="L218" i="3"/>
  <c r="AN217" i="3"/>
  <c r="U217" i="3"/>
  <c r="S217" i="3"/>
  <c r="R217" i="3"/>
  <c r="P217" i="3"/>
  <c r="N217" i="3"/>
  <c r="L217" i="3"/>
  <c r="AN216" i="3"/>
  <c r="U216" i="3"/>
  <c r="S216" i="3"/>
  <c r="R216" i="3"/>
  <c r="P216" i="3"/>
  <c r="N216" i="3"/>
  <c r="L216" i="3"/>
  <c r="AN215" i="3"/>
  <c r="U215" i="3"/>
  <c r="S215" i="3"/>
  <c r="R215" i="3"/>
  <c r="P215" i="3"/>
  <c r="N215" i="3"/>
  <c r="L215" i="3"/>
  <c r="AN214" i="3"/>
  <c r="U214" i="3"/>
  <c r="S214" i="3"/>
  <c r="R214" i="3"/>
  <c r="P214" i="3"/>
  <c r="N214" i="3"/>
  <c r="L214" i="3"/>
  <c r="AN213" i="3"/>
  <c r="U213" i="3"/>
  <c r="S213" i="3"/>
  <c r="R213" i="3"/>
  <c r="P213" i="3"/>
  <c r="N213" i="3"/>
  <c r="L213" i="3"/>
  <c r="AN212" i="3"/>
  <c r="U212" i="3"/>
  <c r="S212" i="3"/>
  <c r="R212" i="3"/>
  <c r="N212" i="3"/>
  <c r="L212" i="3"/>
  <c r="AN211" i="3"/>
  <c r="U211" i="3"/>
  <c r="S211" i="3"/>
  <c r="R211" i="3"/>
  <c r="P211" i="3"/>
  <c r="N211" i="3"/>
  <c r="L211" i="3"/>
  <c r="AN210" i="3"/>
  <c r="U210" i="3"/>
  <c r="S210" i="3"/>
  <c r="R210" i="3"/>
  <c r="P210" i="3"/>
  <c r="N210" i="3"/>
  <c r="L210" i="3"/>
  <c r="AN209" i="3"/>
  <c r="U209" i="3"/>
  <c r="S209" i="3"/>
  <c r="R209" i="3"/>
  <c r="P209" i="3"/>
  <c r="N209" i="3"/>
  <c r="L209" i="3"/>
  <c r="U208" i="3"/>
  <c r="R208" i="3"/>
  <c r="P208" i="3"/>
  <c r="N208" i="3"/>
  <c r="L208" i="3"/>
  <c r="S208" i="3" s="1"/>
  <c r="AN207" i="3"/>
  <c r="U207" i="3"/>
  <c r="S207" i="3"/>
  <c r="R207" i="3"/>
  <c r="P207" i="3"/>
  <c r="N207" i="3"/>
  <c r="L207" i="3"/>
  <c r="AN206" i="3"/>
  <c r="U206" i="3"/>
  <c r="S206" i="3"/>
  <c r="R206" i="3"/>
  <c r="P206" i="3"/>
  <c r="N206" i="3"/>
  <c r="L206" i="3"/>
  <c r="AN205" i="3"/>
  <c r="U205" i="3"/>
  <c r="R205" i="3"/>
  <c r="P205" i="3"/>
  <c r="N205" i="3"/>
  <c r="L205" i="3"/>
  <c r="AN204" i="3"/>
  <c r="U204" i="3"/>
  <c r="S204" i="3"/>
  <c r="R204" i="3"/>
  <c r="P204" i="3"/>
  <c r="N204" i="3"/>
  <c r="L204" i="3"/>
  <c r="U203" i="3"/>
  <c r="S203" i="3"/>
  <c r="R203" i="3"/>
  <c r="P203" i="3"/>
  <c r="N203" i="3"/>
  <c r="L203" i="3"/>
  <c r="V203" i="3" s="1"/>
  <c r="AN202" i="3"/>
  <c r="U202" i="3"/>
  <c r="S202" i="3"/>
  <c r="R202" i="3"/>
  <c r="P202" i="3"/>
  <c r="N202" i="3"/>
  <c r="L202" i="3"/>
  <c r="AN201" i="3"/>
  <c r="U201" i="3"/>
  <c r="S201" i="3"/>
  <c r="R201" i="3"/>
  <c r="P201" i="3"/>
  <c r="N201" i="3"/>
  <c r="L201" i="3"/>
  <c r="AN200" i="3"/>
  <c r="U200" i="3"/>
  <c r="S200" i="3"/>
  <c r="R200" i="3"/>
  <c r="P200" i="3"/>
  <c r="N200" i="3"/>
  <c r="L200" i="3"/>
  <c r="AN199" i="3"/>
  <c r="U199" i="3"/>
  <c r="S199" i="3"/>
  <c r="R199" i="3"/>
  <c r="P199" i="3"/>
  <c r="N199" i="3"/>
  <c r="L199" i="3"/>
  <c r="U198" i="3"/>
  <c r="S198" i="3"/>
  <c r="R198" i="3"/>
  <c r="P198" i="3"/>
  <c r="N198" i="3"/>
  <c r="L198" i="3"/>
  <c r="AN197" i="3"/>
  <c r="U197" i="3"/>
  <c r="R197" i="3"/>
  <c r="P197" i="3"/>
  <c r="N197" i="3"/>
  <c r="L197" i="3"/>
  <c r="AN196" i="3"/>
  <c r="U196" i="3"/>
  <c r="S196" i="3"/>
  <c r="R196" i="3"/>
  <c r="P196" i="3"/>
  <c r="N196" i="3"/>
  <c r="L196" i="3"/>
  <c r="AN195" i="3"/>
  <c r="U195" i="3"/>
  <c r="S195" i="3"/>
  <c r="R195" i="3"/>
  <c r="P195" i="3"/>
  <c r="N195" i="3"/>
  <c r="L195" i="3"/>
  <c r="AN194" i="3"/>
  <c r="U194" i="3"/>
  <c r="S194" i="3"/>
  <c r="R194" i="3"/>
  <c r="P194" i="3"/>
  <c r="N194" i="3"/>
  <c r="L194" i="3"/>
  <c r="AN193" i="3"/>
  <c r="U193" i="3"/>
  <c r="S193" i="3"/>
  <c r="R193" i="3"/>
  <c r="P193" i="3"/>
  <c r="N193" i="3"/>
  <c r="L193" i="3"/>
  <c r="AN192" i="3"/>
  <c r="U192" i="3"/>
  <c r="S192" i="3"/>
  <c r="R192" i="3"/>
  <c r="P192" i="3"/>
  <c r="N192" i="3"/>
  <c r="L192" i="3"/>
  <c r="AN191" i="3"/>
  <c r="U191" i="3"/>
  <c r="S191" i="3"/>
  <c r="R191" i="3"/>
  <c r="P191" i="3"/>
  <c r="N191" i="3"/>
  <c r="L191" i="3"/>
  <c r="AN190" i="3"/>
  <c r="U190" i="3"/>
  <c r="S190" i="3"/>
  <c r="R190" i="3"/>
  <c r="P190" i="3"/>
  <c r="N190" i="3"/>
  <c r="L190" i="3"/>
  <c r="AN189" i="3"/>
  <c r="U189" i="3"/>
  <c r="S189" i="3"/>
  <c r="R189" i="3"/>
  <c r="P189" i="3"/>
  <c r="N189" i="3"/>
  <c r="L189" i="3"/>
  <c r="AN188" i="3"/>
  <c r="U188" i="3"/>
  <c r="S188" i="3"/>
  <c r="R188" i="3"/>
  <c r="P188" i="3"/>
  <c r="N188" i="3"/>
  <c r="L188" i="3"/>
  <c r="AN187" i="3"/>
  <c r="U187" i="3"/>
  <c r="S187" i="3"/>
  <c r="R187" i="3"/>
  <c r="P187" i="3"/>
  <c r="N187" i="3"/>
  <c r="L187" i="3"/>
  <c r="AN186" i="3"/>
  <c r="U186" i="3"/>
  <c r="S186" i="3"/>
  <c r="R186" i="3"/>
  <c r="P186" i="3"/>
  <c r="N186" i="3"/>
  <c r="L186" i="3"/>
  <c r="AN185" i="3"/>
  <c r="U185" i="3"/>
  <c r="S185" i="3"/>
  <c r="R185" i="3"/>
  <c r="P185" i="3"/>
  <c r="N185" i="3"/>
  <c r="L185" i="3"/>
  <c r="AN184" i="3"/>
  <c r="U184" i="3"/>
  <c r="S184" i="3"/>
  <c r="R184" i="3"/>
  <c r="P184" i="3"/>
  <c r="N184" i="3"/>
  <c r="L184" i="3"/>
  <c r="AN183" i="3"/>
  <c r="U183" i="3"/>
  <c r="S183" i="3"/>
  <c r="R183" i="3"/>
  <c r="P183" i="3"/>
  <c r="N183" i="3"/>
  <c r="L183" i="3"/>
  <c r="AN182" i="3"/>
  <c r="U182" i="3"/>
  <c r="R182" i="3"/>
  <c r="P182" i="3"/>
  <c r="N182" i="3"/>
  <c r="L182" i="3"/>
  <c r="AN181" i="3"/>
  <c r="U181" i="3"/>
  <c r="S181" i="3"/>
  <c r="R181" i="3"/>
  <c r="P181" i="3"/>
  <c r="N181" i="3"/>
  <c r="L181" i="3"/>
  <c r="AN180" i="3"/>
  <c r="U180" i="3"/>
  <c r="S180" i="3"/>
  <c r="R180" i="3"/>
  <c r="P180" i="3"/>
  <c r="N180" i="3"/>
  <c r="L180" i="3"/>
  <c r="AN179" i="3"/>
  <c r="U179" i="3"/>
  <c r="S179" i="3"/>
  <c r="R179" i="3"/>
  <c r="P179" i="3"/>
  <c r="N179" i="3"/>
  <c r="L179" i="3"/>
  <c r="AN178" i="3"/>
  <c r="U178" i="3"/>
  <c r="S178" i="3"/>
  <c r="R178" i="3"/>
  <c r="P178" i="3"/>
  <c r="N178" i="3"/>
  <c r="L178" i="3"/>
  <c r="AN177" i="3"/>
  <c r="U177" i="3"/>
  <c r="S177" i="3"/>
  <c r="R177" i="3"/>
  <c r="P177" i="3"/>
  <c r="N177" i="3"/>
  <c r="L177" i="3"/>
  <c r="AN176" i="3"/>
  <c r="U176" i="3"/>
  <c r="S176" i="3"/>
  <c r="R176" i="3"/>
  <c r="P176" i="3"/>
  <c r="N176" i="3"/>
  <c r="L176" i="3"/>
  <c r="AN175" i="3"/>
  <c r="U175" i="3"/>
  <c r="S175" i="3"/>
  <c r="R175" i="3"/>
  <c r="P175" i="3"/>
  <c r="N175" i="3"/>
  <c r="L175" i="3"/>
  <c r="AN174" i="3"/>
  <c r="U174" i="3"/>
  <c r="S174" i="3"/>
  <c r="R174" i="3"/>
  <c r="P174" i="3"/>
  <c r="N174" i="3"/>
  <c r="L174" i="3"/>
  <c r="AN173" i="3"/>
  <c r="U173" i="3"/>
  <c r="S173" i="3"/>
  <c r="R173" i="3"/>
  <c r="P173" i="3"/>
  <c r="N173" i="3"/>
  <c r="L173" i="3"/>
  <c r="AN172" i="3"/>
  <c r="U172" i="3"/>
  <c r="S172" i="3"/>
  <c r="R172" i="3"/>
  <c r="P172" i="3"/>
  <c r="N172" i="3"/>
  <c r="L172" i="3"/>
  <c r="AN171" i="3"/>
  <c r="U171" i="3"/>
  <c r="S171" i="3"/>
  <c r="R171" i="3"/>
  <c r="P171" i="3"/>
  <c r="N171" i="3"/>
  <c r="L171" i="3"/>
  <c r="AN170" i="3"/>
  <c r="U170" i="3"/>
  <c r="S170" i="3"/>
  <c r="R170" i="3"/>
  <c r="P170" i="3"/>
  <c r="N170" i="3"/>
  <c r="L170" i="3"/>
  <c r="AN169" i="3"/>
  <c r="U169" i="3"/>
  <c r="R169" i="3"/>
  <c r="P169" i="3"/>
  <c r="N169" i="3"/>
  <c r="L169" i="3"/>
  <c r="S169" i="3" s="1"/>
  <c r="AN168" i="3"/>
  <c r="U168" i="3"/>
  <c r="R168" i="3"/>
  <c r="P168" i="3"/>
  <c r="N168" i="3"/>
  <c r="L168" i="3"/>
  <c r="AN167" i="3"/>
  <c r="U167" i="3"/>
  <c r="R167" i="3"/>
  <c r="P167" i="3"/>
  <c r="N167" i="3"/>
  <c r="L167" i="3"/>
  <c r="AN166" i="3"/>
  <c r="U166" i="3"/>
  <c r="R166" i="3"/>
  <c r="P166" i="3"/>
  <c r="N166" i="3"/>
  <c r="L166" i="3"/>
  <c r="S166" i="3" s="1"/>
  <c r="AN165" i="3"/>
  <c r="U165" i="3"/>
  <c r="S165" i="3"/>
  <c r="R165" i="3"/>
  <c r="P165" i="3"/>
  <c r="N165" i="3"/>
  <c r="L165" i="3"/>
  <c r="V165" i="3" s="1"/>
  <c r="AN164" i="3"/>
  <c r="U164" i="3"/>
  <c r="S164" i="3"/>
  <c r="R164" i="3"/>
  <c r="P164" i="3"/>
  <c r="N164" i="3"/>
  <c r="L164" i="3"/>
  <c r="AN163" i="3"/>
  <c r="U163" i="3"/>
  <c r="S163" i="3"/>
  <c r="R163" i="3"/>
  <c r="P163" i="3"/>
  <c r="N163" i="3"/>
  <c r="L163" i="3"/>
  <c r="AN162" i="3"/>
  <c r="U162" i="3"/>
  <c r="S162" i="3"/>
  <c r="R162" i="3"/>
  <c r="P162" i="3"/>
  <c r="N162" i="3"/>
  <c r="L162" i="3"/>
  <c r="AN161" i="3"/>
  <c r="U161" i="3"/>
  <c r="S161" i="3"/>
  <c r="R161" i="3"/>
  <c r="P161" i="3"/>
  <c r="N161" i="3"/>
  <c r="L161" i="3"/>
  <c r="AN160" i="3"/>
  <c r="U160" i="3"/>
  <c r="S160" i="3"/>
  <c r="R160" i="3"/>
  <c r="P160" i="3"/>
  <c r="N160" i="3"/>
  <c r="L160" i="3"/>
  <c r="AN159" i="3"/>
  <c r="U159" i="3"/>
  <c r="S159" i="3"/>
  <c r="R159" i="3"/>
  <c r="P159" i="3"/>
  <c r="N159" i="3"/>
  <c r="L159" i="3"/>
  <c r="AN158" i="3"/>
  <c r="U158" i="3"/>
  <c r="S158" i="3"/>
  <c r="R158" i="3"/>
  <c r="P158" i="3"/>
  <c r="N158" i="3"/>
  <c r="L158" i="3"/>
  <c r="AN157" i="3"/>
  <c r="U157" i="3"/>
  <c r="S157" i="3"/>
  <c r="R157" i="3"/>
  <c r="P157" i="3"/>
  <c r="N157" i="3"/>
  <c r="L157" i="3"/>
  <c r="AN156" i="3"/>
  <c r="U156" i="3"/>
  <c r="R156" i="3"/>
  <c r="P156" i="3"/>
  <c r="N156" i="3"/>
  <c r="L156" i="3"/>
  <c r="S156" i="3" s="1"/>
  <c r="AN155" i="3"/>
  <c r="U155" i="3"/>
  <c r="S155" i="3"/>
  <c r="R155" i="3"/>
  <c r="P155" i="3"/>
  <c r="N155" i="3"/>
  <c r="L155" i="3"/>
  <c r="AN154" i="3"/>
  <c r="U154" i="3"/>
  <c r="R154" i="3"/>
  <c r="P154" i="3"/>
  <c r="N154" i="3"/>
  <c r="L154" i="3"/>
  <c r="S154" i="3" s="1"/>
  <c r="AN153" i="3"/>
  <c r="U153" i="3"/>
  <c r="S153" i="3"/>
  <c r="R153" i="3"/>
  <c r="P153" i="3"/>
  <c r="N153" i="3"/>
  <c r="L153" i="3"/>
  <c r="V153" i="3" s="1"/>
  <c r="AN152" i="3"/>
  <c r="U152" i="3"/>
  <c r="S152" i="3"/>
  <c r="R152" i="3"/>
  <c r="P152" i="3"/>
  <c r="N152" i="3"/>
  <c r="L152" i="3"/>
  <c r="AN151" i="3"/>
  <c r="U151" i="3"/>
  <c r="S151" i="3"/>
  <c r="R151" i="3"/>
  <c r="P151" i="3"/>
  <c r="N151" i="3"/>
  <c r="L151" i="3"/>
  <c r="AN150" i="3"/>
  <c r="U150" i="3"/>
  <c r="S150" i="3"/>
  <c r="R150" i="3"/>
  <c r="P150" i="3"/>
  <c r="N150" i="3"/>
  <c r="L150" i="3"/>
  <c r="AN149" i="3"/>
  <c r="U149" i="3"/>
  <c r="S149" i="3"/>
  <c r="R149" i="3"/>
  <c r="P149" i="3"/>
  <c r="N149" i="3"/>
  <c r="L149" i="3"/>
  <c r="U148" i="3"/>
  <c r="S148" i="3"/>
  <c r="R148" i="3"/>
  <c r="P148" i="3"/>
  <c r="N148" i="3"/>
  <c r="L148" i="3"/>
  <c r="AN147" i="3"/>
  <c r="U147" i="3"/>
  <c r="S147" i="3"/>
  <c r="R147" i="3"/>
  <c r="P147" i="3"/>
  <c r="N147" i="3"/>
  <c r="L147" i="3"/>
  <c r="AN146" i="3"/>
  <c r="U146" i="3"/>
  <c r="S146" i="3"/>
  <c r="R146" i="3"/>
  <c r="P146" i="3"/>
  <c r="N146" i="3"/>
  <c r="L146" i="3"/>
  <c r="AN145" i="3"/>
  <c r="U145" i="3"/>
  <c r="S145" i="3"/>
  <c r="R145" i="3"/>
  <c r="P145" i="3"/>
  <c r="N145" i="3"/>
  <c r="L145" i="3"/>
  <c r="AN144" i="3"/>
  <c r="U144" i="3"/>
  <c r="S144" i="3"/>
  <c r="R144" i="3"/>
  <c r="P144" i="3"/>
  <c r="N144" i="3"/>
  <c r="L144" i="3"/>
  <c r="AN143" i="3"/>
  <c r="U143" i="3"/>
  <c r="S143" i="3"/>
  <c r="R143" i="3"/>
  <c r="P143" i="3"/>
  <c r="N143" i="3"/>
  <c r="L143" i="3"/>
  <c r="U142" i="3"/>
  <c r="S142" i="3"/>
  <c r="R142" i="3"/>
  <c r="P142" i="3"/>
  <c r="N142" i="3"/>
  <c r="L142" i="3"/>
  <c r="AN141" i="3"/>
  <c r="U141" i="3"/>
  <c r="S141" i="3"/>
  <c r="R141" i="3"/>
  <c r="P141" i="3"/>
  <c r="N141" i="3"/>
  <c r="L141" i="3"/>
  <c r="U140" i="3"/>
  <c r="S140" i="3"/>
  <c r="R140" i="3"/>
  <c r="P140" i="3"/>
  <c r="N140" i="3"/>
  <c r="L140" i="3"/>
  <c r="AN139" i="3"/>
  <c r="U139" i="3"/>
  <c r="S139" i="3"/>
  <c r="R139" i="3"/>
  <c r="P139" i="3"/>
  <c r="N139" i="3"/>
  <c r="L139" i="3"/>
  <c r="AN138" i="3"/>
  <c r="U138" i="3"/>
  <c r="S138" i="3"/>
  <c r="R138" i="3"/>
  <c r="P138" i="3"/>
  <c r="N138" i="3"/>
  <c r="L138" i="3"/>
  <c r="AN137" i="3"/>
  <c r="U137" i="3"/>
  <c r="S137" i="3"/>
  <c r="R137" i="3"/>
  <c r="P137" i="3"/>
  <c r="N137" i="3"/>
  <c r="L137" i="3"/>
  <c r="AN136" i="3"/>
  <c r="U136" i="3"/>
  <c r="R136" i="3"/>
  <c r="P136" i="3"/>
  <c r="N136" i="3"/>
  <c r="L136" i="3"/>
  <c r="S136" i="3" s="1"/>
  <c r="U135" i="3"/>
  <c r="S135" i="3"/>
  <c r="R135" i="3"/>
  <c r="P135" i="3"/>
  <c r="N135" i="3"/>
  <c r="L135" i="3"/>
  <c r="U134" i="3"/>
  <c r="S134" i="3"/>
  <c r="R134" i="3"/>
  <c r="P134" i="3"/>
  <c r="N134" i="3"/>
  <c r="L134" i="3"/>
  <c r="AN133" i="3"/>
  <c r="U133" i="3"/>
  <c r="S133" i="3"/>
  <c r="R133" i="3"/>
  <c r="P133" i="3"/>
  <c r="N133" i="3"/>
  <c r="L133" i="3"/>
  <c r="AN132" i="3"/>
  <c r="U132" i="3"/>
  <c r="S132" i="3"/>
  <c r="R132" i="3"/>
  <c r="P132" i="3"/>
  <c r="N132" i="3"/>
  <c r="L132" i="3"/>
  <c r="AN131" i="3"/>
  <c r="U131" i="3"/>
  <c r="S131" i="3"/>
  <c r="R131" i="3"/>
  <c r="P131" i="3"/>
  <c r="N131" i="3"/>
  <c r="L131" i="3"/>
  <c r="U130" i="3"/>
  <c r="S130" i="3"/>
  <c r="R130" i="3"/>
  <c r="P130" i="3"/>
  <c r="N130" i="3"/>
  <c r="L130" i="3"/>
  <c r="U129" i="3"/>
  <c r="R129" i="3"/>
  <c r="P129" i="3"/>
  <c r="N129" i="3"/>
  <c r="L129" i="3"/>
  <c r="S129" i="3" s="1"/>
  <c r="AN128" i="3"/>
  <c r="U128" i="3"/>
  <c r="S128" i="3"/>
  <c r="R128" i="3"/>
  <c r="P128" i="3"/>
  <c r="N128" i="3"/>
  <c r="L128" i="3"/>
  <c r="AN127" i="3"/>
  <c r="U127" i="3"/>
  <c r="S127" i="3"/>
  <c r="R127" i="3"/>
  <c r="P127" i="3"/>
  <c r="N127" i="3"/>
  <c r="L127" i="3"/>
  <c r="AN126" i="3"/>
  <c r="U126" i="3"/>
  <c r="S126" i="3"/>
  <c r="R126" i="3"/>
  <c r="P126" i="3"/>
  <c r="N126" i="3"/>
  <c r="L126" i="3"/>
  <c r="U125" i="3"/>
  <c r="S125" i="3"/>
  <c r="R125" i="3"/>
  <c r="P125" i="3"/>
  <c r="N125" i="3"/>
  <c r="L125" i="3"/>
  <c r="U124" i="3"/>
  <c r="S124" i="3"/>
  <c r="R124" i="3"/>
  <c r="P124" i="3"/>
  <c r="N124" i="3"/>
  <c r="L124" i="3"/>
  <c r="AN123" i="3"/>
  <c r="U123" i="3"/>
  <c r="S123" i="3"/>
  <c r="R123" i="3"/>
  <c r="P123" i="3"/>
  <c r="N123" i="3"/>
  <c r="L123" i="3"/>
  <c r="AN122" i="3"/>
  <c r="U122" i="3"/>
  <c r="S122" i="3"/>
  <c r="R122" i="3"/>
  <c r="P122" i="3"/>
  <c r="N122" i="3"/>
  <c r="L122" i="3"/>
  <c r="AN121" i="3"/>
  <c r="U121" i="3"/>
  <c r="S121" i="3"/>
  <c r="R121" i="3"/>
  <c r="N121" i="3"/>
  <c r="L121" i="3"/>
  <c r="P121" i="3" s="1"/>
  <c r="AN120" i="3"/>
  <c r="U120" i="3"/>
  <c r="S120" i="3"/>
  <c r="R120" i="3"/>
  <c r="P120" i="3"/>
  <c r="N120" i="3"/>
  <c r="L120" i="3"/>
  <c r="U119" i="3"/>
  <c r="S119" i="3"/>
  <c r="R119" i="3"/>
  <c r="P119" i="3"/>
  <c r="N119" i="3"/>
  <c r="L119" i="3"/>
  <c r="AN118" i="3"/>
  <c r="U118" i="3"/>
  <c r="S118" i="3"/>
  <c r="R118" i="3"/>
  <c r="P118" i="3"/>
  <c r="N118" i="3"/>
  <c r="L118" i="3"/>
  <c r="U117" i="3"/>
  <c r="S117" i="3"/>
  <c r="R117" i="3"/>
  <c r="N117" i="3"/>
  <c r="L117" i="3"/>
  <c r="AN116" i="3"/>
  <c r="U116" i="3"/>
  <c r="R116" i="3"/>
  <c r="P116" i="3"/>
  <c r="N116" i="3"/>
  <c r="L116" i="3"/>
  <c r="S116" i="3" s="1"/>
  <c r="AN115" i="3"/>
  <c r="U115" i="3"/>
  <c r="S115" i="3"/>
  <c r="R115" i="3"/>
  <c r="P115" i="3"/>
  <c r="N115" i="3"/>
  <c r="L115" i="3"/>
  <c r="U114" i="3"/>
  <c r="S114" i="3"/>
  <c r="R114" i="3"/>
  <c r="P114" i="3"/>
  <c r="N114" i="3"/>
  <c r="L114" i="3"/>
  <c r="AN113" i="3"/>
  <c r="U113" i="3"/>
  <c r="S113" i="3"/>
  <c r="R113" i="3"/>
  <c r="P113" i="3"/>
  <c r="N113" i="3"/>
  <c r="L113" i="3"/>
  <c r="V113" i="3" s="1"/>
  <c r="U112" i="3"/>
  <c r="R112" i="3"/>
  <c r="P112" i="3"/>
  <c r="N112" i="3"/>
  <c r="L112" i="3"/>
  <c r="AN111" i="3"/>
  <c r="U111" i="3"/>
  <c r="S111" i="3"/>
  <c r="R111" i="3"/>
  <c r="P111" i="3"/>
  <c r="N111" i="3"/>
  <c r="L111" i="3"/>
  <c r="AN110" i="3"/>
  <c r="U110" i="3"/>
  <c r="S110" i="3"/>
  <c r="R110" i="3"/>
  <c r="P110" i="3"/>
  <c r="N110" i="3"/>
  <c r="L110" i="3"/>
  <c r="U109" i="3"/>
  <c r="S109" i="3"/>
  <c r="R109" i="3"/>
  <c r="P109" i="3"/>
  <c r="N109" i="3"/>
  <c r="L109" i="3"/>
  <c r="AN108" i="3"/>
  <c r="U108" i="3"/>
  <c r="S108" i="3"/>
  <c r="R108" i="3"/>
  <c r="P108" i="3"/>
  <c r="N108" i="3"/>
  <c r="L108" i="3"/>
  <c r="U107" i="3"/>
  <c r="S107" i="3"/>
  <c r="R107" i="3"/>
  <c r="P107" i="3"/>
  <c r="N107" i="3"/>
  <c r="L107" i="3"/>
  <c r="AN106" i="3"/>
  <c r="U106" i="3"/>
  <c r="S106" i="3"/>
  <c r="R106" i="3"/>
  <c r="P106" i="3"/>
  <c r="N106" i="3"/>
  <c r="L106" i="3"/>
  <c r="U105" i="3"/>
  <c r="R105" i="3"/>
  <c r="P105" i="3"/>
  <c r="N105" i="3"/>
  <c r="L105" i="3"/>
  <c r="AN104" i="3"/>
  <c r="U104" i="3"/>
  <c r="S104" i="3"/>
  <c r="R104" i="3"/>
  <c r="P104" i="3"/>
  <c r="N104" i="3"/>
  <c r="L104" i="3"/>
  <c r="U103" i="3"/>
  <c r="S103" i="3"/>
  <c r="R103" i="3"/>
  <c r="P103" i="3"/>
  <c r="N103" i="3"/>
  <c r="L103" i="3"/>
  <c r="AN102" i="3"/>
  <c r="U102" i="3"/>
  <c r="S102" i="3"/>
  <c r="R102" i="3"/>
  <c r="P102" i="3"/>
  <c r="N102" i="3"/>
  <c r="L102" i="3"/>
  <c r="AN101" i="3"/>
  <c r="U101" i="3"/>
  <c r="S101" i="3"/>
  <c r="R101" i="3"/>
  <c r="P101" i="3"/>
  <c r="N101" i="3"/>
  <c r="L101" i="3"/>
  <c r="U100" i="3"/>
  <c r="S100" i="3"/>
  <c r="R100" i="3"/>
  <c r="P100" i="3"/>
  <c r="N100" i="3"/>
  <c r="L100" i="3"/>
  <c r="AN99" i="3"/>
  <c r="U99" i="3"/>
  <c r="S99" i="3"/>
  <c r="R99" i="3"/>
  <c r="P99" i="3"/>
  <c r="N99" i="3"/>
  <c r="L99" i="3"/>
  <c r="AN98" i="3"/>
  <c r="U98" i="3"/>
  <c r="S98" i="3"/>
  <c r="R98" i="3"/>
  <c r="P98" i="3"/>
  <c r="N98" i="3"/>
  <c r="L98" i="3"/>
  <c r="U97" i="3"/>
  <c r="S97" i="3"/>
  <c r="R97" i="3"/>
  <c r="P97" i="3"/>
  <c r="N97" i="3"/>
  <c r="L97" i="3"/>
  <c r="AN96" i="3"/>
  <c r="U96" i="3"/>
  <c r="S96" i="3"/>
  <c r="R96" i="3"/>
  <c r="P96" i="3"/>
  <c r="N96" i="3"/>
  <c r="L96" i="3"/>
  <c r="U95" i="3"/>
  <c r="S95" i="3"/>
  <c r="R95" i="3"/>
  <c r="P95" i="3"/>
  <c r="N95" i="3"/>
  <c r="L95" i="3"/>
  <c r="AN94" i="3"/>
  <c r="U94" i="3"/>
  <c r="S94" i="3"/>
  <c r="R94" i="3"/>
  <c r="P94" i="3"/>
  <c r="N94" i="3"/>
  <c r="L94" i="3"/>
  <c r="U93" i="3"/>
  <c r="S93" i="3"/>
  <c r="R93" i="3"/>
  <c r="P93" i="3"/>
  <c r="N93" i="3"/>
  <c r="L93" i="3"/>
  <c r="U92" i="3"/>
  <c r="S92" i="3"/>
  <c r="R92" i="3"/>
  <c r="P92" i="3"/>
  <c r="N92" i="3"/>
  <c r="L92" i="3"/>
  <c r="AN91" i="3"/>
  <c r="U91" i="3"/>
  <c r="S91" i="3"/>
  <c r="R91" i="3"/>
  <c r="P91" i="3"/>
  <c r="N91" i="3"/>
  <c r="L91" i="3"/>
  <c r="U90" i="3"/>
  <c r="S90" i="3"/>
  <c r="R90" i="3"/>
  <c r="P90" i="3"/>
  <c r="N90" i="3"/>
  <c r="L90" i="3"/>
  <c r="AN89" i="3"/>
  <c r="U89" i="3"/>
  <c r="S89" i="3"/>
  <c r="R89" i="3"/>
  <c r="P89" i="3"/>
  <c r="N89" i="3"/>
  <c r="L89" i="3"/>
  <c r="U88" i="3"/>
  <c r="S88" i="3"/>
  <c r="R88" i="3"/>
  <c r="P88" i="3"/>
  <c r="N88" i="3"/>
  <c r="L88" i="3"/>
  <c r="U87" i="3"/>
  <c r="S87" i="3"/>
  <c r="R87" i="3"/>
  <c r="P87" i="3"/>
  <c r="N87" i="3"/>
  <c r="L87" i="3"/>
  <c r="AN86" i="3"/>
  <c r="U86" i="3"/>
  <c r="S86" i="3"/>
  <c r="R86" i="3"/>
  <c r="P86" i="3"/>
  <c r="N86" i="3"/>
  <c r="L86" i="3"/>
  <c r="U85" i="3"/>
  <c r="S85" i="3"/>
  <c r="R85" i="3"/>
  <c r="P85" i="3"/>
  <c r="N85" i="3"/>
  <c r="L85" i="3"/>
  <c r="AN84" i="3"/>
  <c r="U84" i="3"/>
  <c r="S84" i="3"/>
  <c r="R84" i="3"/>
  <c r="P84" i="3"/>
  <c r="N84" i="3"/>
  <c r="L84" i="3"/>
  <c r="U83" i="3"/>
  <c r="S83" i="3"/>
  <c r="R83" i="3"/>
  <c r="P83" i="3"/>
  <c r="N83" i="3"/>
  <c r="L83" i="3"/>
  <c r="U82" i="3"/>
  <c r="S82" i="3"/>
  <c r="R82" i="3"/>
  <c r="P82" i="3"/>
  <c r="N82" i="3"/>
  <c r="L82" i="3"/>
  <c r="AN81" i="3"/>
  <c r="U81" i="3"/>
  <c r="S81" i="3"/>
  <c r="R81" i="3"/>
  <c r="P81" i="3"/>
  <c r="N81" i="3"/>
  <c r="L81" i="3"/>
  <c r="U80" i="3"/>
  <c r="S80" i="3"/>
  <c r="R80" i="3"/>
  <c r="P80" i="3"/>
  <c r="N80" i="3"/>
  <c r="L80" i="3"/>
  <c r="AN79" i="3"/>
  <c r="U79" i="3"/>
  <c r="S79" i="3"/>
  <c r="R79" i="3"/>
  <c r="P79" i="3"/>
  <c r="N79" i="3"/>
  <c r="L79" i="3"/>
  <c r="U78" i="3"/>
  <c r="S78" i="3"/>
  <c r="R78" i="3"/>
  <c r="N78" i="3"/>
  <c r="L78" i="3"/>
  <c r="P78" i="3" s="1"/>
  <c r="U77" i="3"/>
  <c r="S77" i="3"/>
  <c r="R77" i="3"/>
  <c r="N77" i="3"/>
  <c r="L77" i="3"/>
  <c r="P77" i="3" s="1"/>
  <c r="AN76" i="3"/>
  <c r="U76" i="3"/>
  <c r="S76" i="3"/>
  <c r="R76" i="3"/>
  <c r="N76" i="3"/>
  <c r="L76" i="3"/>
  <c r="P76" i="3" s="1"/>
  <c r="U75" i="3"/>
  <c r="S75" i="3"/>
  <c r="R75" i="3"/>
  <c r="P75" i="3"/>
  <c r="N75" i="3"/>
  <c r="L75" i="3"/>
  <c r="AN74" i="3"/>
  <c r="U74" i="3"/>
  <c r="S74" i="3"/>
  <c r="R74" i="3"/>
  <c r="N74" i="3"/>
  <c r="L74" i="3"/>
  <c r="P74" i="3" s="1"/>
  <c r="U73" i="3"/>
  <c r="S73" i="3"/>
  <c r="R73" i="3"/>
  <c r="N73" i="3"/>
  <c r="L73" i="3"/>
  <c r="P73" i="3" s="1"/>
  <c r="AN72" i="3"/>
  <c r="U72" i="3"/>
  <c r="S72" i="3"/>
  <c r="R72" i="3"/>
  <c r="N72" i="3"/>
  <c r="L72" i="3"/>
  <c r="P72" i="3" s="1"/>
  <c r="AN71" i="3"/>
  <c r="U71" i="3"/>
  <c r="S71" i="3"/>
  <c r="R71" i="3"/>
  <c r="N71" i="3"/>
  <c r="L71" i="3"/>
  <c r="P71" i="3" s="1"/>
  <c r="U70" i="3"/>
  <c r="S70" i="3"/>
  <c r="R70" i="3"/>
  <c r="N70" i="3"/>
  <c r="L70" i="3"/>
  <c r="P70" i="3" s="1"/>
  <c r="AN69" i="3"/>
  <c r="U69" i="3"/>
  <c r="S69" i="3"/>
  <c r="R69" i="3"/>
  <c r="N69" i="3"/>
  <c r="L69" i="3"/>
  <c r="P69" i="3" s="1"/>
  <c r="U68" i="3"/>
  <c r="S68" i="3"/>
  <c r="R68" i="3"/>
  <c r="N68" i="3"/>
  <c r="L68" i="3"/>
  <c r="P68" i="3" s="1"/>
  <c r="U67" i="3"/>
  <c r="S67" i="3"/>
  <c r="R67" i="3"/>
  <c r="N67" i="3"/>
  <c r="L67" i="3"/>
  <c r="P67" i="3" s="1"/>
  <c r="AN66" i="3"/>
  <c r="U66" i="3"/>
  <c r="S66" i="3"/>
  <c r="R66" i="3"/>
  <c r="N66" i="3"/>
  <c r="L66" i="3"/>
  <c r="P66" i="3" s="1"/>
  <c r="AN65" i="3"/>
  <c r="U65" i="3"/>
  <c r="S65" i="3"/>
  <c r="R65" i="3"/>
  <c r="N65" i="3"/>
  <c r="L65" i="3"/>
  <c r="AN64" i="3"/>
  <c r="U64" i="3"/>
  <c r="S64" i="3"/>
  <c r="R64" i="3"/>
  <c r="P64" i="3"/>
  <c r="N64" i="3"/>
  <c r="L64" i="3"/>
  <c r="U63" i="3"/>
  <c r="S63" i="3"/>
  <c r="R63" i="3"/>
  <c r="P63" i="3"/>
  <c r="N63" i="3"/>
  <c r="L63" i="3"/>
  <c r="U62" i="3"/>
  <c r="S62" i="3"/>
  <c r="R62" i="3"/>
  <c r="P62" i="3"/>
  <c r="N62" i="3"/>
  <c r="L62" i="3"/>
  <c r="AN61" i="3"/>
  <c r="U61" i="3"/>
  <c r="S61" i="3"/>
  <c r="R61" i="3"/>
  <c r="P61" i="3"/>
  <c r="N61" i="3"/>
  <c r="L61" i="3"/>
  <c r="AN60" i="3"/>
  <c r="U60" i="3"/>
  <c r="S60" i="3"/>
  <c r="R60" i="3"/>
  <c r="P60" i="3"/>
  <c r="N60" i="3"/>
  <c r="L60" i="3"/>
  <c r="AN59" i="3"/>
  <c r="U59" i="3"/>
  <c r="S59" i="3"/>
  <c r="R59" i="3"/>
  <c r="P59" i="3"/>
  <c r="N59" i="3"/>
  <c r="L59" i="3"/>
  <c r="U58" i="3"/>
  <c r="S58" i="3"/>
  <c r="R58" i="3"/>
  <c r="P58" i="3"/>
  <c r="N58" i="3"/>
  <c r="L58" i="3"/>
  <c r="AN57" i="3"/>
  <c r="U57" i="3"/>
  <c r="S57" i="3"/>
  <c r="R57" i="3"/>
  <c r="P57" i="3"/>
  <c r="N57" i="3"/>
  <c r="L57" i="3"/>
  <c r="AN56" i="3"/>
  <c r="U56" i="3"/>
  <c r="S56" i="3"/>
  <c r="R56" i="3"/>
  <c r="P56" i="3"/>
  <c r="N56" i="3"/>
  <c r="L56" i="3"/>
  <c r="AN55" i="3"/>
  <c r="U55" i="3"/>
  <c r="S55" i="3"/>
  <c r="R55" i="3"/>
  <c r="P55" i="3"/>
  <c r="N55" i="3"/>
  <c r="L55" i="3"/>
  <c r="AN54" i="3"/>
  <c r="U54" i="3"/>
  <c r="S54" i="3"/>
  <c r="R54" i="3"/>
  <c r="P54" i="3"/>
  <c r="N54" i="3"/>
  <c r="L54" i="3"/>
  <c r="AN53" i="3"/>
  <c r="U53" i="3"/>
  <c r="S53" i="3"/>
  <c r="R53" i="3"/>
  <c r="P53" i="3"/>
  <c r="N53" i="3"/>
  <c r="L53" i="3"/>
  <c r="V53" i="3" s="1"/>
  <c r="AN52" i="3"/>
  <c r="U52" i="3"/>
  <c r="S52" i="3"/>
  <c r="R52" i="3"/>
  <c r="P52" i="3"/>
  <c r="N52" i="3"/>
  <c r="L52" i="3"/>
  <c r="AN51" i="3"/>
  <c r="U51" i="3"/>
  <c r="S51" i="3"/>
  <c r="R51" i="3"/>
  <c r="P51" i="3"/>
  <c r="N51" i="3"/>
  <c r="L51" i="3"/>
  <c r="AN50" i="3"/>
  <c r="U50" i="3"/>
  <c r="S50" i="3"/>
  <c r="R50" i="3"/>
  <c r="P50" i="3"/>
  <c r="N50" i="3"/>
  <c r="V50" i="3" s="1"/>
  <c r="L50" i="3"/>
  <c r="AN49" i="3"/>
  <c r="U49" i="3"/>
  <c r="S49" i="3"/>
  <c r="R49" i="3"/>
  <c r="P49" i="3"/>
  <c r="N49" i="3"/>
  <c r="L49" i="3"/>
  <c r="AN48" i="3"/>
  <c r="U48" i="3"/>
  <c r="S48" i="3"/>
  <c r="R48" i="3"/>
  <c r="P48" i="3"/>
  <c r="N48" i="3"/>
  <c r="L48" i="3"/>
  <c r="AN47" i="3"/>
  <c r="U47" i="3"/>
  <c r="S47" i="3"/>
  <c r="R47" i="3"/>
  <c r="P47" i="3"/>
  <c r="N47" i="3"/>
  <c r="L47" i="3"/>
  <c r="AN46" i="3"/>
  <c r="U46" i="3"/>
  <c r="S46" i="3"/>
  <c r="R46" i="3"/>
  <c r="P46" i="3"/>
  <c r="N46" i="3"/>
  <c r="L46" i="3"/>
  <c r="AN45" i="3"/>
  <c r="U45" i="3"/>
  <c r="S45" i="3"/>
  <c r="R45" i="3"/>
  <c r="P45" i="3"/>
  <c r="N45" i="3"/>
  <c r="L45" i="3"/>
  <c r="AN44" i="3"/>
  <c r="U44" i="3"/>
  <c r="S44" i="3"/>
  <c r="R44" i="3"/>
  <c r="P44" i="3"/>
  <c r="N44" i="3"/>
  <c r="L44" i="3"/>
  <c r="AN43" i="3"/>
  <c r="U43" i="3"/>
  <c r="S43" i="3"/>
  <c r="R43" i="3"/>
  <c r="P43" i="3"/>
  <c r="N43" i="3"/>
  <c r="L43" i="3"/>
  <c r="AN42" i="3"/>
  <c r="U42" i="3"/>
  <c r="S42" i="3"/>
  <c r="R42" i="3"/>
  <c r="P42" i="3"/>
  <c r="N42" i="3"/>
  <c r="L42" i="3"/>
  <c r="AN41" i="3"/>
  <c r="U41" i="3"/>
  <c r="S41" i="3"/>
  <c r="R41" i="3"/>
  <c r="P41" i="3"/>
  <c r="N41" i="3"/>
  <c r="L41" i="3"/>
  <c r="AN40" i="3"/>
  <c r="U40" i="3"/>
  <c r="S40" i="3"/>
  <c r="R40" i="3"/>
  <c r="P40" i="3"/>
  <c r="N40" i="3"/>
  <c r="L40" i="3"/>
  <c r="AN39" i="3"/>
  <c r="U39" i="3"/>
  <c r="S39" i="3"/>
  <c r="R39" i="3"/>
  <c r="P39" i="3"/>
  <c r="N39" i="3"/>
  <c r="L39" i="3"/>
  <c r="AN38" i="3"/>
  <c r="U38" i="3"/>
  <c r="S38" i="3"/>
  <c r="R38" i="3"/>
  <c r="P38" i="3"/>
  <c r="N38" i="3"/>
  <c r="L38" i="3"/>
  <c r="AN37" i="3"/>
  <c r="U37" i="3"/>
  <c r="S37" i="3"/>
  <c r="R37" i="3"/>
  <c r="P37" i="3"/>
  <c r="N37" i="3"/>
  <c r="L37" i="3"/>
  <c r="AN36" i="3"/>
  <c r="U36" i="3"/>
  <c r="S36" i="3"/>
  <c r="R36" i="3"/>
  <c r="P36" i="3"/>
  <c r="N36" i="3"/>
  <c r="L36" i="3"/>
  <c r="AN35" i="3"/>
  <c r="U35" i="3"/>
  <c r="S35" i="3"/>
  <c r="R35" i="3"/>
  <c r="P35" i="3"/>
  <c r="N35" i="3"/>
  <c r="L35" i="3"/>
  <c r="AN34" i="3"/>
  <c r="U34" i="3"/>
  <c r="S34" i="3"/>
  <c r="R34" i="3"/>
  <c r="P34" i="3"/>
  <c r="N34" i="3"/>
  <c r="L34" i="3"/>
  <c r="V34" i="3" s="1"/>
  <c r="AN33" i="3"/>
  <c r="U33" i="3"/>
  <c r="S33" i="3"/>
  <c r="R33" i="3"/>
  <c r="P33" i="3"/>
  <c r="N33" i="3"/>
  <c r="L33" i="3"/>
  <c r="AN32" i="3"/>
  <c r="U32" i="3"/>
  <c r="S32" i="3"/>
  <c r="R32" i="3"/>
  <c r="P32" i="3"/>
  <c r="N32" i="3"/>
  <c r="L32" i="3"/>
  <c r="AN31" i="3"/>
  <c r="U31" i="3"/>
  <c r="S31" i="3"/>
  <c r="R31" i="3"/>
  <c r="P31" i="3"/>
  <c r="N31" i="3"/>
  <c r="L31" i="3"/>
  <c r="AN30" i="3"/>
  <c r="U30" i="3"/>
  <c r="S30" i="3"/>
  <c r="R30" i="3"/>
  <c r="P30" i="3"/>
  <c r="N30" i="3"/>
  <c r="L30" i="3"/>
  <c r="AN29" i="3"/>
  <c r="U29" i="3"/>
  <c r="S29" i="3"/>
  <c r="R29" i="3"/>
  <c r="P29" i="3"/>
  <c r="N29" i="3"/>
  <c r="L29" i="3"/>
  <c r="AN28" i="3"/>
  <c r="U28" i="3"/>
  <c r="S28" i="3"/>
  <c r="R28" i="3"/>
  <c r="P28" i="3"/>
  <c r="N28" i="3"/>
  <c r="L28" i="3"/>
  <c r="AN27" i="3"/>
  <c r="U27" i="3"/>
  <c r="S27" i="3"/>
  <c r="R27" i="3"/>
  <c r="P27" i="3"/>
  <c r="N27" i="3"/>
  <c r="L27" i="3"/>
  <c r="AN26" i="3"/>
  <c r="U26" i="3"/>
  <c r="S26" i="3"/>
  <c r="R26" i="3"/>
  <c r="P26" i="3"/>
  <c r="N26" i="3"/>
  <c r="L26" i="3"/>
  <c r="AN25" i="3"/>
  <c r="U25" i="3"/>
  <c r="S25" i="3"/>
  <c r="R25" i="3"/>
  <c r="N25" i="3"/>
  <c r="L25" i="3"/>
  <c r="AN24" i="3"/>
  <c r="U24" i="3"/>
  <c r="S24" i="3"/>
  <c r="R24" i="3"/>
  <c r="P24" i="3"/>
  <c r="N24" i="3"/>
  <c r="L24" i="3"/>
  <c r="AN23" i="3"/>
  <c r="U23" i="3"/>
  <c r="S23" i="3"/>
  <c r="R23" i="3"/>
  <c r="P23" i="3"/>
  <c r="N23" i="3"/>
  <c r="L23" i="3"/>
  <c r="AN22" i="3"/>
  <c r="U22" i="3"/>
  <c r="S22" i="3"/>
  <c r="R22" i="3"/>
  <c r="P22" i="3"/>
  <c r="N22" i="3"/>
  <c r="L22" i="3"/>
  <c r="AN21" i="3"/>
  <c r="U21" i="3"/>
  <c r="S21" i="3"/>
  <c r="R21" i="3"/>
  <c r="P21" i="3"/>
  <c r="N21" i="3"/>
  <c r="L21" i="3"/>
  <c r="AN20" i="3"/>
  <c r="U20" i="3"/>
  <c r="S20" i="3"/>
  <c r="R20" i="3"/>
  <c r="P20" i="3"/>
  <c r="N20" i="3"/>
  <c r="L20" i="3"/>
  <c r="AN19" i="3"/>
  <c r="U19" i="3"/>
  <c r="S19" i="3"/>
  <c r="R19" i="3"/>
  <c r="P19" i="3"/>
  <c r="N19" i="3"/>
  <c r="L19" i="3"/>
  <c r="AN18" i="3"/>
  <c r="U18" i="3"/>
  <c r="S18" i="3"/>
  <c r="V18" i="3" s="1"/>
  <c r="R18" i="3"/>
  <c r="P18" i="3"/>
  <c r="N18" i="3"/>
  <c r="L18" i="3"/>
  <c r="AN17" i="3"/>
  <c r="U17" i="3"/>
  <c r="S17" i="3"/>
  <c r="R17" i="3"/>
  <c r="P17" i="3"/>
  <c r="N17" i="3"/>
  <c r="L17" i="3"/>
  <c r="AN16" i="3"/>
  <c r="U16" i="3"/>
  <c r="S16" i="3"/>
  <c r="R16" i="3"/>
  <c r="P16" i="3"/>
  <c r="N16" i="3"/>
  <c r="L16" i="3"/>
  <c r="AN15" i="3"/>
  <c r="U15" i="3"/>
  <c r="S15" i="3"/>
  <c r="R15" i="3"/>
  <c r="P15" i="3"/>
  <c r="N15" i="3"/>
  <c r="L15" i="3"/>
  <c r="AN14" i="3"/>
  <c r="U14" i="3"/>
  <c r="S14" i="3"/>
  <c r="R14" i="3"/>
  <c r="P14" i="3"/>
  <c r="N14" i="3"/>
  <c r="L14" i="3"/>
  <c r="AN13" i="3"/>
  <c r="U13" i="3"/>
  <c r="S13" i="3"/>
  <c r="R13" i="3"/>
  <c r="P13" i="3"/>
  <c r="N13" i="3"/>
  <c r="L13" i="3"/>
  <c r="AN12" i="3"/>
  <c r="U12" i="3"/>
  <c r="S12" i="3"/>
  <c r="R12" i="3"/>
  <c r="P12" i="3"/>
  <c r="N12" i="3"/>
  <c r="L12" i="3"/>
  <c r="AN11" i="3"/>
  <c r="U11" i="3"/>
  <c r="S11" i="3"/>
  <c r="R11" i="3"/>
  <c r="P11" i="3"/>
  <c r="N11" i="3"/>
  <c r="L11" i="3"/>
  <c r="AN10" i="3"/>
  <c r="U10" i="3"/>
  <c r="S10" i="3"/>
  <c r="R10" i="3"/>
  <c r="P10" i="3"/>
  <c r="N10" i="3"/>
  <c r="L10" i="3"/>
  <c r="AN9" i="3"/>
  <c r="U9" i="3"/>
  <c r="S9" i="3"/>
  <c r="R9" i="3"/>
  <c r="P9" i="3"/>
  <c r="N9" i="3"/>
  <c r="L9" i="3"/>
  <c r="AN8" i="3"/>
  <c r="U8" i="3"/>
  <c r="S8" i="3"/>
  <c r="R8" i="3"/>
  <c r="P8" i="3"/>
  <c r="N8" i="3"/>
  <c r="L8" i="3"/>
  <c r="AN7" i="3"/>
  <c r="U7" i="3"/>
  <c r="S7" i="3"/>
  <c r="R7" i="3"/>
  <c r="P7" i="3"/>
  <c r="N7" i="3"/>
  <c r="L7" i="3"/>
  <c r="AN6" i="3"/>
  <c r="U6" i="3"/>
  <c r="S6" i="3"/>
  <c r="R6" i="3"/>
  <c r="P6" i="3"/>
  <c r="N6" i="3"/>
  <c r="L6" i="3"/>
  <c r="AN5" i="3"/>
  <c r="U5" i="3"/>
  <c r="S5" i="3"/>
  <c r="R5" i="3"/>
  <c r="P5" i="3"/>
  <c r="N5" i="3"/>
  <c r="L5" i="3"/>
  <c r="AN4" i="3"/>
  <c r="U4" i="3"/>
  <c r="S4" i="3"/>
  <c r="R4" i="3"/>
  <c r="P4" i="3"/>
  <c r="N4" i="3"/>
  <c r="L4" i="3"/>
  <c r="AN3" i="3"/>
  <c r="U3" i="3"/>
  <c r="S3" i="3"/>
  <c r="R3" i="3"/>
  <c r="P3" i="3"/>
  <c r="N3" i="3"/>
  <c r="L3" i="3"/>
  <c r="D16" i="2"/>
  <c r="V183" i="3" l="1"/>
  <c r="V139" i="3"/>
  <c r="V54" i="3"/>
  <c r="V130" i="3"/>
  <c r="V133" i="3"/>
  <c r="V148" i="3"/>
  <c r="V157" i="3"/>
  <c r="V83" i="3"/>
  <c r="V90" i="3"/>
  <c r="V234" i="3"/>
  <c r="V15" i="3"/>
  <c r="V26" i="3"/>
  <c r="V228" i="3"/>
  <c r="V40" i="3"/>
  <c r="V178" i="3"/>
  <c r="V126" i="3"/>
  <c r="V149" i="3"/>
  <c r="V30" i="3"/>
  <c r="V36" i="3"/>
  <c r="V128" i="3"/>
  <c r="V238" i="3"/>
  <c r="V88" i="3"/>
  <c r="V39" i="3"/>
  <c r="V169" i="3"/>
  <c r="V246" i="3"/>
  <c r="V163" i="3"/>
  <c r="V143" i="3"/>
  <c r="V195" i="3"/>
  <c r="V198" i="3"/>
  <c r="V209" i="3"/>
  <c r="V5" i="3"/>
  <c r="V22" i="3"/>
  <c r="V189" i="3"/>
  <c r="V100" i="3"/>
  <c r="V14" i="3"/>
  <c r="V45" i="3"/>
  <c r="V69" i="3"/>
  <c r="V134" i="3"/>
  <c r="V216" i="3"/>
  <c r="B15" i="2" s="1"/>
  <c r="C15" i="2" s="1"/>
  <c r="V231" i="3"/>
  <c r="V184" i="3"/>
  <c r="V173" i="3"/>
  <c r="V23" i="3"/>
  <c r="V104" i="3"/>
  <c r="V132" i="3"/>
  <c r="V138" i="3"/>
  <c r="V193" i="3"/>
  <c r="V199" i="3"/>
  <c r="V20" i="3"/>
  <c r="V158" i="3"/>
  <c r="V187" i="3"/>
  <c r="V12" i="3"/>
  <c r="V144" i="3"/>
  <c r="V164" i="3"/>
  <c r="V250" i="3"/>
  <c r="V147" i="3"/>
  <c r="V179" i="3"/>
  <c r="V76" i="3"/>
  <c r="V123" i="3"/>
  <c r="V235" i="3"/>
  <c r="V159" i="3"/>
  <c r="V188" i="3"/>
  <c r="V214" i="3"/>
  <c r="V229" i="3"/>
  <c r="V63" i="3"/>
  <c r="V35" i="3"/>
  <c r="V99" i="3"/>
  <c r="V102" i="3"/>
  <c r="V114" i="3"/>
  <c r="V171" i="3"/>
  <c r="V174" i="3"/>
  <c r="V177" i="3"/>
  <c r="V10" i="3"/>
  <c r="V194" i="3"/>
  <c r="V68" i="3"/>
  <c r="V55" i="3"/>
  <c r="V118" i="3"/>
  <c r="V124" i="3"/>
  <c r="V154" i="3"/>
  <c r="S168" i="3"/>
  <c r="V168" i="3" s="1"/>
  <c r="V9" i="3"/>
  <c r="V75" i="3"/>
  <c r="V84" i="3"/>
  <c r="V93" i="3"/>
  <c r="V121" i="3"/>
  <c r="V222" i="3"/>
  <c r="V225" i="3"/>
  <c r="V249" i="3"/>
  <c r="V3" i="3"/>
  <c r="V6" i="3"/>
  <c r="V37" i="3"/>
  <c r="V59" i="3"/>
  <c r="V72" i="3"/>
  <c r="V97" i="3"/>
  <c r="V106" i="3"/>
  <c r="V109" i="3"/>
  <c r="V127" i="3"/>
  <c r="V129" i="3"/>
  <c r="V155" i="3"/>
  <c r="V185" i="3"/>
  <c r="V240" i="3"/>
  <c r="V48" i="3"/>
  <c r="V62" i="3"/>
  <c r="V94" i="3"/>
  <c r="V196" i="3"/>
  <c r="V204" i="3"/>
  <c r="V4" i="3"/>
  <c r="V43" i="3"/>
  <c r="V57" i="3"/>
  <c r="V150" i="3"/>
  <c r="V202" i="3"/>
  <c r="V219" i="3"/>
  <c r="V213" i="3"/>
  <c r="V32" i="3"/>
  <c r="V60" i="3"/>
  <c r="V172" i="3"/>
  <c r="V180" i="3"/>
  <c r="V7" i="3"/>
  <c r="V49" i="3"/>
  <c r="V122" i="3"/>
  <c r="V142" i="3"/>
  <c r="V191" i="3"/>
  <c r="V220" i="3"/>
  <c r="V78" i="3"/>
  <c r="V46" i="3"/>
  <c r="V79" i="3"/>
  <c r="V208" i="3"/>
  <c r="V217" i="3"/>
  <c r="B12" i="2" s="1"/>
  <c r="C12" i="2" s="1"/>
  <c r="V66" i="3"/>
  <c r="V103" i="3"/>
  <c r="V107" i="3"/>
  <c r="V116" i="3"/>
  <c r="V226" i="3"/>
  <c r="V241" i="3"/>
  <c r="V29" i="3"/>
  <c r="V38" i="3"/>
  <c r="V70" i="3"/>
  <c r="V119" i="3"/>
  <c r="V145" i="3"/>
  <c r="V175" i="3"/>
  <c r="V223" i="3"/>
  <c r="V73" i="3"/>
  <c r="V92" i="3"/>
  <c r="V186" i="3"/>
  <c r="V86" i="3"/>
  <c r="V89" i="3"/>
  <c r="V137" i="3"/>
  <c r="V200" i="3"/>
  <c r="V21" i="3"/>
  <c r="V170" i="3"/>
  <c r="V215" i="3"/>
  <c r="V24" i="3"/>
  <c r="V19" i="3"/>
  <c r="V27" i="3"/>
  <c r="V33" i="3"/>
  <c r="V47" i="3"/>
  <c r="V58" i="3"/>
  <c r="V61" i="3"/>
  <c r="V98" i="3"/>
  <c r="V162" i="3"/>
  <c r="V192" i="3"/>
  <c r="V64" i="3"/>
  <c r="V80" i="3"/>
  <c r="V13" i="3"/>
  <c r="V16" i="3"/>
  <c r="V140" i="3"/>
  <c r="V181" i="3"/>
  <c r="V248" i="3"/>
  <c r="V74" i="3"/>
  <c r="V111" i="3"/>
  <c r="V221" i="3"/>
  <c r="V227" i="3"/>
  <c r="V251" i="3"/>
  <c r="V254" i="3"/>
  <c r="V176" i="3"/>
  <c r="V8" i="3"/>
  <c r="V11" i="3"/>
  <c r="V28" i="3"/>
  <c r="V135" i="3"/>
  <c r="V210" i="3"/>
  <c r="V218" i="3"/>
  <c r="V230" i="3"/>
  <c r="V233" i="3"/>
  <c r="V245" i="3"/>
  <c r="V17" i="3"/>
  <c r="V31" i="3"/>
  <c r="V56" i="3"/>
  <c r="V71" i="3"/>
  <c r="V81" i="3"/>
  <c r="V108" i="3"/>
  <c r="V152" i="3"/>
  <c r="V160" i="3"/>
  <c r="V190" i="3"/>
  <c r="V201" i="3"/>
  <c r="V207" i="3"/>
  <c r="V224" i="3"/>
  <c r="V239" i="3"/>
  <c r="AN75" i="3"/>
  <c r="V77" i="3"/>
  <c r="AN90" i="3"/>
  <c r="AN92" i="3"/>
  <c r="V96" i="3"/>
  <c r="AN109" i="3"/>
  <c r="AN114" i="3"/>
  <c r="AN119" i="3"/>
  <c r="AN125" i="3"/>
  <c r="AN142" i="3"/>
  <c r="AN148" i="3"/>
  <c r="AN238" i="3"/>
  <c r="AN58" i="3"/>
  <c r="V67" i="3"/>
  <c r="V82" i="3"/>
  <c r="AN124" i="3"/>
  <c r="AN130" i="3"/>
  <c r="AN135" i="3"/>
  <c r="AN140" i="3"/>
  <c r="AN233" i="3"/>
  <c r="AN234" i="3"/>
  <c r="AN77" i="3"/>
  <c r="AN129" i="3"/>
  <c r="AN134" i="3"/>
  <c r="AN232" i="3"/>
  <c r="V253" i="3"/>
  <c r="AN67" i="3"/>
  <c r="AN93" i="3"/>
  <c r="AN227" i="3"/>
  <c r="V41" i="3"/>
  <c r="AN78" i="3"/>
  <c r="V85" i="3"/>
  <c r="AN68" i="3"/>
  <c r="AN95" i="3"/>
  <c r="AN97" i="3"/>
  <c r="V101" i="3"/>
  <c r="P212" i="3"/>
  <c r="V212" i="3" s="1"/>
  <c r="AN223" i="3"/>
  <c r="V247" i="3"/>
  <c r="V42" i="3"/>
  <c r="V87" i="3"/>
  <c r="V211" i="3"/>
  <c r="AN254" i="3"/>
  <c r="AN80" i="3"/>
  <c r="AN82" i="3"/>
  <c r="S105" i="3"/>
  <c r="V105" i="3" s="1"/>
  <c r="P243" i="3"/>
  <c r="V243" i="3" s="1"/>
  <c r="V206" i="3"/>
  <c r="V242" i="3"/>
  <c r="AN250" i="3"/>
  <c r="AN62" i="3"/>
  <c r="AN70" i="3"/>
  <c r="AN83" i="3"/>
  <c r="V110" i="3"/>
  <c r="V115" i="3"/>
  <c r="V120" i="3"/>
  <c r="P65" i="3"/>
  <c r="V65" i="3" s="1"/>
  <c r="AN100" i="3"/>
  <c r="S112" i="3"/>
  <c r="V112" i="3" s="1"/>
  <c r="P117" i="3"/>
  <c r="V117" i="3" s="1"/>
  <c r="V125" i="3"/>
  <c r="S197" i="3"/>
  <c r="V197" i="3" s="1"/>
  <c r="AN244" i="3"/>
  <c r="S182" i="3"/>
  <c r="V182" i="3" s="1"/>
  <c r="AN208" i="3"/>
  <c r="P25" i="3"/>
  <c r="V25" i="3" s="1"/>
  <c r="V44" i="3"/>
  <c r="AN63" i="3"/>
  <c r="AN85" i="3"/>
  <c r="AN87" i="3"/>
  <c r="V91" i="3"/>
  <c r="S167" i="3"/>
  <c r="V167" i="3" s="1"/>
  <c r="P237" i="3"/>
  <c r="V237" i="3" s="1"/>
  <c r="AN253" i="3"/>
  <c r="V51" i="3"/>
  <c r="AN103" i="3"/>
  <c r="V131" i="3"/>
  <c r="V136" i="3"/>
  <c r="V141" i="3"/>
  <c r="V146" i="3"/>
  <c r="V151" i="3"/>
  <c r="V156" i="3"/>
  <c r="V161" i="3"/>
  <c r="V166" i="3"/>
  <c r="V236" i="3"/>
  <c r="AN73" i="3"/>
  <c r="V232" i="3"/>
  <c r="V52" i="3"/>
  <c r="AN88" i="3"/>
  <c r="V95" i="3"/>
  <c r="AN105" i="3"/>
  <c r="AN107" i="3"/>
  <c r="AN112" i="3"/>
  <c r="AN117" i="3"/>
  <c r="AN198" i="3"/>
  <c r="AN203" i="3"/>
  <c r="P244" i="3"/>
  <c r="V244" i="3" s="1"/>
  <c r="S205" i="3"/>
  <c r="V205" i="3" s="1"/>
  <c r="R257" i="3"/>
  <c r="X255" i="3"/>
  <c r="K255" i="3"/>
  <c r="I10" i="2"/>
  <c r="I45" i="2" s="1"/>
  <c r="O8" i="2"/>
  <c r="O43" i="2" s="1"/>
  <c r="K7" i="2"/>
  <c r="O7" i="2"/>
  <c r="O42" i="2" s="1"/>
  <c r="N7" i="2"/>
  <c r="N42" i="2" s="1"/>
  <c r="K6" i="2"/>
  <c r="K41" i="2" s="1"/>
  <c r="L6" i="2"/>
  <c r="L41" i="2" s="1"/>
  <c r="M6" i="2"/>
  <c r="M41" i="2" s="1"/>
  <c r="B50" i="2"/>
  <c r="O34" i="2"/>
  <c r="N34" i="2"/>
  <c r="M34" i="2"/>
  <c r="L34" i="2"/>
  <c r="K34" i="2"/>
  <c r="J34" i="2"/>
  <c r="I34" i="2"/>
  <c r="D34" i="2"/>
  <c r="C34" i="2"/>
  <c r="B34" i="2"/>
  <c r="P33" i="2"/>
  <c r="U33" i="2" s="1"/>
  <c r="P32" i="2"/>
  <c r="U32" i="2" s="1"/>
  <c r="P31" i="2"/>
  <c r="U31" i="2" s="1"/>
  <c r="P30" i="2"/>
  <c r="U30" i="2" s="1"/>
  <c r="P29" i="2"/>
  <c r="U29" i="2" s="1"/>
  <c r="P28" i="2"/>
  <c r="U28" i="2" s="1"/>
  <c r="P27" i="2"/>
  <c r="U27" i="2" s="1"/>
  <c r="P26" i="2"/>
  <c r="U26" i="2" s="1"/>
  <c r="P25" i="2"/>
  <c r="U25" i="2" s="1"/>
  <c r="P24" i="2"/>
  <c r="U24" i="2" s="1"/>
  <c r="P23" i="2"/>
  <c r="U23" i="2" s="1"/>
  <c r="O15" i="2"/>
  <c r="O50" i="2" s="1"/>
  <c r="N15" i="2"/>
  <c r="N50" i="2" s="1"/>
  <c r="M15" i="2"/>
  <c r="M50" i="2" s="1"/>
  <c r="L15" i="2"/>
  <c r="L50" i="2" s="1"/>
  <c r="K15" i="2"/>
  <c r="K50" i="2" s="1"/>
  <c r="J15" i="2"/>
  <c r="I15" i="2"/>
  <c r="I50" i="2" s="1"/>
  <c r="O14" i="2"/>
  <c r="O49" i="2" s="1"/>
  <c r="M14" i="2"/>
  <c r="M49" i="2" s="1"/>
  <c r="L14" i="2"/>
  <c r="L49" i="2" s="1"/>
  <c r="K14" i="2"/>
  <c r="K49" i="2" s="1"/>
  <c r="J14" i="2"/>
  <c r="J49" i="2" s="1"/>
  <c r="I14" i="2"/>
  <c r="I49" i="2" s="1"/>
  <c r="O13" i="2"/>
  <c r="O48" i="2" s="1"/>
  <c r="N13" i="2"/>
  <c r="N48" i="2" s="1"/>
  <c r="M13" i="2"/>
  <c r="M48" i="2" s="1"/>
  <c r="L13" i="2"/>
  <c r="L48" i="2" s="1"/>
  <c r="K13" i="2"/>
  <c r="K48" i="2" s="1"/>
  <c r="J13" i="2"/>
  <c r="J48" i="2" s="1"/>
  <c r="I13" i="2"/>
  <c r="I48" i="2" s="1"/>
  <c r="O12" i="2"/>
  <c r="O47" i="2" s="1"/>
  <c r="N12" i="2"/>
  <c r="N47" i="2" s="1"/>
  <c r="M12" i="2"/>
  <c r="M47" i="2" s="1"/>
  <c r="L12" i="2"/>
  <c r="L47" i="2" s="1"/>
  <c r="K12" i="2"/>
  <c r="K47" i="2" s="1"/>
  <c r="J12" i="2"/>
  <c r="I12" i="2"/>
  <c r="I47" i="2" s="1"/>
  <c r="O11" i="2"/>
  <c r="O46" i="2" s="1"/>
  <c r="N11" i="2"/>
  <c r="N46" i="2" s="1"/>
  <c r="M11" i="2"/>
  <c r="M46" i="2" s="1"/>
  <c r="L11" i="2"/>
  <c r="L46" i="2" s="1"/>
  <c r="K11" i="2"/>
  <c r="K46" i="2" s="1"/>
  <c r="I11" i="2"/>
  <c r="I46" i="2" s="1"/>
  <c r="O10" i="2"/>
  <c r="O45" i="2" s="1"/>
  <c r="N10" i="2"/>
  <c r="N45" i="2" s="1"/>
  <c r="M10" i="2"/>
  <c r="M45" i="2" s="1"/>
  <c r="L10" i="2"/>
  <c r="L45" i="2" s="1"/>
  <c r="K10" i="2"/>
  <c r="K45" i="2" s="1"/>
  <c r="J10" i="2"/>
  <c r="J45" i="2" s="1"/>
  <c r="O9" i="2"/>
  <c r="O44" i="2" s="1"/>
  <c r="N9" i="2"/>
  <c r="N44" i="2" s="1"/>
  <c r="M9" i="2"/>
  <c r="M44" i="2" s="1"/>
  <c r="L9" i="2"/>
  <c r="L44" i="2" s="1"/>
  <c r="K9" i="2"/>
  <c r="K44" i="2" s="1"/>
  <c r="J9" i="2"/>
  <c r="I9" i="2"/>
  <c r="I44" i="2" s="1"/>
  <c r="N8" i="2"/>
  <c r="N43" i="2" s="1"/>
  <c r="M8" i="2"/>
  <c r="M43" i="2" s="1"/>
  <c r="L8" i="2"/>
  <c r="L43" i="2" s="1"/>
  <c r="K8" i="2"/>
  <c r="K43" i="2" s="1"/>
  <c r="J8" i="2"/>
  <c r="I8" i="2"/>
  <c r="I43" i="2" s="1"/>
  <c r="M7" i="2"/>
  <c r="M42" i="2" s="1"/>
  <c r="L7" i="2"/>
  <c r="L42" i="2" s="1"/>
  <c r="J7" i="2"/>
  <c r="J42" i="2" s="1"/>
  <c r="I7" i="2"/>
  <c r="I42" i="2" s="1"/>
  <c r="N6" i="2"/>
  <c r="N41" i="2" s="1"/>
  <c r="J6" i="2"/>
  <c r="I6" i="2"/>
  <c r="I41" i="2" s="1"/>
  <c r="M5" i="2"/>
  <c r="I5" i="2"/>
  <c r="B47" i="2" l="1"/>
  <c r="B8" i="2"/>
  <c r="C8" i="2" s="1"/>
  <c r="B9" i="2"/>
  <c r="C9" i="2" s="1"/>
  <c r="B5" i="2"/>
  <c r="C5" i="2" s="1"/>
  <c r="B13" i="2"/>
  <c r="C13" i="2" s="1"/>
  <c r="B7" i="2"/>
  <c r="C7" i="2" s="1"/>
  <c r="B6" i="2"/>
  <c r="C6" i="2" s="1"/>
  <c r="B11" i="2"/>
  <c r="C11" i="2" s="1"/>
  <c r="B10" i="2"/>
  <c r="C10" i="2" s="1"/>
  <c r="B14" i="2"/>
  <c r="C14" i="2" s="1"/>
  <c r="P255" i="3"/>
  <c r="P15" i="2"/>
  <c r="P50" i="2" s="1"/>
  <c r="P12" i="2"/>
  <c r="P47" i="2" s="1"/>
  <c r="J50" i="2"/>
  <c r="P34" i="2"/>
  <c r="K42" i="2"/>
  <c r="P7" i="2"/>
  <c r="L255" i="3"/>
  <c r="P9" i="2"/>
  <c r="J44" i="2"/>
  <c r="U255" i="3"/>
  <c r="AM255" i="3"/>
  <c r="O5" i="2"/>
  <c r="P13" i="2"/>
  <c r="U34" i="2"/>
  <c r="J41" i="2"/>
  <c r="O6" i="2"/>
  <c r="O41" i="2" s="1"/>
  <c r="N5" i="2"/>
  <c r="I16" i="2"/>
  <c r="I40" i="2"/>
  <c r="J47" i="2"/>
  <c r="J5" i="2"/>
  <c r="M40" i="2"/>
  <c r="M16" i="2"/>
  <c r="K5" i="2"/>
  <c r="AI255" i="3"/>
  <c r="P8" i="2"/>
  <c r="J43" i="2"/>
  <c r="AK255" i="3"/>
  <c r="P10" i="2"/>
  <c r="AA255" i="3"/>
  <c r="AB255" i="3"/>
  <c r="AC255" i="3"/>
  <c r="AD255" i="3"/>
  <c r="AE255" i="3"/>
  <c r="AF255" i="3"/>
  <c r="AG255" i="3"/>
  <c r="AH255" i="3"/>
  <c r="J11" i="2"/>
  <c r="N14" i="2"/>
  <c r="N49" i="2" s="1"/>
  <c r="AJ255" i="3"/>
  <c r="N255" i="3"/>
  <c r="AL255" i="3"/>
  <c r="L5" i="2"/>
  <c r="S255" i="3" l="1"/>
  <c r="P14" i="2"/>
  <c r="P49" i="2" s="1"/>
  <c r="Q12" i="2"/>
  <c r="R12" i="2" s="1"/>
  <c r="AN255" i="3"/>
  <c r="Q15" i="2"/>
  <c r="R15" i="2" s="1"/>
  <c r="B45" i="2"/>
  <c r="B42" i="2"/>
  <c r="B41" i="2"/>
  <c r="B46" i="2"/>
  <c r="P6" i="2"/>
  <c r="Q9" i="2"/>
  <c r="R9" i="2" s="1"/>
  <c r="P44" i="2"/>
  <c r="K40" i="2"/>
  <c r="K16" i="2"/>
  <c r="M51" i="2"/>
  <c r="B48" i="2"/>
  <c r="B43" i="2"/>
  <c r="P5" i="2"/>
  <c r="J40" i="2"/>
  <c r="J16" i="2"/>
  <c r="L40" i="2"/>
  <c r="L16" i="2"/>
  <c r="P48" i="2"/>
  <c r="Q13" i="2"/>
  <c r="R13" i="2" s="1"/>
  <c r="J46" i="2"/>
  <c r="P11" i="2"/>
  <c r="Q10" i="2"/>
  <c r="R10" i="2" s="1"/>
  <c r="P45" i="2"/>
  <c r="O40" i="2"/>
  <c r="O16" i="2"/>
  <c r="I51" i="2"/>
  <c r="B44" i="2"/>
  <c r="P43" i="2"/>
  <c r="Q8" i="2"/>
  <c r="R8" i="2" s="1"/>
  <c r="P42" i="2"/>
  <c r="Q7" i="2"/>
  <c r="R7" i="2" s="1"/>
  <c r="N16" i="2"/>
  <c r="N40" i="2"/>
  <c r="V255" i="3" l="1"/>
  <c r="Q14" i="2"/>
  <c r="R14" i="2" s="1"/>
  <c r="S1" i="3"/>
  <c r="W1" i="3" s="1"/>
  <c r="P16" i="2"/>
  <c r="Q5" i="2"/>
  <c r="P40" i="2"/>
  <c r="K51" i="2"/>
  <c r="P46" i="2"/>
  <c r="Q11" i="2"/>
  <c r="R11" i="2" s="1"/>
  <c r="B16" i="2"/>
  <c r="B51" i="2" s="1"/>
  <c r="B40" i="2"/>
  <c r="C16" i="2"/>
  <c r="B49" i="2"/>
  <c r="L51" i="2"/>
  <c r="J51" i="2"/>
  <c r="O51" i="2"/>
  <c r="N51" i="2"/>
  <c r="Q6" i="2"/>
  <c r="R6" i="2" s="1"/>
  <c r="P41" i="2"/>
  <c r="W235" i="3" l="1"/>
  <c r="Y235" i="3" s="1"/>
  <c r="Z235" i="3" s="1"/>
  <c r="W230" i="3"/>
  <c r="Y230" i="3" s="1"/>
  <c r="Z230" i="3" s="1"/>
  <c r="W240" i="3"/>
  <c r="Y240" i="3" s="1"/>
  <c r="W54" i="3"/>
  <c r="Y54" i="3" s="1"/>
  <c r="W250" i="3"/>
  <c r="Y250" i="3" s="1"/>
  <c r="Z250" i="3" s="1"/>
  <c r="W245" i="3"/>
  <c r="Y245" i="3" s="1"/>
  <c r="Z245" i="3" s="1"/>
  <c r="W224" i="3"/>
  <c r="Y224" i="3" s="1"/>
  <c r="Z224" i="3" s="1"/>
  <c r="W219" i="3"/>
  <c r="Y219" i="3" s="1"/>
  <c r="Z219" i="3" s="1"/>
  <c r="W214" i="3"/>
  <c r="Y214" i="3" s="1"/>
  <c r="Z214" i="3" s="1"/>
  <c r="W209" i="3"/>
  <c r="Y209" i="3" s="1"/>
  <c r="Z209" i="3" s="1"/>
  <c r="W204" i="3"/>
  <c r="Y204" i="3" s="1"/>
  <c r="Z204" i="3" s="1"/>
  <c r="W199" i="3"/>
  <c r="Y199" i="3" s="1"/>
  <c r="Z199" i="3" s="1"/>
  <c r="W194" i="3"/>
  <c r="Y194" i="3" s="1"/>
  <c r="Z194" i="3" s="1"/>
  <c r="W189" i="3"/>
  <c r="Y189" i="3" s="1"/>
  <c r="Z189" i="3" s="1"/>
  <c r="W184" i="3"/>
  <c r="Y184" i="3" s="1"/>
  <c r="Z184" i="3" s="1"/>
  <c r="W179" i="3"/>
  <c r="Y179" i="3" s="1"/>
  <c r="Z179" i="3" s="1"/>
  <c r="W174" i="3"/>
  <c r="Y174" i="3" s="1"/>
  <c r="Z174" i="3" s="1"/>
  <c r="W169" i="3"/>
  <c r="Y169" i="3" s="1"/>
  <c r="Z169" i="3" s="1"/>
  <c r="W164" i="3"/>
  <c r="Y164" i="3" s="1"/>
  <c r="Z164" i="3" s="1"/>
  <c r="W159" i="3"/>
  <c r="Y159" i="3" s="1"/>
  <c r="Z159" i="3" s="1"/>
  <c r="W154" i="3"/>
  <c r="Y154" i="3" s="1"/>
  <c r="Z154" i="3" s="1"/>
  <c r="W149" i="3"/>
  <c r="Y149" i="3" s="1"/>
  <c r="Z149" i="3" s="1"/>
  <c r="W144" i="3"/>
  <c r="Y144" i="3" s="1"/>
  <c r="Z144" i="3" s="1"/>
  <c r="W139" i="3"/>
  <c r="Y139" i="3" s="1"/>
  <c r="Z139" i="3" s="1"/>
  <c r="W134" i="3"/>
  <c r="Y134" i="3" s="1"/>
  <c r="Z134" i="3" s="1"/>
  <c r="W129" i="3"/>
  <c r="Y129" i="3" s="1"/>
  <c r="Z129" i="3" s="1"/>
  <c r="W124" i="3"/>
  <c r="Y124" i="3" s="1"/>
  <c r="Z124" i="3" s="1"/>
  <c r="W119" i="3"/>
  <c r="Y119" i="3" s="1"/>
  <c r="Z119" i="3" s="1"/>
  <c r="W114" i="3"/>
  <c r="Y114" i="3" s="1"/>
  <c r="Z114" i="3" s="1"/>
  <c r="W109" i="3"/>
  <c r="Y109" i="3" s="1"/>
  <c r="Z109" i="3" s="1"/>
  <c r="W104" i="3"/>
  <c r="Y104" i="3" s="1"/>
  <c r="Z104" i="3" s="1"/>
  <c r="W99" i="3"/>
  <c r="Y99" i="3" s="1"/>
  <c r="Z99" i="3" s="1"/>
  <c r="W94" i="3"/>
  <c r="Y94" i="3" s="1"/>
  <c r="Z94" i="3" s="1"/>
  <c r="W89" i="3"/>
  <c r="Y89" i="3" s="1"/>
  <c r="Z89" i="3" s="1"/>
  <c r="W84" i="3"/>
  <c r="Y84" i="3" s="1"/>
  <c r="Z84" i="3" s="1"/>
  <c r="W79" i="3"/>
  <c r="Y79" i="3" s="1"/>
  <c r="Z79" i="3" s="1"/>
  <c r="W74" i="3"/>
  <c r="Y74" i="3" s="1"/>
  <c r="Z74" i="3" s="1"/>
  <c r="W69" i="3"/>
  <c r="Y69" i="3" s="1"/>
  <c r="Z69" i="3" s="1"/>
  <c r="W234" i="3"/>
  <c r="Y234" i="3" s="1"/>
  <c r="Z234" i="3" s="1"/>
  <c r="W229" i="3"/>
  <c r="Y229" i="3" s="1"/>
  <c r="Z229" i="3" s="1"/>
  <c r="W239" i="3"/>
  <c r="Y239" i="3" s="1"/>
  <c r="W249" i="3"/>
  <c r="Y249" i="3" s="1"/>
  <c r="Z249" i="3" s="1"/>
  <c r="W244" i="3"/>
  <c r="Y244" i="3" s="1"/>
  <c r="Z244" i="3" s="1"/>
  <c r="W223" i="3"/>
  <c r="Y223" i="3" s="1"/>
  <c r="Z223" i="3" s="1"/>
  <c r="W218" i="3"/>
  <c r="Y218" i="3" s="1"/>
  <c r="Z218" i="3" s="1"/>
  <c r="W213" i="3"/>
  <c r="Y213" i="3" s="1"/>
  <c r="Z213" i="3" s="1"/>
  <c r="W208" i="3"/>
  <c r="Y208" i="3" s="1"/>
  <c r="Z208" i="3" s="1"/>
  <c r="W203" i="3"/>
  <c r="Y203" i="3" s="1"/>
  <c r="Z203" i="3" s="1"/>
  <c r="W198" i="3"/>
  <c r="Y198" i="3" s="1"/>
  <c r="Z198" i="3" s="1"/>
  <c r="W193" i="3"/>
  <c r="Y193" i="3" s="1"/>
  <c r="Z193" i="3" s="1"/>
  <c r="W188" i="3"/>
  <c r="Y188" i="3" s="1"/>
  <c r="Z188" i="3" s="1"/>
  <c r="W183" i="3"/>
  <c r="Y183" i="3" s="1"/>
  <c r="Z183" i="3" s="1"/>
  <c r="W178" i="3"/>
  <c r="Y178" i="3" s="1"/>
  <c r="Z178" i="3" s="1"/>
  <c r="W173" i="3"/>
  <c r="Y173" i="3" s="1"/>
  <c r="Z173" i="3" s="1"/>
  <c r="W168" i="3"/>
  <c r="Y168" i="3" s="1"/>
  <c r="Z168" i="3" s="1"/>
  <c r="W163" i="3"/>
  <c r="Y163" i="3" s="1"/>
  <c r="Z163" i="3" s="1"/>
  <c r="W158" i="3"/>
  <c r="Y158" i="3" s="1"/>
  <c r="Z158" i="3" s="1"/>
  <c r="W153" i="3"/>
  <c r="Y153" i="3" s="1"/>
  <c r="Z153" i="3" s="1"/>
  <c r="W148" i="3"/>
  <c r="Y148" i="3" s="1"/>
  <c r="Z148" i="3" s="1"/>
  <c r="W143" i="3"/>
  <c r="Y143" i="3" s="1"/>
  <c r="Z143" i="3" s="1"/>
  <c r="W138" i="3"/>
  <c r="Y138" i="3" s="1"/>
  <c r="Z138" i="3" s="1"/>
  <c r="W133" i="3"/>
  <c r="Y133" i="3" s="1"/>
  <c r="Z133" i="3" s="1"/>
  <c r="W128" i="3"/>
  <c r="Y128" i="3" s="1"/>
  <c r="Z128" i="3" s="1"/>
  <c r="W123" i="3"/>
  <c r="Y123" i="3" s="1"/>
  <c r="Z123" i="3" s="1"/>
  <c r="W118" i="3"/>
  <c r="Y118" i="3" s="1"/>
  <c r="Z118" i="3" s="1"/>
  <c r="W113" i="3"/>
  <c r="Y113" i="3" s="1"/>
  <c r="Z113" i="3" s="1"/>
  <c r="W108" i="3"/>
  <c r="Y108" i="3" s="1"/>
  <c r="Z108" i="3" s="1"/>
  <c r="W254" i="3"/>
  <c r="Y254" i="3" s="1"/>
  <c r="Z254" i="3" s="1"/>
  <c r="W238" i="3"/>
  <c r="Y238" i="3" s="1"/>
  <c r="W233" i="3"/>
  <c r="Y233" i="3" s="1"/>
  <c r="Z233" i="3" s="1"/>
  <c r="W228" i="3"/>
  <c r="Y228" i="3" s="1"/>
  <c r="Z228" i="3" s="1"/>
  <c r="W248" i="3"/>
  <c r="Y248" i="3" s="1"/>
  <c r="Z248" i="3" s="1"/>
  <c r="W243" i="3"/>
  <c r="Y243" i="3" s="1"/>
  <c r="Z243" i="3" s="1"/>
  <c r="W222" i="3"/>
  <c r="Y222" i="3" s="1"/>
  <c r="Z222" i="3" s="1"/>
  <c r="W217" i="3"/>
  <c r="Y217" i="3" s="1"/>
  <c r="Z217" i="3" s="1"/>
  <c r="W212" i="3"/>
  <c r="Y212" i="3" s="1"/>
  <c r="Z212" i="3" s="1"/>
  <c r="W207" i="3"/>
  <c r="Y207" i="3" s="1"/>
  <c r="Z207" i="3" s="1"/>
  <c r="W202" i="3"/>
  <c r="Y202" i="3" s="1"/>
  <c r="Z202" i="3" s="1"/>
  <c r="W197" i="3"/>
  <c r="Y197" i="3" s="1"/>
  <c r="Z197" i="3" s="1"/>
  <c r="W192" i="3"/>
  <c r="Y192" i="3" s="1"/>
  <c r="Z192" i="3" s="1"/>
  <c r="W187" i="3"/>
  <c r="Y187" i="3" s="1"/>
  <c r="Z187" i="3" s="1"/>
  <c r="W182" i="3"/>
  <c r="Y182" i="3" s="1"/>
  <c r="Z182" i="3" s="1"/>
  <c r="W177" i="3"/>
  <c r="Y177" i="3" s="1"/>
  <c r="Z177" i="3" s="1"/>
  <c r="W172" i="3"/>
  <c r="Y172" i="3" s="1"/>
  <c r="Z172" i="3" s="1"/>
  <c r="W167" i="3"/>
  <c r="Y167" i="3" s="1"/>
  <c r="Z167" i="3" s="1"/>
  <c r="W162" i="3"/>
  <c r="Y162" i="3" s="1"/>
  <c r="Z162" i="3" s="1"/>
  <c r="W157" i="3"/>
  <c r="Y157" i="3" s="1"/>
  <c r="Z157" i="3" s="1"/>
  <c r="W152" i="3"/>
  <c r="Y152" i="3" s="1"/>
  <c r="Z152" i="3" s="1"/>
  <c r="W147" i="3"/>
  <c r="Y147" i="3" s="1"/>
  <c r="Z147" i="3" s="1"/>
  <c r="W142" i="3"/>
  <c r="Y142" i="3" s="1"/>
  <c r="Z142" i="3" s="1"/>
  <c r="W137" i="3"/>
  <c r="Y137" i="3" s="1"/>
  <c r="Z137" i="3" s="1"/>
  <c r="W132" i="3"/>
  <c r="Y132" i="3" s="1"/>
  <c r="Z132" i="3" s="1"/>
  <c r="W127" i="3"/>
  <c r="Y127" i="3" s="1"/>
  <c r="Z127" i="3" s="1"/>
  <c r="W122" i="3"/>
  <c r="Y122" i="3" s="1"/>
  <c r="Z122" i="3" s="1"/>
  <c r="W117" i="3"/>
  <c r="Y117" i="3" s="1"/>
  <c r="Z117" i="3" s="1"/>
  <c r="W112" i="3"/>
  <c r="Y112" i="3" s="1"/>
  <c r="Z112" i="3" s="1"/>
  <c r="W107" i="3"/>
  <c r="Y107" i="3" s="1"/>
  <c r="Z107" i="3" s="1"/>
  <c r="W102" i="3"/>
  <c r="Y102" i="3" s="1"/>
  <c r="Z102" i="3" s="1"/>
  <c r="W97" i="3"/>
  <c r="Y97" i="3" s="1"/>
  <c r="Z97" i="3" s="1"/>
  <c r="W92" i="3"/>
  <c r="Y92" i="3" s="1"/>
  <c r="Z92" i="3" s="1"/>
  <c r="W87" i="3"/>
  <c r="Y87" i="3" s="1"/>
  <c r="Z87" i="3" s="1"/>
  <c r="W82" i="3"/>
  <c r="Y82" i="3" s="1"/>
  <c r="Z82" i="3" s="1"/>
  <c r="W77" i="3"/>
  <c r="Y77" i="3" s="1"/>
  <c r="Z77" i="3" s="1"/>
  <c r="W72" i="3"/>
  <c r="Y72" i="3" s="1"/>
  <c r="Z72" i="3" s="1"/>
  <c r="W67" i="3"/>
  <c r="Y67" i="3" s="1"/>
  <c r="Z67" i="3" s="1"/>
  <c r="W62" i="3"/>
  <c r="Y62" i="3" s="1"/>
  <c r="Z62" i="3" s="1"/>
  <c r="W57" i="3"/>
  <c r="Y57" i="3" s="1"/>
  <c r="Z57" i="3" s="1"/>
  <c r="W253" i="3"/>
  <c r="Y253" i="3" s="1"/>
  <c r="Z253" i="3" s="1"/>
  <c r="W237" i="3"/>
  <c r="Y237" i="3" s="1"/>
  <c r="Z237" i="3" s="1"/>
  <c r="W232" i="3"/>
  <c r="Y232" i="3" s="1"/>
  <c r="Z232" i="3" s="1"/>
  <c r="W227" i="3"/>
  <c r="Y227" i="3" s="1"/>
  <c r="Z227" i="3" s="1"/>
  <c r="W247" i="3"/>
  <c r="Y247" i="3" s="1"/>
  <c r="Z247" i="3" s="1"/>
  <c r="W242" i="3"/>
  <c r="Y242" i="3" s="1"/>
  <c r="Z242" i="3" s="1"/>
  <c r="W221" i="3"/>
  <c r="Y221" i="3" s="1"/>
  <c r="Z221" i="3" s="1"/>
  <c r="W216" i="3"/>
  <c r="Y216" i="3" s="1"/>
  <c r="Z216" i="3" s="1"/>
  <c r="W211" i="3"/>
  <c r="Y211" i="3" s="1"/>
  <c r="Z211" i="3" s="1"/>
  <c r="W206" i="3"/>
  <c r="Y206" i="3" s="1"/>
  <c r="Z206" i="3" s="1"/>
  <c r="W201" i="3"/>
  <c r="Y201" i="3" s="1"/>
  <c r="Z201" i="3" s="1"/>
  <c r="W196" i="3"/>
  <c r="Y196" i="3" s="1"/>
  <c r="Z196" i="3" s="1"/>
  <c r="W191" i="3"/>
  <c r="Y191" i="3" s="1"/>
  <c r="Z191" i="3" s="1"/>
  <c r="W186" i="3"/>
  <c r="Y186" i="3" s="1"/>
  <c r="Z186" i="3" s="1"/>
  <c r="W181" i="3"/>
  <c r="Y181" i="3" s="1"/>
  <c r="Z181" i="3" s="1"/>
  <c r="W176" i="3"/>
  <c r="Y176" i="3" s="1"/>
  <c r="Z176" i="3" s="1"/>
  <c r="W171" i="3"/>
  <c r="Y171" i="3" s="1"/>
  <c r="Z171" i="3" s="1"/>
  <c r="W166" i="3"/>
  <c r="Y166" i="3" s="1"/>
  <c r="Z166" i="3" s="1"/>
  <c r="W161" i="3"/>
  <c r="Y161" i="3" s="1"/>
  <c r="Z161" i="3" s="1"/>
  <c r="W156" i="3"/>
  <c r="Y156" i="3" s="1"/>
  <c r="Z156" i="3" s="1"/>
  <c r="W151" i="3"/>
  <c r="Y151" i="3" s="1"/>
  <c r="Z151" i="3" s="1"/>
  <c r="W146" i="3"/>
  <c r="Y146" i="3" s="1"/>
  <c r="Z146" i="3" s="1"/>
  <c r="W141" i="3"/>
  <c r="Y141" i="3" s="1"/>
  <c r="Z141" i="3" s="1"/>
  <c r="W136" i="3"/>
  <c r="Y136" i="3" s="1"/>
  <c r="Z136" i="3" s="1"/>
  <c r="W131" i="3"/>
  <c r="Y131" i="3" s="1"/>
  <c r="Z131" i="3" s="1"/>
  <c r="W126" i="3"/>
  <c r="Y126" i="3" s="1"/>
  <c r="Z126" i="3" s="1"/>
  <c r="W121" i="3"/>
  <c r="Y121" i="3" s="1"/>
  <c r="Z121" i="3" s="1"/>
  <c r="W116" i="3"/>
  <c r="Y116" i="3" s="1"/>
  <c r="Z116" i="3" s="1"/>
  <c r="W111" i="3"/>
  <c r="Y111" i="3" s="1"/>
  <c r="Z111" i="3" s="1"/>
  <c r="W106" i="3"/>
  <c r="Y106" i="3" s="1"/>
  <c r="Z106" i="3" s="1"/>
  <c r="W101" i="3"/>
  <c r="Y101" i="3" s="1"/>
  <c r="Z101" i="3" s="1"/>
  <c r="W96" i="3"/>
  <c r="Y96" i="3" s="1"/>
  <c r="Z96" i="3" s="1"/>
  <c r="W91" i="3"/>
  <c r="Y91" i="3" s="1"/>
  <c r="Z91" i="3" s="1"/>
  <c r="W86" i="3"/>
  <c r="Y86" i="3" s="1"/>
  <c r="Z86" i="3" s="1"/>
  <c r="W81" i="3"/>
  <c r="Y81" i="3" s="1"/>
  <c r="Z81" i="3" s="1"/>
  <c r="W76" i="3"/>
  <c r="Y76" i="3" s="1"/>
  <c r="Z76" i="3" s="1"/>
  <c r="W71" i="3"/>
  <c r="Y71" i="3" s="1"/>
  <c r="Z71" i="3" s="1"/>
  <c r="W66" i="3"/>
  <c r="Y66" i="3" s="1"/>
  <c r="Z66" i="3" s="1"/>
  <c r="W61" i="3"/>
  <c r="Y61" i="3" s="1"/>
  <c r="Z61" i="3" s="1"/>
  <c r="W56" i="3"/>
  <c r="Y56" i="3" s="1"/>
  <c r="Z56" i="3" s="1"/>
  <c r="W252" i="3"/>
  <c r="Y252" i="3" s="1"/>
  <c r="Z252" i="3" s="1"/>
  <c r="W236" i="3"/>
  <c r="Y236" i="3" s="1"/>
  <c r="Z236" i="3" s="1"/>
  <c r="W231" i="3"/>
  <c r="Y231" i="3" s="1"/>
  <c r="Z231" i="3" s="1"/>
  <c r="W226" i="3"/>
  <c r="Y226" i="3" s="1"/>
  <c r="Z226" i="3" s="1"/>
  <c r="W195" i="3"/>
  <c r="Y195" i="3" s="1"/>
  <c r="Z195" i="3" s="1"/>
  <c r="W190" i="3"/>
  <c r="Y190" i="3" s="1"/>
  <c r="Z190" i="3" s="1"/>
  <c r="W185" i="3"/>
  <c r="Y185" i="3" s="1"/>
  <c r="Z185" i="3" s="1"/>
  <c r="W120" i="3"/>
  <c r="Y120" i="3" s="1"/>
  <c r="Z120" i="3" s="1"/>
  <c r="W115" i="3"/>
  <c r="Y115" i="3" s="1"/>
  <c r="Z115" i="3" s="1"/>
  <c r="W110" i="3"/>
  <c r="Y110" i="3" s="1"/>
  <c r="Z110" i="3" s="1"/>
  <c r="W90" i="3"/>
  <c r="Y90" i="3" s="1"/>
  <c r="Z90" i="3" s="1"/>
  <c r="W75" i="3"/>
  <c r="Y75" i="3" s="1"/>
  <c r="Z75" i="3" s="1"/>
  <c r="W65" i="3"/>
  <c r="Y65" i="3" s="1"/>
  <c r="Z65" i="3" s="1"/>
  <c r="W43" i="3"/>
  <c r="Y43" i="3" s="1"/>
  <c r="Z43" i="3" s="1"/>
  <c r="W37" i="3"/>
  <c r="Y37" i="3" s="1"/>
  <c r="Z37" i="3" s="1"/>
  <c r="W25" i="3"/>
  <c r="Y25" i="3" s="1"/>
  <c r="Z25" i="3" s="1"/>
  <c r="W24" i="3"/>
  <c r="Y24" i="3" s="1"/>
  <c r="Z24" i="3" s="1"/>
  <c r="W18" i="3"/>
  <c r="Y18" i="3" s="1"/>
  <c r="Z18" i="3" s="1"/>
  <c r="W3" i="3"/>
  <c r="Y3" i="3" s="1"/>
  <c r="Z3" i="3" s="1"/>
  <c r="W200" i="3"/>
  <c r="Y200" i="3" s="1"/>
  <c r="Z200" i="3" s="1"/>
  <c r="W14" i="3"/>
  <c r="Y14" i="3" s="1"/>
  <c r="Z14" i="3" s="1"/>
  <c r="W9" i="3"/>
  <c r="Y9" i="3" s="1"/>
  <c r="Z9" i="3" s="1"/>
  <c r="W49" i="3"/>
  <c r="Y49" i="3" s="1"/>
  <c r="Z49" i="3" s="1"/>
  <c r="W36" i="3"/>
  <c r="Y36" i="3" s="1"/>
  <c r="Z36" i="3" s="1"/>
  <c r="W30" i="3"/>
  <c r="Y30" i="3" s="1"/>
  <c r="Z30" i="3" s="1"/>
  <c r="W19" i="3"/>
  <c r="Y19" i="3" s="1"/>
  <c r="Z19" i="3" s="1"/>
  <c r="W4" i="3"/>
  <c r="Y4" i="3" s="1"/>
  <c r="Z4" i="3" s="1"/>
  <c r="W8" i="3"/>
  <c r="Y8" i="3" s="1"/>
  <c r="Z8" i="3" s="1"/>
  <c r="W241" i="3"/>
  <c r="Y241" i="3" s="1"/>
  <c r="Z241" i="3" s="1"/>
  <c r="W205" i="3"/>
  <c r="Y205" i="3" s="1"/>
  <c r="Z205" i="3" s="1"/>
  <c r="W105" i="3"/>
  <c r="Y105" i="3" s="1"/>
  <c r="Z105" i="3" s="1"/>
  <c r="W88" i="3"/>
  <c r="Y88" i="3" s="1"/>
  <c r="Z88" i="3" s="1"/>
  <c r="W64" i="3"/>
  <c r="Y64" i="3" s="1"/>
  <c r="Z64" i="3" s="1"/>
  <c r="W23" i="3"/>
  <c r="Y23" i="3" s="1"/>
  <c r="Z23" i="3" s="1"/>
  <c r="W31" i="3"/>
  <c r="Y31" i="3" s="1"/>
  <c r="Z31" i="3" s="1"/>
  <c r="W73" i="3"/>
  <c r="Y73" i="3" s="1"/>
  <c r="Z73" i="3" s="1"/>
  <c r="W42" i="3"/>
  <c r="Y42" i="3" s="1"/>
  <c r="Z42" i="3" s="1"/>
  <c r="W35" i="3"/>
  <c r="Y35" i="3" s="1"/>
  <c r="Z35" i="3" s="1"/>
  <c r="W58" i="3"/>
  <c r="Y58" i="3" s="1"/>
  <c r="Z58" i="3" s="1"/>
  <c r="W103" i="3"/>
  <c r="Y103" i="3" s="1"/>
  <c r="Z103" i="3" s="1"/>
  <c r="W48" i="3"/>
  <c r="Y48" i="3" s="1"/>
  <c r="Z48" i="3" s="1"/>
  <c r="W210" i="3"/>
  <c r="Y210" i="3" s="1"/>
  <c r="Z210" i="3" s="1"/>
  <c r="W85" i="3"/>
  <c r="Y85" i="3" s="1"/>
  <c r="Z85" i="3" s="1"/>
  <c r="W63" i="3"/>
  <c r="Y63" i="3" s="1"/>
  <c r="Z63" i="3" s="1"/>
  <c r="W55" i="3"/>
  <c r="Y55" i="3" s="1"/>
  <c r="Z55" i="3" s="1"/>
  <c r="W41" i="3"/>
  <c r="Y41" i="3" s="1"/>
  <c r="Z41" i="3" s="1"/>
  <c r="W29" i="3"/>
  <c r="Y29" i="3" s="1"/>
  <c r="Z29" i="3" s="1"/>
  <c r="W13" i="3"/>
  <c r="Y13" i="3" s="1"/>
  <c r="Z13" i="3" s="1"/>
  <c r="W246" i="3"/>
  <c r="Y246" i="3" s="1"/>
  <c r="Z246" i="3" s="1"/>
  <c r="W251" i="3"/>
  <c r="Y251" i="3" s="1"/>
  <c r="Z251" i="3" s="1"/>
  <c r="W100" i="3"/>
  <c r="Y100" i="3" s="1"/>
  <c r="Z100" i="3" s="1"/>
  <c r="W40" i="3"/>
  <c r="Y40" i="3" s="1"/>
  <c r="Z40" i="3" s="1"/>
  <c r="W34" i="3"/>
  <c r="Y34" i="3" s="1"/>
  <c r="Z34" i="3" s="1"/>
  <c r="W215" i="3"/>
  <c r="Y215" i="3" s="1"/>
  <c r="Z215" i="3" s="1"/>
  <c r="W83" i="3"/>
  <c r="Y83" i="3" s="1"/>
  <c r="Z83" i="3" s="1"/>
  <c r="W70" i="3"/>
  <c r="Y70" i="3" s="1"/>
  <c r="Z70" i="3" s="1"/>
  <c r="W47" i="3"/>
  <c r="Y47" i="3" s="1"/>
  <c r="Z47" i="3" s="1"/>
  <c r="W53" i="3"/>
  <c r="Y53" i="3" s="1"/>
  <c r="W28" i="3"/>
  <c r="Y28" i="3" s="1"/>
  <c r="Z28" i="3" s="1"/>
  <c r="W17" i="3"/>
  <c r="Y17" i="3" s="1"/>
  <c r="Z17" i="3" s="1"/>
  <c r="W12" i="3"/>
  <c r="Y12" i="3" s="1"/>
  <c r="Z12" i="3" s="1"/>
  <c r="W7" i="3"/>
  <c r="Y7" i="3" s="1"/>
  <c r="Z7" i="3" s="1"/>
  <c r="W6" i="3"/>
  <c r="Y6" i="3" s="1"/>
  <c r="Z6" i="3" s="1"/>
  <c r="W220" i="3"/>
  <c r="Y220" i="3" s="1"/>
  <c r="Z220" i="3" s="1"/>
  <c r="W98" i="3"/>
  <c r="Y98" i="3" s="1"/>
  <c r="Z98" i="3" s="1"/>
  <c r="W46" i="3"/>
  <c r="Y46" i="3" s="1"/>
  <c r="Z46" i="3" s="1"/>
  <c r="W20" i="3"/>
  <c r="Y20" i="3" s="1"/>
  <c r="Z20" i="3" s="1"/>
  <c r="W80" i="3"/>
  <c r="Y80" i="3" s="1"/>
  <c r="Z80" i="3" s="1"/>
  <c r="W39" i="3"/>
  <c r="Y39" i="3" s="1"/>
  <c r="Z39" i="3" s="1"/>
  <c r="W33" i="3"/>
  <c r="Y33" i="3" s="1"/>
  <c r="Z33" i="3" s="1"/>
  <c r="W22" i="3"/>
  <c r="Y22" i="3" s="1"/>
  <c r="Z22" i="3" s="1"/>
  <c r="W11" i="3"/>
  <c r="Y11" i="3" s="1"/>
  <c r="Z11" i="3" s="1"/>
  <c r="W180" i="3"/>
  <c r="Y180" i="3" s="1"/>
  <c r="Z180" i="3" s="1"/>
  <c r="W170" i="3"/>
  <c r="Y170" i="3" s="1"/>
  <c r="Z170" i="3" s="1"/>
  <c r="W225" i="3"/>
  <c r="Y225" i="3" s="1"/>
  <c r="W60" i="3"/>
  <c r="Y60" i="3" s="1"/>
  <c r="Z60" i="3" s="1"/>
  <c r="W45" i="3"/>
  <c r="Y45" i="3" s="1"/>
  <c r="Z45" i="3" s="1"/>
  <c r="W95" i="3"/>
  <c r="Y95" i="3" s="1"/>
  <c r="Z95" i="3" s="1"/>
  <c r="W68" i="3"/>
  <c r="Y68" i="3" s="1"/>
  <c r="Z68" i="3" s="1"/>
  <c r="W52" i="3"/>
  <c r="Y52" i="3" s="1"/>
  <c r="Z52" i="3" s="1"/>
  <c r="W27" i="3"/>
  <c r="Y27" i="3" s="1"/>
  <c r="Z27" i="3" s="1"/>
  <c r="W16" i="3"/>
  <c r="Y16" i="3" s="1"/>
  <c r="Z16" i="3" s="1"/>
  <c r="W130" i="3"/>
  <c r="Y130" i="3" s="1"/>
  <c r="Z130" i="3" s="1"/>
  <c r="W5" i="3"/>
  <c r="Y5" i="3" s="1"/>
  <c r="Z5" i="3" s="1"/>
  <c r="W175" i="3"/>
  <c r="Y175" i="3" s="1"/>
  <c r="Z175" i="3" s="1"/>
  <c r="W125" i="3"/>
  <c r="Y125" i="3" s="1"/>
  <c r="Z125" i="3" s="1"/>
  <c r="W78" i="3"/>
  <c r="Y78" i="3" s="1"/>
  <c r="Z78" i="3" s="1"/>
  <c r="W21" i="3"/>
  <c r="Y21" i="3" s="1"/>
  <c r="Z21" i="3" s="1"/>
  <c r="W15" i="3"/>
  <c r="Y15" i="3" s="1"/>
  <c r="Z15" i="3" s="1"/>
  <c r="W59" i="3"/>
  <c r="Y59" i="3" s="1"/>
  <c r="Z59" i="3" s="1"/>
  <c r="W51" i="3"/>
  <c r="Y51" i="3" s="1"/>
  <c r="Z51" i="3" s="1"/>
  <c r="W38" i="3"/>
  <c r="Y38" i="3" s="1"/>
  <c r="Z38" i="3" s="1"/>
  <c r="W32" i="3"/>
  <c r="Y32" i="3" s="1"/>
  <c r="Z32" i="3" s="1"/>
  <c r="W155" i="3"/>
  <c r="Y155" i="3" s="1"/>
  <c r="Z155" i="3" s="1"/>
  <c r="W93" i="3"/>
  <c r="Y93" i="3" s="1"/>
  <c r="Z93" i="3" s="1"/>
  <c r="W44" i="3"/>
  <c r="Y44" i="3" s="1"/>
  <c r="Z44" i="3" s="1"/>
  <c r="W26" i="3"/>
  <c r="Y26" i="3" s="1"/>
  <c r="Z26" i="3" s="1"/>
  <c r="W165" i="3"/>
  <c r="Y165" i="3" s="1"/>
  <c r="Z165" i="3" s="1"/>
  <c r="W160" i="3"/>
  <c r="Y160" i="3" s="1"/>
  <c r="Z160" i="3" s="1"/>
  <c r="W150" i="3"/>
  <c r="Y150" i="3" s="1"/>
  <c r="Z150" i="3" s="1"/>
  <c r="W145" i="3"/>
  <c r="Y145" i="3" s="1"/>
  <c r="Z145" i="3" s="1"/>
  <c r="W140" i="3"/>
  <c r="Y140" i="3" s="1"/>
  <c r="Z140" i="3" s="1"/>
  <c r="W135" i="3"/>
  <c r="Y135" i="3" s="1"/>
  <c r="Z135" i="3" s="1"/>
  <c r="W50" i="3"/>
  <c r="Y50" i="3" s="1"/>
  <c r="Z50" i="3" s="1"/>
  <c r="W10" i="3"/>
  <c r="Y10" i="3" s="1"/>
  <c r="Z10" i="3" s="1"/>
  <c r="X1" i="3"/>
  <c r="Y1" i="3" s="1"/>
  <c r="R5" i="2"/>
  <c r="Q16" i="2"/>
  <c r="R16" i="2"/>
  <c r="P51" i="2"/>
  <c r="U9" i="2" l="1"/>
  <c r="D44" i="2"/>
  <c r="E9" i="2"/>
  <c r="W255" i="3"/>
  <c r="D48" i="2"/>
  <c r="E13" i="2"/>
  <c r="U13" i="2"/>
  <c r="E10" i="2"/>
  <c r="D45" i="2"/>
  <c r="U10" i="2"/>
  <c r="D50" i="2"/>
  <c r="E15" i="2"/>
  <c r="U15" i="2"/>
  <c r="F9" i="2" l="1"/>
  <c r="E44" i="2"/>
  <c r="U44" i="2"/>
  <c r="V44" i="2" s="1"/>
  <c r="V9" i="2"/>
  <c r="W9" i="2" s="1"/>
  <c r="D49" i="2"/>
  <c r="E14" i="2"/>
  <c r="U14" i="2"/>
  <c r="U11" i="2"/>
  <c r="E11" i="2"/>
  <c r="D46" i="2"/>
  <c r="E8" i="2"/>
  <c r="U8" i="2"/>
  <c r="D43" i="2"/>
  <c r="U50" i="2"/>
  <c r="V50" i="2" s="1"/>
  <c r="V15" i="2"/>
  <c r="W15" i="2" s="1"/>
  <c r="F15" i="2"/>
  <c r="E50" i="2"/>
  <c r="E45" i="2"/>
  <c r="F10" i="2"/>
  <c r="U6" i="2"/>
  <c r="E6" i="2"/>
  <c r="D41" i="2"/>
  <c r="D42" i="2"/>
  <c r="U7" i="2"/>
  <c r="E7" i="2"/>
  <c r="Y255" i="3"/>
  <c r="Z255" i="3"/>
  <c r="U12" i="2"/>
  <c r="E12" i="2"/>
  <c r="D47" i="2"/>
  <c r="U45" i="2"/>
  <c r="V45" i="2" s="1"/>
  <c r="V10" i="2"/>
  <c r="W10" i="2" s="1"/>
  <c r="V13" i="2"/>
  <c r="W13" i="2" s="1"/>
  <c r="U48" i="2"/>
  <c r="V48" i="2" s="1"/>
  <c r="E48" i="2"/>
  <c r="F13" i="2"/>
  <c r="V12" i="2" l="1"/>
  <c r="W12" i="2" s="1"/>
  <c r="U47" i="2"/>
  <c r="V47" i="2" s="1"/>
  <c r="F6" i="2"/>
  <c r="E41" i="2"/>
  <c r="F12" i="2"/>
  <c r="E47" i="2"/>
  <c r="U46" i="2"/>
  <c r="V46" i="2" s="1"/>
  <c r="V11" i="2"/>
  <c r="W11" i="2" s="1"/>
  <c r="F11" i="2"/>
  <c r="E46" i="2"/>
  <c r="U49" i="2"/>
  <c r="V49" i="2" s="1"/>
  <c r="V14" i="2"/>
  <c r="W14" i="2" s="1"/>
  <c r="V8" i="2"/>
  <c r="W8" i="2" s="1"/>
  <c r="U43" i="2"/>
  <c r="V43" i="2" s="1"/>
  <c r="E43" i="2"/>
  <c r="F8" i="2"/>
  <c r="V6" i="2"/>
  <c r="W6" i="2" s="1"/>
  <c r="U41" i="2"/>
  <c r="V41" i="2" s="1"/>
  <c r="F14" i="2"/>
  <c r="E49" i="2"/>
  <c r="E42" i="2"/>
  <c r="F7" i="2"/>
  <c r="U42" i="2"/>
  <c r="V42" i="2" s="1"/>
  <c r="V7" i="2"/>
  <c r="W7" i="2" s="1"/>
  <c r="E16" i="2"/>
  <c r="F16" i="2" s="1"/>
  <c r="E5" i="2"/>
  <c r="D51" i="2"/>
  <c r="E40" i="2" l="1"/>
  <c r="E51" i="2" s="1"/>
  <c r="F5" i="2"/>
  <c r="U5" i="2"/>
  <c r="D40" i="2"/>
  <c r="U16" i="2" l="1"/>
  <c r="U40" i="2"/>
  <c r="V40" i="2" s="1"/>
  <c r="V5" i="2"/>
  <c r="V16" i="2" l="1"/>
  <c r="W5" i="2"/>
  <c r="W16" i="2"/>
  <c r="U51" i="2"/>
  <c r="V5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8" authorId="0" shapeId="0" xr:uid="{281C8379-F0E6-4B3E-9C4C-70A5E1DE9867}">
      <text>
        <r>
          <rPr>
            <sz val="11"/>
            <color theme="1"/>
            <rFont val="Aptos Narrow"/>
            <family val="2"/>
            <scheme val="minor"/>
          </rPr>
          <t>Per email from Noelle on 10/28/2025, Health dept plans to discontinue stop M316, but will add a new stop as well.  I am leaving it in at the moment as a placeholder until the new stop is added.
	-Chris Brower</t>
        </r>
      </text>
    </comment>
  </commentList>
</comments>
</file>

<file path=xl/sharedStrings.xml><?xml version="1.0" encoding="utf-8"?>
<sst xmlns="http://schemas.openxmlformats.org/spreadsheetml/2006/main" count="2184" uniqueCount="825">
  <si>
    <t>Overview</t>
  </si>
  <si>
    <t>Workbook Tab Contents</t>
  </si>
  <si>
    <t>Distribution Summary</t>
  </si>
  <si>
    <t>Distribution Detail</t>
  </si>
  <si>
    <t>Line information is by mail stop "M-Code".  Filters can be applied for departmental specific views.</t>
  </si>
  <si>
    <t>Distribution Rates</t>
  </si>
  <si>
    <t xml:space="preserve">Annual Mail Stop Point and hourly special delivery charges. </t>
  </si>
  <si>
    <t>Summary to Detail Cross walk</t>
  </si>
  <si>
    <t xml:space="preserve">Summary Tab Column </t>
  </si>
  <si>
    <t>Detail Tab Column(s)</t>
  </si>
  <si>
    <t>Stop Points</t>
  </si>
  <si>
    <t>Total Stop Points</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</si>
  <si>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</si>
  <si>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</si>
  <si>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</si>
  <si>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</si>
  <si>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</si>
  <si>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</si>
  <si>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</si>
  <si>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</si>
  <si>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</si>
  <si>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</si>
  <si>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</si>
  <si>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</si>
  <si>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Freight/Bulk Deliveries</t>
  </si>
  <si>
    <t>FY 2027 Proposed Distribution Internal Service Charges</t>
  </si>
  <si>
    <t>Pass-thru Inflation Adjustment:</t>
  </si>
  <si>
    <t xml:space="preserve">Distribution Fixed Cost of Business </t>
  </si>
  <si>
    <t>Pass Through: Counts &amp; Cost from FY 2027 Actual Activity</t>
  </si>
  <si>
    <t>FY27 Proposed: Fixed + Pass Thru = Total</t>
  </si>
  <si>
    <t>DEPT</t>
  </si>
  <si>
    <t xml:space="preserve"> Stop points</t>
  </si>
  <si>
    <t>FY 2027 to FY 2026
% ∆</t>
  </si>
  <si>
    <t xml:space="preserve"> Metered Mail Count </t>
  </si>
  <si>
    <t xml:space="preserve"> Metered Postage + Parcels</t>
  </si>
  <si>
    <t xml:space="preserve"> Vendor Charges + Permit Postage</t>
  </si>
  <si>
    <t>Postage Due / Business Reply</t>
  </si>
  <si>
    <t xml:space="preserve"> UPS</t>
  </si>
  <si>
    <t xml:space="preserve"> Special Delivery</t>
  </si>
  <si>
    <t xml:space="preserve">Total Pass-Through </t>
  </si>
  <si>
    <t>DA</t>
  </si>
  <si>
    <t>DCA</t>
  </si>
  <si>
    <t>DCHS</t>
  </si>
  <si>
    <t>DCJ</t>
  </si>
  <si>
    <t>DCM</t>
  </si>
  <si>
    <t>DCS</t>
  </si>
  <si>
    <t>HD</t>
  </si>
  <si>
    <t>LIB</t>
  </si>
  <si>
    <t>MCSO</t>
  </si>
  <si>
    <t>NOND</t>
  </si>
  <si>
    <t>HSD</t>
  </si>
  <si>
    <t>Total</t>
  </si>
  <si>
    <t>FY 2026 Adopted Distribution Internal Service Charges</t>
  </si>
  <si>
    <t>Distribution Fixed Cost of Business</t>
  </si>
  <si>
    <t>FY26 Adopted Pass Through</t>
  </si>
  <si>
    <t>FY26 Adopted: Fixed + Pass Thru = Total</t>
  </si>
  <si>
    <t>Mail Stop $</t>
  </si>
  <si>
    <t>Adjusted  Mail Stop</t>
  </si>
  <si>
    <t xml:space="preserve"> Business Reply/CAPS Permit</t>
  </si>
  <si>
    <t>% Change</t>
  </si>
  <si>
    <t>FY 2027 Distribution Drivers reviewed by Departments</t>
  </si>
  <si>
    <t>Total Fixed Costs:</t>
  </si>
  <si>
    <t>Total Stop Points:</t>
  </si>
  <si>
    <t>Total Fixed Costs per Stop Point:</t>
  </si>
  <si>
    <t>Calculation</t>
  </si>
  <si>
    <t>Avg FY23-FY25 Internal Metered &amp; Sendpro Postage Cost</t>
  </si>
  <si>
    <t>Avg FY23-FY25 Metered &amp; Sendpro Postage Count</t>
  </si>
  <si>
    <t>Avg FY23-FY25 Parcel Cost Metro PreSort Parcels</t>
  </si>
  <si>
    <t>Avg FY23-FY25 Parcel Count</t>
  </si>
  <si>
    <t>Avg FY23-FY25 Special Delivery Charge Cost</t>
  </si>
  <si>
    <t>Avg FY23-FY25 Total Hours Charged = Special Del Cost divided by $85 rate</t>
  </si>
  <si>
    <t>Avg FY23-FY25 UPS Cost</t>
  </si>
  <si>
    <t>Avg FY23-FY25 CAPS (Permit Postage Due- Misc Postal cost by Mcode)</t>
  </si>
  <si>
    <t>Avg FY23-FY25 Metro Pre-Sort Postage Cost (Permit-Vendor)</t>
  </si>
  <si>
    <t>Avg FY23-FY25 Metro Pre-Sort Postage Pieces</t>
  </si>
  <si>
    <t>Avg FY23-FY25 'Combined Piece Counts</t>
  </si>
  <si>
    <t>Avg FY23-FY25 #3  Postage  [522 charges - CAPS]</t>
  </si>
  <si>
    <t>New category in FY25. Amounts need to be added as negotiated (no set rate).</t>
  </si>
  <si>
    <t>SUM of Account</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</si>
  <si>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</si>
  <si>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</si>
  <si>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</si>
  <si>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</si>
  <si>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</si>
  <si>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</si>
  <si>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</si>
  <si>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</si>
  <si>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</si>
  <si>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</si>
  <si>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</si>
  <si>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</si>
  <si>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</si>
  <si>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</si>
  <si>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</si>
  <si>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</si>
  <si>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</si>
  <si>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</si>
  <si>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Medical Share
(Y = 2x Stop base #)
(N = 0)
(H = Stop base x Hard coded allocation)</t>
  </si>
  <si>
    <t>Bulk/Freight Delivery</t>
  </si>
  <si>
    <t>Bulk/Freight Delivery
(Y=2xSTOP base or add STOP value)</t>
  </si>
  <si>
    <t xml:space="preserve">Total Stop Points
(Base + IO Vol + USPS + Medical)
</t>
  </si>
  <si>
    <t>Annual CHARGE 
(rate * Total Stop Points)</t>
  </si>
  <si>
    <t>Adjustments</t>
  </si>
  <si>
    <t>FY27 Adjusted Fixed Cost</t>
  </si>
  <si>
    <t>Monthly Charge
(W/12)</t>
  </si>
  <si>
    <t>Pitney Bowes Postage 
(formerly Ascent)</t>
  </si>
  <si>
    <t>Pitney Bowes Piece Count
(formerly Ascent)</t>
  </si>
  <si>
    <t>Parcel Cost</t>
  </si>
  <si>
    <t>Parcel Count</t>
  </si>
  <si>
    <t>CAPS/ Postage Due</t>
  </si>
  <si>
    <t>Metro Pre-Sort Count</t>
  </si>
  <si>
    <t xml:space="preserve">Total Count of Pieces Handled </t>
  </si>
  <si>
    <t>PSTG DUE / BUS REPLY</t>
  </si>
  <si>
    <t>M077</t>
  </si>
  <si>
    <t>488/03</t>
  </si>
  <si>
    <t>East County Courthouse</t>
  </si>
  <si>
    <t>18480 SE Stark St</t>
  </si>
  <si>
    <t>DA Division IV</t>
  </si>
  <si>
    <t>DA Investigators</t>
  </si>
  <si>
    <t>Y</t>
  </si>
  <si>
    <t>M240</t>
  </si>
  <si>
    <t>188/6/6300</t>
  </si>
  <si>
    <t>Multnomah County Courthouse</t>
  </si>
  <si>
    <t>1200 SW 1st Ave</t>
  </si>
  <si>
    <t>DA Administration</t>
  </si>
  <si>
    <t>M242</t>
  </si>
  <si>
    <t>Juvenile Justice</t>
  </si>
  <si>
    <t>1401 NE 68th Ave</t>
  </si>
  <si>
    <t>DA Division III</t>
  </si>
  <si>
    <t>DA MDT Child Abuse</t>
  </si>
  <si>
    <t>M239</t>
  </si>
  <si>
    <t>119/00/0358</t>
  </si>
  <si>
    <t>Justice Center</t>
  </si>
  <si>
    <t>1120 SW 3rd Ave</t>
  </si>
  <si>
    <t>DA Division II</t>
  </si>
  <si>
    <t>DA PreTrial</t>
  </si>
  <si>
    <t>DA Unit C / Gangs</t>
  </si>
  <si>
    <t>DA Division I</t>
  </si>
  <si>
    <t>DA Misdemeanor Crimes (District Court)</t>
  </si>
  <si>
    <t>M248</t>
  </si>
  <si>
    <t>SUPPORT ENFORCEMENT (SED)</t>
  </si>
  <si>
    <t>G15 0242 10 SED66</t>
  </si>
  <si>
    <t>G15 0242 14 SEDGF</t>
  </si>
  <si>
    <t>DA Juvenile</t>
  </si>
  <si>
    <t>M243</t>
  </si>
  <si>
    <t>188/4/4200</t>
  </si>
  <si>
    <t>DA ADMINISTRATION</t>
  </si>
  <si>
    <t>DA Body Worn Cameras - Gresham</t>
  </si>
  <si>
    <t>DA General Support Services</t>
  </si>
  <si>
    <t>DA Management</t>
  </si>
  <si>
    <t>DA Information Technology</t>
  </si>
  <si>
    <t>M506</t>
  </si>
  <si>
    <t>425/00/0000</t>
  </si>
  <si>
    <t>John B Yeon Facility</t>
  </si>
  <si>
    <t>1620 SE 190th Ave</t>
  </si>
  <si>
    <t>Fleet</t>
  </si>
  <si>
    <t>FLEET SERVICES</t>
  </si>
  <si>
    <t>M764</t>
  </si>
  <si>
    <t>425/00/RECORDS</t>
  </si>
  <si>
    <t>Records</t>
  </si>
  <si>
    <t>RECORDS</t>
  </si>
  <si>
    <t>M793</t>
  </si>
  <si>
    <t>503/04/0000</t>
  </si>
  <si>
    <t>Multnomah Bldg</t>
  </si>
  <si>
    <t>501 SE Hawthorne Blvd</t>
  </si>
  <si>
    <t>IT</t>
  </si>
  <si>
    <t>IT Admin</t>
  </si>
  <si>
    <t>M976</t>
  </si>
  <si>
    <t>Library Bond PMO</t>
  </si>
  <si>
    <t>N</t>
  </si>
  <si>
    <t>M008</t>
  </si>
  <si>
    <t>Postage Only</t>
  </si>
  <si>
    <t>DCA IT CIO</t>
  </si>
  <si>
    <t>M593</t>
  </si>
  <si>
    <t>401 N Dixon St</t>
  </si>
  <si>
    <t>FACILITIES</t>
  </si>
  <si>
    <t>ELECTRONIC SERVICES</t>
  </si>
  <si>
    <t>M736</t>
  </si>
  <si>
    <t>Department HR</t>
  </si>
  <si>
    <t>DCA-DEPT HR</t>
  </si>
  <si>
    <t>M783</t>
  </si>
  <si>
    <t>Finance Hub</t>
  </si>
  <si>
    <t>DCA FINANCE HUB</t>
  </si>
  <si>
    <t>M784</t>
  </si>
  <si>
    <t>M785</t>
  </si>
  <si>
    <t>Contracts &amp; Strategic Sourcing</t>
  </si>
  <si>
    <t>DCA CONTRACTS</t>
  </si>
  <si>
    <t>M791</t>
  </si>
  <si>
    <t xml:space="preserve"> </t>
  </si>
  <si>
    <t>Budget, Rates, and Capital</t>
  </si>
  <si>
    <t>DCA BUDGET</t>
  </si>
  <si>
    <t>M786</t>
  </si>
  <si>
    <t>274/00/0000</t>
  </si>
  <si>
    <t>Prophet Center</t>
  </si>
  <si>
    <t>Inside</t>
  </si>
  <si>
    <t>ADMINISTRATION</t>
  </si>
  <si>
    <t>M016</t>
  </si>
  <si>
    <t>167/200</t>
  </si>
  <si>
    <t>Five Oak</t>
  </si>
  <si>
    <t>209 SW 4th Ave</t>
  </si>
  <si>
    <t>Youth &amp; Family Services</t>
  </si>
  <si>
    <t>WEATHERIZATION/ENERGY ASSIST.</t>
  </si>
  <si>
    <t>M25 EGSPLIT</t>
  </si>
  <si>
    <t>M110</t>
  </si>
  <si>
    <t>167/01</t>
  </si>
  <si>
    <t>DCHS BUSINESS SERVICES</t>
  </si>
  <si>
    <t>CHIEF FINANCIAL OFFICER</t>
  </si>
  <si>
    <t>M25 CHSBS.FIN.IND1000</t>
  </si>
  <si>
    <t>M127</t>
  </si>
  <si>
    <t>DDSD</t>
  </si>
  <si>
    <t>DD DEVELOPMNTL DISABILITY SVCS</t>
  </si>
  <si>
    <t>G25 0146 18 K48</t>
  </si>
  <si>
    <t>M150</t>
  </si>
  <si>
    <t>FYS DIVISION MANAGEMENT</t>
  </si>
  <si>
    <t>M25 SCPCPS.CGF</t>
  </si>
  <si>
    <t>M171</t>
  </si>
  <si>
    <t>ADVSD</t>
  </si>
  <si>
    <t>ADVSD ADMINISTRATION</t>
  </si>
  <si>
    <t>G25 0190 08 A1XIX</t>
  </si>
  <si>
    <t>M257</t>
  </si>
  <si>
    <t>IDDSD</t>
  </si>
  <si>
    <t>1ST FLOOR MAIL STOP</t>
  </si>
  <si>
    <t>G25 0146 04 AD48</t>
  </si>
  <si>
    <t>M504</t>
  </si>
  <si>
    <t>439/01/DVCRU</t>
  </si>
  <si>
    <t>Gateway Children's Center MDT Bldg</t>
  </si>
  <si>
    <t>10225 E Burnside St</t>
  </si>
  <si>
    <t>Youth &amp; Family Services Division</t>
  </si>
  <si>
    <t>Domestic Violence DVERT</t>
  </si>
  <si>
    <t>M25 SCP.DV.GATEWAY.CGF</t>
  </si>
  <si>
    <t>M105</t>
  </si>
  <si>
    <t>451/00/0000</t>
  </si>
  <si>
    <t>Gateway Children's Center Residential Bldg</t>
  </si>
  <si>
    <t>10305 E Burnside St</t>
  </si>
  <si>
    <t>YFS</t>
  </si>
  <si>
    <t>DVSCO</t>
  </si>
  <si>
    <t>G25 0334 01 GWPDX</t>
  </si>
  <si>
    <t>M191</t>
  </si>
  <si>
    <t>561/0000</t>
  </si>
  <si>
    <t>Mid County ADS</t>
  </si>
  <si>
    <t>ADVSD LTSS MID COUNTY</t>
  </si>
  <si>
    <t>G25 0190 16 MCXIX</t>
  </si>
  <si>
    <t>M198</t>
  </si>
  <si>
    <t>437/01/0100</t>
  </si>
  <si>
    <t>Multnomah County East</t>
  </si>
  <si>
    <t>600 NE 8th St</t>
  </si>
  <si>
    <t>ADVSD ADULT CARE HOME</t>
  </si>
  <si>
    <t>G25 0190 11 AHXIX</t>
  </si>
  <si>
    <t>M351</t>
  </si>
  <si>
    <t>G25 0146 01 A48</t>
  </si>
  <si>
    <t>M727</t>
  </si>
  <si>
    <t>ADVSD LTSS EAST</t>
  </si>
  <si>
    <t>G25 0190 15 EDXIX</t>
  </si>
  <si>
    <t>M015</t>
  </si>
  <si>
    <t>DCHS Administration</t>
  </si>
  <si>
    <t>DCHS Human Services</t>
  </si>
  <si>
    <t>M25 CHSBS.HR.IND1000</t>
  </si>
  <si>
    <t>M161</t>
  </si>
  <si>
    <t>421 SW Oak St</t>
  </si>
  <si>
    <t>DCHS Director's Offoce</t>
  </si>
  <si>
    <t>M25 CHSDO.IND1000</t>
  </si>
  <si>
    <t>M192</t>
  </si>
  <si>
    <t>ADVSD LTC West</t>
  </si>
  <si>
    <t>G25 0190 20 WDXIX</t>
  </si>
  <si>
    <t>M195</t>
  </si>
  <si>
    <t>ADVSD Public Guardian</t>
  </si>
  <si>
    <t>M25 ADVSD PGGF</t>
  </si>
  <si>
    <t>M531</t>
  </si>
  <si>
    <t>YFS - Domestic Violence</t>
  </si>
  <si>
    <t>M25 SCP.DV CRD.CGF</t>
  </si>
  <si>
    <t>M558</t>
  </si>
  <si>
    <t xml:space="preserve">YFS  </t>
  </si>
  <si>
    <t>M172</t>
  </si>
  <si>
    <t>409/02/200</t>
  </si>
  <si>
    <t>Tabor Square</t>
  </si>
  <si>
    <t>4610 SE Belmont St</t>
  </si>
  <si>
    <t>ADVSD ADULT PROTECTIVE SERVICES</t>
  </si>
  <si>
    <t>G25 0190 12 PSXIX</t>
  </si>
  <si>
    <t>M180</t>
  </si>
  <si>
    <t>ADVSD LTSS TD</t>
  </si>
  <si>
    <t>G25 0190 19 TDXIX</t>
  </si>
  <si>
    <t>M194</t>
  </si>
  <si>
    <t>ADVSD LTSS SOUTHEAST</t>
  </si>
  <si>
    <t>G25 0190 18 SEXIX</t>
  </si>
  <si>
    <t>M193</t>
  </si>
  <si>
    <t>322/ADVSD</t>
  </si>
  <si>
    <t>Walnut Park Complex</t>
  </si>
  <si>
    <t>5329 NE MLK Jr Blvd</t>
  </si>
  <si>
    <t>ADVSD LTSS NNE</t>
  </si>
  <si>
    <t>G25 0190 17 NEXIX</t>
  </si>
  <si>
    <t>M214</t>
  </si>
  <si>
    <t>304/00/0000</t>
  </si>
  <si>
    <t>DCJ East County - West</t>
  </si>
  <si>
    <t>1415 SE 122nd Ave</t>
  </si>
  <si>
    <t>ASD</t>
  </si>
  <si>
    <t>East Campus - North</t>
  </si>
  <si>
    <t>M215</t>
  </si>
  <si>
    <t>119/00/0347</t>
  </si>
  <si>
    <t>PRSP (Pretrial Release Svcs Prog)</t>
  </si>
  <si>
    <t>M228</t>
  </si>
  <si>
    <t>188/4/4400</t>
  </si>
  <si>
    <t>ARC (Asessmt &amp; Referral Ctr)</t>
  </si>
  <si>
    <t>M250</t>
  </si>
  <si>
    <t>311/00/0001</t>
  </si>
  <si>
    <t>JSD</t>
  </si>
  <si>
    <t>JJC Support</t>
  </si>
  <si>
    <t>M280</t>
  </si>
  <si>
    <t>188/3/3400</t>
  </si>
  <si>
    <t>FCS (Family Court Svcs)</t>
  </si>
  <si>
    <t>M50 1516 JFRS</t>
  </si>
  <si>
    <t>M286</t>
  </si>
  <si>
    <t>161/03/0000</t>
  </si>
  <si>
    <t>Mead Bldg</t>
  </si>
  <si>
    <t>421 SW 5th Ave</t>
  </si>
  <si>
    <t>Mead Internal Svcs &amp; Support</t>
  </si>
  <si>
    <t>M290</t>
  </si>
  <si>
    <t>407/00/0000</t>
  </si>
  <si>
    <t>Gresham Probation</t>
  </si>
  <si>
    <t>495 NE Beech Ave</t>
  </si>
  <si>
    <t>WFSU (Women and Family Svcs)</t>
  </si>
  <si>
    <t>M570</t>
  </si>
  <si>
    <t>503/01/0000</t>
  </si>
  <si>
    <t xml:space="preserve">1,4 </t>
  </si>
  <si>
    <t>ASSESSMENT &amp; TAXATION</t>
  </si>
  <si>
    <t>A&amp;T RECORDS MANAGEMENT</t>
  </si>
  <si>
    <t>M655</t>
  </si>
  <si>
    <t>TAX TITLE</t>
  </si>
  <si>
    <t>M739</t>
  </si>
  <si>
    <t>BOARD OF PROPERTY TAX APPEALS</t>
  </si>
  <si>
    <t>M756</t>
  </si>
  <si>
    <t>A&amp;T ADMIN</t>
  </si>
  <si>
    <t>M757</t>
  </si>
  <si>
    <t>DCM DART County Clerk Functions</t>
  </si>
  <si>
    <t>M758</t>
  </si>
  <si>
    <t>A&amp;T PROPERTY ASSESSMENT</t>
  </si>
  <si>
    <t>M763</t>
  </si>
  <si>
    <t>TAX REVENUE MGMT</t>
  </si>
  <si>
    <t>M766</t>
  </si>
  <si>
    <t>A&amp;T BUSINESS APPS SUPPORT</t>
  </si>
  <si>
    <t>M750</t>
  </si>
  <si>
    <t>503/03/300</t>
  </si>
  <si>
    <t>CENTRAL HUMAN RESOURCES</t>
  </si>
  <si>
    <t>Central HR, Labor Relations, Organizational Learning, Class Comp</t>
  </si>
  <si>
    <t>M992</t>
  </si>
  <si>
    <t>503/03/320</t>
  </si>
  <si>
    <t>DCM Director's Office</t>
  </si>
  <si>
    <t>DCM Non-D HR</t>
  </si>
  <si>
    <t>M990</t>
  </si>
  <si>
    <t>DCM Business Services</t>
  </si>
  <si>
    <t>M734</t>
  </si>
  <si>
    <t>503/03/350</t>
  </si>
  <si>
    <t>Finance and Risk Mgmt</t>
  </si>
  <si>
    <t>Benefits; Central AP and Payroll</t>
  </si>
  <si>
    <t>M136</t>
  </si>
  <si>
    <t>Deferred Compensation</t>
  </si>
  <si>
    <t>M741</t>
  </si>
  <si>
    <t>503/05/0531</t>
  </si>
  <si>
    <t>CFO</t>
  </si>
  <si>
    <t>M745</t>
  </si>
  <si>
    <t>HR Benefits</t>
  </si>
  <si>
    <t>M746</t>
  </si>
  <si>
    <t>M748</t>
  </si>
  <si>
    <t>M732</t>
  </si>
  <si>
    <t>Central Accounts Payable</t>
  </si>
  <si>
    <t>M743</t>
  </si>
  <si>
    <t>Central Payroll</t>
  </si>
  <si>
    <t>M744</t>
  </si>
  <si>
    <t>Central Purchasing</t>
  </si>
  <si>
    <t>M749</t>
  </si>
  <si>
    <t>Risk Mgmt-Worker's Comp, Property &amp; Liability, Safety &amp; Health</t>
  </si>
  <si>
    <t>M900</t>
  </si>
  <si>
    <t>324/00/0000</t>
  </si>
  <si>
    <t>Animal Control</t>
  </si>
  <si>
    <t>1700 W Historic Columbia River Hwy</t>
  </si>
  <si>
    <t>DCS-Animal Control-Shelter Op</t>
  </si>
  <si>
    <t>ANIMAL SERVICES</t>
  </si>
  <si>
    <t>M539</t>
  </si>
  <si>
    <t>446/00/0000</t>
  </si>
  <si>
    <t>Bridge Shops</t>
  </si>
  <si>
    <t>1403 SE Water Ave</t>
  </si>
  <si>
    <t>TRANSPORTATION DIVISION</t>
  </si>
  <si>
    <t>BRIDGES-ENGINEERING</t>
  </si>
  <si>
    <t>M661</t>
  </si>
  <si>
    <t>BRIDGES-MAINTENANCE</t>
  </si>
  <si>
    <t>M769</t>
  </si>
  <si>
    <t>414/00/0000</t>
  </si>
  <si>
    <t>Elections</t>
  </si>
  <si>
    <t>1040 SE Morrison St</t>
  </si>
  <si>
    <t>DCS-Elections-Admin</t>
  </si>
  <si>
    <t>ELECTIONS DIVISION</t>
  </si>
  <si>
    <t>M700</t>
  </si>
  <si>
    <t>455/01/0000</t>
  </si>
  <si>
    <t>John B Yeon Annex</t>
  </si>
  <si>
    <t>1600 SE 190th Ave</t>
  </si>
  <si>
    <t>Dept of Comm Svc</t>
  </si>
  <si>
    <t>DIRECTOR'S OFFICE</t>
  </si>
  <si>
    <t>M522</t>
  </si>
  <si>
    <t>LAND USE PLANNING</t>
  </si>
  <si>
    <t>M835</t>
  </si>
  <si>
    <t>Survey</t>
  </si>
  <si>
    <t>M538</t>
  </si>
  <si>
    <t>TRANSPORTATION</t>
  </si>
  <si>
    <t>M900A</t>
  </si>
  <si>
    <t>425/1/Animal Services</t>
  </si>
  <si>
    <t>FIELD SERVICES</t>
  </si>
  <si>
    <t>NEW</t>
  </si>
  <si>
    <t>4th floor</t>
  </si>
  <si>
    <t>Director's Office</t>
  </si>
  <si>
    <t>Admin</t>
  </si>
  <si>
    <t>M778</t>
  </si>
  <si>
    <t>POSTAGE USED</t>
  </si>
  <si>
    <t>November Special Election</t>
  </si>
  <si>
    <t>M501</t>
  </si>
  <si>
    <t>DCS Director</t>
  </si>
  <si>
    <t>M772</t>
  </si>
  <si>
    <t>DCS-Elections-General Election</t>
  </si>
  <si>
    <t>M774</t>
  </si>
  <si>
    <t>DCS-Elections-May Election</t>
  </si>
  <si>
    <t>M104</t>
  </si>
  <si>
    <t>Business Services</t>
  </si>
  <si>
    <t>Mid-County Street Lighting Svc District 14</t>
  </si>
  <si>
    <t>M132</t>
  </si>
  <si>
    <t>545/05</t>
  </si>
  <si>
    <t>Behavior Health Resource Center</t>
  </si>
  <si>
    <t>333 SW Park Ave</t>
  </si>
  <si>
    <t>BHD</t>
  </si>
  <si>
    <t>Behavioral Health Resource Center</t>
  </si>
  <si>
    <t>G40 0509 09 BHRC</t>
  </si>
  <si>
    <t>M130</t>
  </si>
  <si>
    <t>Belmont Building</t>
  </si>
  <si>
    <t>1808 SE Belmont St</t>
  </si>
  <si>
    <t>HD Behavioral Health</t>
  </si>
  <si>
    <t>HD Mental Health Admin</t>
  </si>
  <si>
    <t>G40 0502 22 BWC</t>
  </si>
  <si>
    <t>M812</t>
  </si>
  <si>
    <t>146/03/0380</t>
  </si>
  <si>
    <t>Billi Odegaard Dental Clinic</t>
  </si>
  <si>
    <t>33 NW Broadway</t>
  </si>
  <si>
    <t>HD FQHC Integrated Clinical Services</t>
  </si>
  <si>
    <t>HD FQHC Dental</t>
  </si>
  <si>
    <t>M044</t>
  </si>
  <si>
    <t>387/00/0000</t>
  </si>
  <si>
    <t>Centennial SBHC</t>
  </si>
  <si>
    <t>3505 SE 182ND AVE</t>
  </si>
  <si>
    <t>HD FQHC Student Health Centers</t>
  </si>
  <si>
    <t>G40 0037 24 S44A</t>
  </si>
  <si>
    <t>M452</t>
  </si>
  <si>
    <t>429/00/0000</t>
  </si>
  <si>
    <t>Cleveland SBHC</t>
  </si>
  <si>
    <t>3400 SE 26TH</t>
  </si>
  <si>
    <t>M460</t>
  </si>
  <si>
    <t>294/01/DTC</t>
  </si>
  <si>
    <t>David Douglas SBHC</t>
  </si>
  <si>
    <t>1034 SE 130th Ave</t>
  </si>
  <si>
    <t>M714</t>
  </si>
  <si>
    <t>543/00/LAB</t>
  </si>
  <si>
    <t>Fernhill Health Center</t>
  </si>
  <si>
    <t>5530 NE 42nd Ave</t>
  </si>
  <si>
    <t>HD FQHC Primary Care Clinics</t>
  </si>
  <si>
    <t>M715</t>
  </si>
  <si>
    <t>543/01/Dental</t>
  </si>
  <si>
    <t>M716</t>
  </si>
  <si>
    <t>543/01/Pharmacy</t>
  </si>
  <si>
    <t>Integrated Clinical Services</t>
  </si>
  <si>
    <t>HD FQHC PRIMARY CARE CLINICS</t>
  </si>
  <si>
    <t>M122</t>
  </si>
  <si>
    <t>HD Mental Health Administration</t>
  </si>
  <si>
    <t>M40 41101-00-3002 BWC</t>
  </si>
  <si>
    <t>M615</t>
  </si>
  <si>
    <t>388/00/0000</t>
  </si>
  <si>
    <t>Franklin SBHC</t>
  </si>
  <si>
    <t>5405 SE Woodward St</t>
  </si>
  <si>
    <t>M475</t>
  </si>
  <si>
    <t>HD Public Health</t>
  </si>
  <si>
    <t>HD Prevention &amp; Health Promotion</t>
  </si>
  <si>
    <t>M465</t>
  </si>
  <si>
    <t>448/02/000</t>
  </si>
  <si>
    <t>Gateway Children's Center Service Bldg</t>
  </si>
  <si>
    <t>10317 E Burnside St</t>
  </si>
  <si>
    <t>M494</t>
  </si>
  <si>
    <t>448/02/0000</t>
  </si>
  <si>
    <t>M813</t>
  </si>
  <si>
    <t>448/00/0000</t>
  </si>
  <si>
    <t>M466</t>
  </si>
  <si>
    <t>CLOSED</t>
  </si>
  <si>
    <t>Harrison Park SBHC</t>
  </si>
  <si>
    <t>HD FQHC ICS Administration</t>
  </si>
  <si>
    <t>M975</t>
  </si>
  <si>
    <t>314/01/MED</t>
  </si>
  <si>
    <t>Inverness Jail</t>
  </si>
  <si>
    <t>11540 NE Inverness Dr</t>
  </si>
  <si>
    <t>HD Corrections Health</t>
  </si>
  <si>
    <t>M453</t>
  </si>
  <si>
    <t>251/00/0000</t>
  </si>
  <si>
    <t>Jefferson SBHC</t>
  </si>
  <si>
    <t>5210 N Kerby Ave</t>
  </si>
  <si>
    <t>M951</t>
  </si>
  <si>
    <t>119/04/LAB</t>
  </si>
  <si>
    <t>M461</t>
  </si>
  <si>
    <t>Lane SBHC</t>
  </si>
  <si>
    <t>M023</t>
  </si>
  <si>
    <t>231/03/0350</t>
  </si>
  <si>
    <t>Lloyd Corp Plaza</t>
  </si>
  <si>
    <t>847 NE 19th Ave</t>
  </si>
  <si>
    <t>HD Environmental Health</t>
  </si>
  <si>
    <t>M037</t>
  </si>
  <si>
    <t>M40 41615-GF2</t>
  </si>
  <si>
    <t>M053</t>
  </si>
  <si>
    <t>G40 0007 01 S13</t>
  </si>
  <si>
    <t>M090</t>
  </si>
  <si>
    <t>M40 43360-GF</t>
  </si>
  <si>
    <t>M231</t>
  </si>
  <si>
    <t>M309</t>
  </si>
  <si>
    <t xml:space="preserve">M997 </t>
  </si>
  <si>
    <t>G40 0634 1</t>
  </si>
  <si>
    <t>M010</t>
  </si>
  <si>
    <t>165/01</t>
  </si>
  <si>
    <t>McCoy Bldg</t>
  </si>
  <si>
    <t>619 NW 6th Ave</t>
  </si>
  <si>
    <t>HD Director's Office</t>
  </si>
  <si>
    <t>M011</t>
  </si>
  <si>
    <t>M019</t>
  </si>
  <si>
    <t>165/06</t>
  </si>
  <si>
    <t>HD Health Officer</t>
  </si>
  <si>
    <t>HD Emergency Preparedness</t>
  </si>
  <si>
    <t>M021</t>
  </si>
  <si>
    <t>M022</t>
  </si>
  <si>
    <t>165/04</t>
  </si>
  <si>
    <t>HD Communicable Disease Services</t>
  </si>
  <si>
    <t>M40 43600-GF</t>
  </si>
  <si>
    <t>M024</t>
  </si>
  <si>
    <t>HD Emergency Medical Services</t>
  </si>
  <si>
    <t>M025</t>
  </si>
  <si>
    <t>165/08/HR</t>
  </si>
  <si>
    <t>HD Organizational Development</t>
  </si>
  <si>
    <t>M030</t>
  </si>
  <si>
    <t>HD Public Health Operations</t>
  </si>
  <si>
    <t>M040</t>
  </si>
  <si>
    <t>M051</t>
  </si>
  <si>
    <t>HD Community Epidemiology Services</t>
  </si>
  <si>
    <t>M070</t>
  </si>
  <si>
    <t>M071</t>
  </si>
  <si>
    <t>M072</t>
  </si>
  <si>
    <t>165/07</t>
  </si>
  <si>
    <t>M075</t>
  </si>
  <si>
    <t>165/02</t>
  </si>
  <si>
    <t>G40 0057 02 S43</t>
  </si>
  <si>
    <t>M082</t>
  </si>
  <si>
    <t>165/01/Pharmacy</t>
  </si>
  <si>
    <t>HD FQHC Pharmacy</t>
  </si>
  <si>
    <t>M092</t>
  </si>
  <si>
    <t>HD Human Resources</t>
  </si>
  <si>
    <t>HD Health Human Resources</t>
  </si>
  <si>
    <t>M093</t>
  </si>
  <si>
    <t>M315</t>
  </si>
  <si>
    <t>M430</t>
  </si>
  <si>
    <t>HD HIV/STD/ASH</t>
  </si>
  <si>
    <t>M481</t>
  </si>
  <si>
    <t>M495</t>
  </si>
  <si>
    <t>165/01/Vaccine</t>
  </si>
  <si>
    <t>HD Financial and Business Management</t>
  </si>
  <si>
    <t>HD Health Finance</t>
  </si>
  <si>
    <t>M600</t>
  </si>
  <si>
    <t>M601</t>
  </si>
  <si>
    <t>HD FQHC HIV Clinic</t>
  </si>
  <si>
    <t>M612</t>
  </si>
  <si>
    <t>M668</t>
  </si>
  <si>
    <t>165/09</t>
  </si>
  <si>
    <t>HD FQHC Quality and Compliance</t>
  </si>
  <si>
    <t>M672</t>
  </si>
  <si>
    <t>165/05</t>
  </si>
  <si>
    <t>M703</t>
  </si>
  <si>
    <t>HD FQHC Health Center Operations</t>
  </si>
  <si>
    <t>M40 0028 07</t>
  </si>
  <si>
    <t>M852</t>
  </si>
  <si>
    <t>165/08/LAB mail</t>
  </si>
  <si>
    <t>HD FQHC Lab</t>
  </si>
  <si>
    <t>M853</t>
  </si>
  <si>
    <t>165/08/LAB</t>
  </si>
  <si>
    <t>2,3,4</t>
  </si>
  <si>
    <t>M854</t>
  </si>
  <si>
    <t>M882</t>
  </si>
  <si>
    <t>M456</t>
  </si>
  <si>
    <t>306/00/0000</t>
  </si>
  <si>
    <t>McDaniel SBHC</t>
  </si>
  <si>
    <t>2735 NE 82nd</t>
  </si>
  <si>
    <t>M604</t>
  </si>
  <si>
    <t>514/01</t>
  </si>
  <si>
    <t>Menlo Park Plaza</t>
  </si>
  <si>
    <t>12425 NE Glisan St</t>
  </si>
  <si>
    <t>M036</t>
  </si>
  <si>
    <t>430/00/PHARMACY</t>
  </si>
  <si>
    <t>Mid-County Health Center</t>
  </si>
  <si>
    <t>12710 SE Division St</t>
  </si>
  <si>
    <t>M671</t>
  </si>
  <si>
    <t>430/00/CLIN</t>
  </si>
  <si>
    <t>430/00/LAB</t>
  </si>
  <si>
    <t>M814</t>
  </si>
  <si>
    <t>M029</t>
  </si>
  <si>
    <t>437/03/PHARMACY</t>
  </si>
  <si>
    <t>M038</t>
  </si>
  <si>
    <t>437/02/0000</t>
  </si>
  <si>
    <t>HD Early Childhood Services</t>
  </si>
  <si>
    <t>M40 43370-GF</t>
  </si>
  <si>
    <t>M472</t>
  </si>
  <si>
    <t>M40 44711-GF</t>
  </si>
  <si>
    <t>M621</t>
  </si>
  <si>
    <t>437/03/0000</t>
  </si>
  <si>
    <t>437/03/LAB</t>
  </si>
  <si>
    <t>M624</t>
  </si>
  <si>
    <t>HD Women, Infants and Children</t>
  </si>
  <si>
    <t>M643</t>
  </si>
  <si>
    <t>M603</t>
  </si>
  <si>
    <t>M033</t>
  </si>
  <si>
    <t>325/00/PHARMACY</t>
  </si>
  <si>
    <t>North Portland Health Clinic</t>
  </si>
  <si>
    <t>9000 N Lombard St</t>
  </si>
  <si>
    <t>M641</t>
  </si>
  <si>
    <t>325/00/0000</t>
  </si>
  <si>
    <t>325/00/LAB</t>
  </si>
  <si>
    <t>M455</t>
  </si>
  <si>
    <t>305/00/0000</t>
  </si>
  <si>
    <t>Parkrose SBHC</t>
  </si>
  <si>
    <t>11717 NE Shaver St</t>
  </si>
  <si>
    <t>M977</t>
  </si>
  <si>
    <t>PSOB</t>
  </si>
  <si>
    <t>Portland State Office Bldg</t>
  </si>
  <si>
    <t>800 NE Oregon St</t>
  </si>
  <si>
    <t>Public Health</t>
  </si>
  <si>
    <t>PDES Project</t>
  </si>
  <si>
    <t>M026</t>
  </si>
  <si>
    <t>M054</t>
  </si>
  <si>
    <t>M134</t>
  </si>
  <si>
    <t>M40 41101-00-3002</t>
  </si>
  <si>
    <t>M210</t>
  </si>
  <si>
    <t>G40 0091 07 01-18</t>
  </si>
  <si>
    <t>M312</t>
  </si>
  <si>
    <t>M440</t>
  </si>
  <si>
    <t>M445</t>
  </si>
  <si>
    <t>M454</t>
  </si>
  <si>
    <t>5404 SE Woodward St</t>
  </si>
  <si>
    <t>M485</t>
  </si>
  <si>
    <t>M571</t>
  </si>
  <si>
    <t>G40 0010 07 S40B</t>
  </si>
  <si>
    <t>M717</t>
  </si>
  <si>
    <t>M674</t>
  </si>
  <si>
    <t>397/01/0000</t>
  </si>
  <si>
    <t>Professional Plaza 102</t>
  </si>
  <si>
    <t>131 NE 102ND, BLDG 1</t>
  </si>
  <si>
    <t>M012</t>
  </si>
  <si>
    <t>398/01/PHARMACY</t>
  </si>
  <si>
    <t>Rockwood Health Clinic</t>
  </si>
  <si>
    <t>2020 SE 182nd Ave</t>
  </si>
  <si>
    <t>M049</t>
  </si>
  <si>
    <t>398/01/000</t>
  </si>
  <si>
    <t>398/01/LAB</t>
  </si>
  <si>
    <t>M636</t>
  </si>
  <si>
    <t>M847</t>
  </si>
  <si>
    <t>M451</t>
  </si>
  <si>
    <t>261/00/0000</t>
  </si>
  <si>
    <t>Roosevelt SBHC</t>
  </si>
  <si>
    <t>6941 N Central St</t>
  </si>
  <si>
    <t>M027</t>
  </si>
  <si>
    <t>420/00/PHARMACY</t>
  </si>
  <si>
    <t>Southeast Health Clinic</t>
  </si>
  <si>
    <t>3653 SE 34th Ave</t>
  </si>
  <si>
    <t>M320</t>
  </si>
  <si>
    <t>420/01/0000</t>
  </si>
  <si>
    <t>M611</t>
  </si>
  <si>
    <t>420/00/LAB</t>
  </si>
  <si>
    <t>M811</t>
  </si>
  <si>
    <t>420/00/0000</t>
  </si>
  <si>
    <t>M233</t>
  </si>
  <si>
    <t>312/00/0000</t>
  </si>
  <si>
    <t>Vector Control</t>
  </si>
  <si>
    <t>5235 N Columbia Blvd</t>
  </si>
  <si>
    <t>M032</t>
  </si>
  <si>
    <t>322/02/PHARMACY</t>
  </si>
  <si>
    <t>M490</t>
  </si>
  <si>
    <t>322/01</t>
  </si>
  <si>
    <t>M40 44755-GF</t>
  </si>
  <si>
    <t>M492</t>
  </si>
  <si>
    <t>G40 0001 33 F23</t>
  </si>
  <si>
    <t>M630</t>
  </si>
  <si>
    <t>322/02/0000</t>
  </si>
  <si>
    <t>M631</t>
  </si>
  <si>
    <t>322/02/LAB</t>
  </si>
  <si>
    <t>M634</t>
  </si>
  <si>
    <t>M234</t>
  </si>
  <si>
    <t>ClOSED</t>
  </si>
  <si>
    <t>West Gresham Plaza</t>
  </si>
  <si>
    <t>2951 NW Division St</t>
  </si>
  <si>
    <t>G40 0091 21 01-22</t>
  </si>
  <si>
    <t>M478</t>
  </si>
  <si>
    <t>M632</t>
  </si>
  <si>
    <t>G40 0019 01</t>
  </si>
  <si>
    <t>M935</t>
  </si>
  <si>
    <t>M613</t>
  </si>
  <si>
    <t>JOINT OFFICE OF HOMELESS SERVICES</t>
  </si>
  <si>
    <t>M30 AD B165 CGF</t>
  </si>
  <si>
    <t>M635</t>
  </si>
  <si>
    <t>Library Operations Center</t>
  </si>
  <si>
    <t>221 NE 122nd Ave</t>
  </si>
  <si>
    <t>OPERATIONS</t>
  </si>
  <si>
    <t>DEPARTMENT OF LIBRARIES</t>
  </si>
  <si>
    <t>M325</t>
  </si>
  <si>
    <t>490/00/0000</t>
  </si>
  <si>
    <t>Columbia Gorge Corporate Center</t>
  </si>
  <si>
    <t>2955 NE 172nd Pl</t>
  </si>
  <si>
    <t>Law Enforcement</t>
  </si>
  <si>
    <t>Special Investigations Unit</t>
  </si>
  <si>
    <t>LE Support</t>
  </si>
  <si>
    <t>M302</t>
  </si>
  <si>
    <t>Warehouse</t>
  </si>
  <si>
    <t>M326</t>
  </si>
  <si>
    <t>Commissary</t>
  </si>
  <si>
    <t>Civil Process</t>
  </si>
  <si>
    <t>M103</t>
  </si>
  <si>
    <t>530/01/0000</t>
  </si>
  <si>
    <t>Fairview City Hall</t>
  </si>
  <si>
    <t>1300 NE Village St</t>
  </si>
  <si>
    <t>Detectives</t>
  </si>
  <si>
    <t>M395</t>
  </si>
  <si>
    <t>314/00/0000</t>
  </si>
  <si>
    <t>Corrections</t>
  </si>
  <si>
    <t>M381</t>
  </si>
  <si>
    <t>119/00/0307</t>
  </si>
  <si>
    <t>MCDC</t>
  </si>
  <si>
    <t>M401</t>
  </si>
  <si>
    <t>119/02/0201</t>
  </si>
  <si>
    <t>Corrections Records</t>
  </si>
  <si>
    <t>M411</t>
  </si>
  <si>
    <t>119/02/0209</t>
  </si>
  <si>
    <t>Classification</t>
  </si>
  <si>
    <t>M322</t>
  </si>
  <si>
    <t>503/03/350/MCSO</t>
  </si>
  <si>
    <t>Executive</t>
  </si>
  <si>
    <t>Multnomah Building</t>
  </si>
  <si>
    <t>M350</t>
  </si>
  <si>
    <t>188/1/1200</t>
  </si>
  <si>
    <t>562/00/0000</t>
  </si>
  <si>
    <t>Portland Portal Building</t>
  </si>
  <si>
    <t>3083 NE 170th Pl</t>
  </si>
  <si>
    <t>Training</t>
  </si>
  <si>
    <t>Concealed Handgun Unit</t>
  </si>
  <si>
    <t>Enforcement Administration</t>
  </si>
  <si>
    <t>Alarms</t>
  </si>
  <si>
    <t>M393</t>
  </si>
  <si>
    <t>M396</t>
  </si>
  <si>
    <t>526/00/0000</t>
  </si>
  <si>
    <t>Troutdale Police Community Center</t>
  </si>
  <si>
    <t>234 SW Kendall Ct</t>
  </si>
  <si>
    <t>M690</t>
  </si>
  <si>
    <t>EMERGENCY MGMT</t>
  </si>
  <si>
    <t>M560</t>
  </si>
  <si>
    <t>503/05/500</t>
  </si>
  <si>
    <t>COUNTY ATTORNEY</t>
  </si>
  <si>
    <t>OFFICE OF THE COUNTY ATTORNEY</t>
  </si>
  <si>
    <t>M902</t>
  </si>
  <si>
    <t>503/06/0000</t>
  </si>
  <si>
    <t>COUNTY AUDITOR</t>
  </si>
  <si>
    <t>M903</t>
  </si>
  <si>
    <t>COMMUNITY INVOLVEMENT</t>
  </si>
  <si>
    <t>OFFICE OF COMMUNITY INVOLVEMENT</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</si>
  <si>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</si>
  <si>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</si>
  <si>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</si>
  <si>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</si>
  <si>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</si>
  <si>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</si>
  <si>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</si>
  <si>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</si>
  <si>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</si>
  <si>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</si>
  <si>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</si>
  <si>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</si>
  <si>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</si>
  <si>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</si>
  <si>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</si>
  <si>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</si>
  <si>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</si>
  <si>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</si>
  <si>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M938</t>
  </si>
  <si>
    <t>COMMUNICATIONS OFFICE</t>
  </si>
  <si>
    <t>M045</t>
  </si>
  <si>
    <t>LPSCC</t>
  </si>
  <si>
    <t>M10 LPSCC CGF</t>
  </si>
  <si>
    <t>M237</t>
  </si>
  <si>
    <t>SUSTAINABILITY</t>
  </si>
  <si>
    <t>M645</t>
  </si>
  <si>
    <t>Office of Diversity &amp; Equity</t>
  </si>
  <si>
    <t>M904</t>
  </si>
  <si>
    <t>Postage only</t>
  </si>
  <si>
    <t>TSCC</t>
  </si>
  <si>
    <t>TAX SUPERVISING COMMISSION</t>
  </si>
  <si>
    <t>M988</t>
  </si>
  <si>
    <t>425/1/Mobile Dental</t>
  </si>
  <si>
    <t>DH, FQHC, IC</t>
  </si>
  <si>
    <t>HD FQHC</t>
  </si>
  <si>
    <t>455/2/PAC</t>
  </si>
  <si>
    <t>Yeon Annex</t>
  </si>
  <si>
    <t>1600 SE 190th Ave, Portland OR 97233</t>
  </si>
  <si>
    <t>Intergrated Clinical Svs</t>
  </si>
  <si>
    <t>PAC</t>
  </si>
  <si>
    <t>Treatment Court</t>
  </si>
  <si>
    <t>FY27 Total</t>
  </si>
  <si>
    <t>FY26 Total</t>
  </si>
  <si>
    <t>This workbook contains Distribution's internal service charges for FY 2027 budget.
Please notify dca.budget@multco.us if you plan to budget a different amount and provide detail with explanation.  You may be directed to Distribution Division for follow up, however, the DCA Budget Hub should be the initial point of contact to better align DCA and client departments' budgets in the final submissions to the Budget Office.</t>
  </si>
  <si>
    <t>The budget is separated into two sections: Fixed and Pass-Through. Distribution internal services in FY 2027 is budgeted under Cost Element 60461 (column U).</t>
  </si>
  <si>
    <t>Mail counts and pass-through costs are allocated using a three year average (FY23-FY25).</t>
  </si>
  <si>
    <t>FY27 Mail Stop $</t>
  </si>
  <si>
    <t>FY27 Adjusted Fixed Stop</t>
  </si>
  <si>
    <t>End of page</t>
  </si>
  <si>
    <t>FY27  Mail Stop $</t>
  </si>
  <si>
    <t>FY 2027 to FY 2026 % ∆</t>
  </si>
  <si>
    <t>FY26  Mail Stop $</t>
  </si>
  <si>
    <t>Distribution Total</t>
  </si>
  <si>
    <t>Stop Point FY26 vs FY27 ∆</t>
  </si>
  <si>
    <t>Stop Point FY25 vs FY26 ∆</t>
  </si>
  <si>
    <t>FY 2026 to FY 2027
$ ∆</t>
  </si>
  <si>
    <t>FY 2026 to FY 2027
% ∆</t>
  </si>
  <si>
    <t>FY 2026 to FY 2027 $ ∆</t>
  </si>
  <si>
    <t>FY 2026 Adopted to FY 27 Published Difference</t>
  </si>
  <si>
    <t>DA Finance &amp; Human Resources</t>
  </si>
  <si>
    <t>Metro Pre-Sort Postage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</si>
</sst>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
    <numFmt numFmtId="168" formatCode="_(* #,##0.00_);_(* \(#,##0.00\);_(* &quot;-&quot;??.00_);_(@_)"/>
    <numFmt numFmtId="169" formatCode="_(* #,##0.00_);_(* \(#,##0.00\);_(* &quot;-&quot;??.0_);_(@_)"/>
    <numFmt numFmtId="170" formatCode="m\,\ d"/>
  </numFmts>
  <fonts count="35" x14ac:knownFonts="1">
    <font>
      <sz val="11"/>
      <color theme="1"/>
      <name val="Aptos Narrow"/>
      <scheme val="minor"/>
    </font>
    <font>
      <sz val="11"/>
      <color theme="1"/>
      <name val="Aptos Narrow"/>
      <family val="2"/>
      <scheme val="minor"/>
    </font>
    <font>
      <sz val="11"/>
      <color theme="0"/>
      <name val="Aptos Narrow"/>
      <family val="2"/>
      <scheme val="minor"/>
    </font>
    <font>
      <b/>
      <sz val="16"/>
      <color theme="1"/>
      <name val="Calibri"/>
      <family val="2"/>
    </font>
    <font>
      <sz val="12"/>
      <color theme="1"/>
      <name val="Calibri"/>
      <family val="2"/>
    </font>
    <font>
      <sz val="11"/>
      <color theme="1"/>
      <name val="Calibri"/>
      <family val="2"/>
    </font>
    <font>
      <b/>
      <sz val="12"/>
      <color theme="1"/>
      <name val="Calibri"/>
      <family val="2"/>
    </font>
    <font>
      <sz val="11"/>
      <name val="Calibri"/>
      <family val="2"/>
    </font>
    <font>
      <b/>
      <sz val="12"/>
      <color rgb="FF0070C0"/>
      <name val="Calibri"/>
      <family val="2"/>
    </font>
    <font>
      <sz val="12"/>
      <color rgb="FF00B050"/>
      <name val="Calibri"/>
      <family val="2"/>
    </font>
    <font>
      <b/>
      <sz val="11"/>
      <color theme="0"/>
      <name val="Calibri"/>
      <family val="2"/>
    </font>
    <font>
      <b/>
      <sz val="11"/>
      <color rgb="FFFFFFFF"/>
      <name val="Calibri"/>
      <family val="2"/>
    </font>
    <font>
      <b/>
      <sz val="11"/>
      <color theme="1"/>
      <name val="Calibri"/>
      <family val="2"/>
    </font>
    <font>
      <sz val="10"/>
      <color theme="1"/>
      <name val="Calibri"/>
      <family val="2"/>
    </font>
    <font>
      <b/>
      <sz val="10"/>
      <color theme="1"/>
      <name val="Calibri"/>
      <family val="2"/>
    </font>
    <font>
      <i/>
      <sz val="10"/>
      <color theme="1"/>
      <name val="Calibri"/>
      <family val="2"/>
    </font>
    <font>
      <sz val="11"/>
      <color theme="0"/>
      <name val="Calibri"/>
      <family val="2"/>
    </font>
    <font>
      <i/>
      <sz val="10"/>
      <color rgb="FF7F7F7F"/>
      <name val="Calibri"/>
      <family val="2"/>
    </font>
    <font>
      <sz val="16"/>
      <color theme="1"/>
      <name val="Calibri"/>
      <family val="2"/>
    </font>
    <font>
      <b/>
      <sz val="14"/>
      <color theme="1"/>
      <name val="Calibri"/>
      <family val="2"/>
    </font>
    <font>
      <sz val="11"/>
      <color rgb="FFFFFFFF"/>
      <name val="Calibri"/>
      <family val="2"/>
    </font>
    <font>
      <b/>
      <sz val="20"/>
      <color rgb="FF0070C0"/>
      <name val="Calibri"/>
      <family val="2"/>
    </font>
    <font>
      <sz val="9"/>
      <color theme="1"/>
      <name val="Calibri"/>
      <family val="2"/>
    </font>
    <font>
      <b/>
      <sz val="9"/>
      <color rgb="FF0070C0"/>
      <name val="Calibri"/>
      <family val="2"/>
    </font>
    <font>
      <sz val="8"/>
      <color theme="1"/>
      <name val="Arial"/>
      <family val="2"/>
    </font>
    <font>
      <b/>
      <sz val="12"/>
      <name val="Calibri"/>
      <family val="2"/>
    </font>
    <font>
      <sz val="12"/>
      <name val="Aptos Narrow"/>
      <family val="2"/>
      <scheme val="minor"/>
    </font>
    <font>
      <sz val="12"/>
      <name val="Calibri"/>
      <family val="2"/>
    </font>
    <font>
      <b/>
      <sz val="11"/>
      <color theme="0"/>
      <name val="Calibri"/>
      <family val="2"/>
    </font>
    <font>
      <sz val="11"/>
      <color theme="0"/>
      <name val="Calibri"/>
      <family val="2"/>
    </font>
    <font>
      <sz val="11"/>
      <color theme="1"/>
      <name val="Calibri"/>
      <family val="2"/>
    </font>
    <font>
      <b/>
      <sz val="11"/>
      <color theme="1"/>
      <name val="Calibri"/>
      <family val="2"/>
    </font>
    <font>
      <sz val="8"/>
      <name val="Aptos Narrow"/>
      <family val="2"/>
      <scheme val="minor"/>
    </font>
    <font>
      <b/>
      <sz val="11"/>
      <name val="Calibri"/>
      <family val="2"/>
    </font>
    <font>
      <strike/>
      <sz val="11"/>
      <name val="Calibri"/>
      <family val="2"/>
    </font>
  </fonts>
  <fills count="4">
    <fill>
      <patternFill patternType="none"/>
    </fill>
    <fill>
      <patternFill patternType="gray125"/>
    </fill>
    <fill>
      <patternFill patternType="solid">
        <fgColor theme="0"/>
        <bgColor theme="0"/>
      </patternFill>
    </fill>
    <fill>
      <patternFill patternType="solid">
        <fgColor theme="1"/>
        <bgColor indexed="64"/>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double">
        <color rgb="FF000000"/>
      </bottom>
      <diagonal/>
    </border>
    <border>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rgb="FF000000"/>
      </left>
      <right style="thin">
        <color rgb="FF000000"/>
      </right>
      <top/>
      <bottom/>
      <diagonal/>
    </border>
  </borders>
  <cellStyleXfs count="1">
    <xf numFmtId="0" fontId="0" fillId="0" borderId="0"/>
  </cellStyleXfs>
  <cellXfs count="193">
    <xf numFmtId="0" fontId="0" fillId="0" borderId="0" xfId="0"/>
    <xf numFmtId="0" fontId="3" fillId="0" borderId="0" xfId="0" applyFont="1"/>
    <xf numFmtId="0" fontId="4" fillId="0" borderId="0" xfId="0" applyFont="1"/>
    <xf numFmtId="0" fontId="5" fillId="0" borderId="0" xfId="0" applyFont="1"/>
    <xf numFmtId="0" fontId="0" fillId="0" borderId="0" xfId="0"/>
    <xf numFmtId="0" fontId="4" fillId="0" borderId="1" xfId="0" applyFont="1" applyBorder="1"/>
    <xf numFmtId="0" fontId="4" fillId="0" borderId="2" xfId="0" applyFont="1" applyBorder="1"/>
    <xf numFmtId="0" fontId="4" fillId="0" borderId="3" xfId="0" applyFont="1" applyBorder="1"/>
    <xf numFmtId="0" fontId="3" fillId="0" borderId="4" xfId="0" applyFont="1" applyBorder="1"/>
    <xf numFmtId="0" fontId="4" fillId="0" borderId="5" xfId="0" applyFont="1" applyBorder="1"/>
    <xf numFmtId="0" fontId="6" fillId="0" borderId="4" xfId="0" applyFont="1" applyBorder="1"/>
    <xf numFmtId="0" fontId="4" fillId="0" borderId="4" xfId="0" applyFont="1" applyBorder="1"/>
    <xf numFmtId="0" fontId="5" fillId="0" borderId="4" xfId="0" applyFont="1" applyBorder="1" applyAlignment="1">
      <alignment horizontal="left"/>
    </xf>
    <xf numFmtId="0" fontId="5" fillId="0" borderId="0" xfId="0" applyFont="1" applyAlignment="1">
      <alignment horizontal="left"/>
    </xf>
    <xf numFmtId="0" fontId="5" fillId="0" borderId="5" xfId="0" applyFont="1" applyBorder="1" applyAlignment="1">
      <alignment horizontal="left"/>
    </xf>
    <xf numFmtId="0" fontId="6" fillId="0" borderId="6" xfId="0" applyFont="1" applyBorder="1" applyAlignment="1">
      <alignment horizontal="center"/>
    </xf>
    <xf numFmtId="0" fontId="6" fillId="0" borderId="7"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5" xfId="0" applyFont="1" applyBorder="1" applyAlignment="1">
      <alignment horizontal="left"/>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5" xfId="0" applyFont="1" applyBorder="1"/>
    <xf numFmtId="0" fontId="5" fillId="0" borderId="12" xfId="0" applyFont="1" applyBorder="1"/>
    <xf numFmtId="0" fontId="5" fillId="0" borderId="13" xfId="0" applyFont="1" applyBorder="1"/>
    <xf numFmtId="0" fontId="5" fillId="0" borderId="14" xfId="0" applyFont="1" applyBorder="1"/>
    <xf numFmtId="0" fontId="8" fillId="0" borderId="0" xfId="0" applyFont="1" applyAlignment="1">
      <alignment horizontal="center"/>
    </xf>
    <xf numFmtId="0" fontId="9" fillId="0" borderId="0" xfId="0" applyFont="1" applyAlignment="1">
      <alignment horizontal="center"/>
    </xf>
    <xf numFmtId="0" fontId="4" fillId="0" borderId="0" xfId="0" applyFont="1" applyAlignment="1">
      <alignment horizontal="center"/>
    </xf>
    <xf numFmtId="43" fontId="9" fillId="0" borderId="0" xfId="0" applyNumberFormat="1" applyFont="1" applyAlignment="1">
      <alignment horizontal="center"/>
    </xf>
    <xf numFmtId="164" fontId="5" fillId="0" borderId="0" xfId="0" applyNumberFormat="1" applyFont="1"/>
    <xf numFmtId="0" fontId="12" fillId="2" borderId="0" xfId="0" applyFont="1" applyFill="1" applyAlignment="1">
      <alignment vertical="center"/>
    </xf>
    <xf numFmtId="166" fontId="13" fillId="2" borderId="0" xfId="0" applyNumberFormat="1" applyFont="1" applyFill="1"/>
    <xf numFmtId="0" fontId="13" fillId="2" borderId="0" xfId="0" applyFont="1" applyFill="1"/>
    <xf numFmtId="0" fontId="5" fillId="2" borderId="0" xfId="0" applyFont="1" applyFill="1"/>
    <xf numFmtId="0" fontId="17" fillId="0" borderId="0" xfId="0" applyFont="1" applyAlignment="1">
      <alignment horizontal="center" vertical="top"/>
    </xf>
    <xf numFmtId="37" fontId="17" fillId="0" borderId="0" xfId="0" applyNumberFormat="1" applyFont="1" applyAlignment="1">
      <alignment horizontal="center" vertical="top"/>
    </xf>
    <xf numFmtId="0" fontId="13" fillId="0" borderId="0" xfId="0" applyFont="1" applyAlignment="1">
      <alignment horizontal="left"/>
    </xf>
    <xf numFmtId="165" fontId="13" fillId="0" borderId="0" xfId="0" applyNumberFormat="1" applyFont="1" applyAlignment="1">
      <alignment vertical="center"/>
    </xf>
    <xf numFmtId="0" fontId="13" fillId="0" borderId="0" xfId="0" applyFont="1"/>
    <xf numFmtId="164" fontId="13" fillId="0" borderId="0" xfId="0" applyNumberFormat="1" applyFont="1" applyAlignment="1">
      <alignment vertical="center"/>
    </xf>
    <xf numFmtId="0" fontId="5" fillId="0" borderId="0" xfId="0" applyFont="1" applyAlignment="1">
      <alignment horizontal="right"/>
    </xf>
    <xf numFmtId="3" fontId="5" fillId="0" borderId="0" xfId="0" applyNumberFormat="1" applyFont="1"/>
    <xf numFmtId="10" fontId="5" fillId="0" borderId="0" xfId="0" applyNumberFormat="1" applyFont="1"/>
    <xf numFmtId="0" fontId="18" fillId="0" borderId="0" xfId="0" applyFont="1"/>
    <xf numFmtId="0" fontId="19" fillId="0" borderId="0" xfId="0" applyFont="1"/>
    <xf numFmtId="44" fontId="19" fillId="0" borderId="0" xfId="0" applyNumberFormat="1" applyFont="1"/>
    <xf numFmtId="0" fontId="5" fillId="0" borderId="0" xfId="0" applyFont="1" applyAlignment="1">
      <alignment horizontal="center" vertical="center"/>
    </xf>
    <xf numFmtId="0" fontId="13" fillId="0" borderId="20" xfId="0" applyFont="1" applyBorder="1" applyAlignment="1">
      <alignment horizontal="left"/>
    </xf>
    <xf numFmtId="165" fontId="17" fillId="0" borderId="0" xfId="0" applyNumberFormat="1" applyFont="1" applyAlignment="1">
      <alignment horizontal="center" vertical="top"/>
    </xf>
    <xf numFmtId="165" fontId="17" fillId="0" borderId="0" xfId="0" applyNumberFormat="1" applyFont="1" applyAlignment="1">
      <alignment horizontal="right" vertical="top"/>
    </xf>
    <xf numFmtId="0" fontId="25" fillId="0" borderId="18" xfId="0" applyFont="1" applyFill="1" applyBorder="1" applyAlignment="1">
      <alignment horizontal="left" vertical="center"/>
    </xf>
    <xf numFmtId="0" fontId="25" fillId="0" borderId="18" xfId="0" applyFont="1" applyFill="1" applyBorder="1" applyAlignment="1">
      <alignment horizontal="center" vertical="center"/>
    </xf>
    <xf numFmtId="0" fontId="26" fillId="0" borderId="0" xfId="0" applyFont="1" applyFill="1"/>
    <xf numFmtId="0" fontId="25" fillId="0" borderId="0" xfId="0" applyFont="1" applyFill="1"/>
    <xf numFmtId="0" fontId="27" fillId="0" borderId="0" xfId="0" applyFont="1" applyFill="1"/>
    <xf numFmtId="0" fontId="25" fillId="0" borderId="18" xfId="0" applyFont="1" applyFill="1" applyBorder="1" applyAlignment="1">
      <alignment horizontal="right" vertical="center"/>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10" fillId="0" borderId="27"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3" fillId="0" borderId="28" xfId="0" applyFont="1" applyFill="1" applyBorder="1" applyAlignment="1">
      <alignment horizontal="left"/>
    </xf>
    <xf numFmtId="43" fontId="14" fillId="0" borderId="20" xfId="0" applyNumberFormat="1" applyFont="1" applyFill="1" applyBorder="1" applyAlignment="1">
      <alignment vertical="center"/>
    </xf>
    <xf numFmtId="43" fontId="13" fillId="0" borderId="20" xfId="0" applyNumberFormat="1" applyFont="1" applyFill="1" applyBorder="1" applyAlignment="1">
      <alignment vertical="center"/>
    </xf>
    <xf numFmtId="164" fontId="13" fillId="0" borderId="20" xfId="0" applyNumberFormat="1" applyFont="1" applyFill="1" applyBorder="1" applyAlignment="1">
      <alignment vertical="center"/>
    </xf>
    <xf numFmtId="165" fontId="13" fillId="0" borderId="30" xfId="0" applyNumberFormat="1" applyFont="1" applyFill="1" applyBorder="1" applyAlignment="1">
      <alignment vertical="center"/>
    </xf>
    <xf numFmtId="168" fontId="13" fillId="0" borderId="20" xfId="0" applyNumberFormat="1" applyFont="1" applyFill="1" applyBorder="1" applyAlignment="1">
      <alignment vertical="center"/>
    </xf>
    <xf numFmtId="0" fontId="16" fillId="3" borderId="28" xfId="0" applyFont="1" applyFill="1" applyBorder="1" applyAlignment="1">
      <alignment horizontal="right"/>
    </xf>
    <xf numFmtId="43" fontId="16" fillId="3" borderId="20" xfId="0" applyNumberFormat="1" applyFont="1" applyFill="1" applyBorder="1" applyAlignment="1">
      <alignment horizontal="right"/>
    </xf>
    <xf numFmtId="164" fontId="16" fillId="3" borderId="20" xfId="0" applyNumberFormat="1" applyFont="1" applyFill="1" applyBorder="1"/>
    <xf numFmtId="165" fontId="16" fillId="3" borderId="30" xfId="0" applyNumberFormat="1" applyFont="1" applyFill="1" applyBorder="1"/>
    <xf numFmtId="0" fontId="10" fillId="0" borderId="30" xfId="0" applyFont="1" applyFill="1" applyBorder="1" applyAlignment="1">
      <alignment horizontal="center" vertical="center" wrapText="1"/>
    </xf>
    <xf numFmtId="164" fontId="13" fillId="0" borderId="30" xfId="0" applyNumberFormat="1" applyFont="1" applyFill="1" applyBorder="1" applyAlignment="1">
      <alignment vertical="center"/>
    </xf>
    <xf numFmtId="164" fontId="16" fillId="3" borderId="30" xfId="0" applyNumberFormat="1" applyFont="1" applyFill="1" applyBorder="1"/>
    <xf numFmtId="43" fontId="14" fillId="0" borderId="30" xfId="0" applyNumberFormat="1" applyFont="1" applyFill="1" applyBorder="1" applyAlignment="1">
      <alignment vertical="center"/>
    </xf>
    <xf numFmtId="169" fontId="14" fillId="0" borderId="30" xfId="0" applyNumberFormat="1" applyFont="1" applyFill="1" applyBorder="1" applyAlignment="1">
      <alignment vertical="center"/>
    </xf>
    <xf numFmtId="43" fontId="16" fillId="3" borderId="30" xfId="0" applyNumberFormat="1" applyFont="1" applyFill="1" applyBorder="1" applyAlignment="1">
      <alignment horizontal="right"/>
    </xf>
    <xf numFmtId="0" fontId="0" fillId="0" borderId="0" xfId="0" applyFill="1"/>
    <xf numFmtId="0" fontId="10" fillId="0" borderId="28" xfId="0" applyFont="1" applyFill="1" applyBorder="1" applyAlignment="1">
      <alignment horizontal="center" vertical="center" wrapText="1"/>
    </xf>
    <xf numFmtId="164" fontId="13" fillId="0" borderId="28" xfId="0" applyNumberFormat="1" applyFont="1" applyFill="1" applyBorder="1" applyAlignment="1">
      <alignment vertical="center"/>
    </xf>
    <xf numFmtId="164" fontId="16" fillId="3" borderId="28" xfId="0" applyNumberFormat="1" applyFont="1" applyFill="1" applyBorder="1"/>
    <xf numFmtId="0" fontId="11" fillId="0" borderId="31"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166" fontId="15" fillId="0" borderId="20" xfId="0" applyNumberFormat="1" applyFont="1" applyFill="1" applyBorder="1" applyAlignment="1">
      <alignment vertical="center"/>
    </xf>
    <xf numFmtId="166" fontId="16" fillId="3" borderId="20" xfId="0" applyNumberFormat="1" applyFont="1" applyFill="1" applyBorder="1" applyAlignment="1">
      <alignment horizontal="right"/>
    </xf>
    <xf numFmtId="0" fontId="10" fillId="0" borderId="31" xfId="0" applyFont="1" applyFill="1" applyBorder="1" applyAlignment="1">
      <alignment horizontal="center" vertical="center" wrapText="1"/>
    </xf>
    <xf numFmtId="166" fontId="20" fillId="3" borderId="20" xfId="0" applyNumberFormat="1" applyFont="1" applyFill="1" applyBorder="1" applyAlignment="1">
      <alignment horizontal="right"/>
    </xf>
    <xf numFmtId="164" fontId="20" fillId="3" borderId="20" xfId="0" applyNumberFormat="1" applyFont="1" applyFill="1" applyBorder="1"/>
    <xf numFmtId="0" fontId="6" fillId="0" borderId="15" xfId="0" applyFont="1" applyFill="1" applyBorder="1" applyAlignment="1">
      <alignment horizontal="right"/>
    </xf>
    <xf numFmtId="0" fontId="6" fillId="0" borderId="16" xfId="0" applyFont="1" applyFill="1" applyBorder="1" applyAlignment="1">
      <alignment horizontal="right"/>
    </xf>
    <xf numFmtId="10" fontId="6" fillId="0" borderId="17" xfId="0" applyNumberFormat="1" applyFont="1" applyFill="1" applyBorder="1"/>
    <xf numFmtId="2" fontId="21" fillId="0" borderId="0" xfId="0" applyNumberFormat="1" applyFont="1" applyFill="1" applyAlignment="1">
      <alignment horizontal="left"/>
    </xf>
    <xf numFmtId="0" fontId="22" fillId="0" borderId="0" xfId="0" applyFont="1" applyFill="1" applyAlignment="1">
      <alignment horizontal="left" vertical="top" wrapText="1"/>
    </xf>
    <xf numFmtId="0" fontId="22" fillId="0" borderId="0" xfId="0" applyFont="1" applyFill="1" applyAlignment="1">
      <alignment horizontal="center" vertical="top" wrapText="1"/>
    </xf>
    <xf numFmtId="0" fontId="5" fillId="0" borderId="21" xfId="0" applyFont="1" applyFill="1" applyBorder="1" applyAlignment="1">
      <alignment horizontal="center" vertical="center" wrapText="1"/>
    </xf>
    <xf numFmtId="164" fontId="12" fillId="0" borderId="22" xfId="0" applyNumberFormat="1" applyFont="1" applyFill="1" applyBorder="1" applyAlignment="1">
      <alignment horizontal="left" vertical="center"/>
    </xf>
    <xf numFmtId="43" fontId="12" fillId="0" borderId="22" xfId="0" applyNumberFormat="1" applyFont="1" applyFill="1" applyBorder="1" applyAlignment="1">
      <alignment horizontal="left" vertical="center"/>
    </xf>
    <xf numFmtId="0" fontId="5" fillId="0" borderId="0" xfId="0" applyFont="1" applyFill="1"/>
    <xf numFmtId="0" fontId="5" fillId="0" borderId="21" xfId="0" applyFont="1" applyFill="1" applyBorder="1" applyAlignment="1">
      <alignment horizontal="right" vertical="center"/>
    </xf>
    <xf numFmtId="0" fontId="5" fillId="0" borderId="23" xfId="0" applyFont="1" applyFill="1" applyBorder="1" applyAlignment="1">
      <alignment horizontal="right" vertical="center"/>
    </xf>
    <xf numFmtId="167" fontId="12" fillId="0" borderId="22" xfId="0" applyNumberFormat="1" applyFont="1" applyFill="1" applyBorder="1" applyAlignment="1">
      <alignment horizontal="center" vertical="center" wrapText="1"/>
    </xf>
    <xf numFmtId="167" fontId="12" fillId="0" borderId="24" xfId="0" applyNumberFormat="1" applyFont="1" applyFill="1" applyBorder="1" applyAlignment="1">
      <alignment horizontal="center" vertical="center" wrapText="1"/>
    </xf>
    <xf numFmtId="167" fontId="12" fillId="0" borderId="0" xfId="0" applyNumberFormat="1" applyFont="1" applyFill="1" applyAlignment="1">
      <alignment horizontal="center" vertical="center" wrapText="1"/>
    </xf>
    <xf numFmtId="0" fontId="22" fillId="0" borderId="0" xfId="0" applyFont="1" applyFill="1" applyAlignment="1">
      <alignment horizontal="center" vertical="center" wrapText="1"/>
    </xf>
    <xf numFmtId="167" fontId="23" fillId="0" borderId="0" xfId="0" applyNumberFormat="1" applyFont="1" applyFill="1" applyAlignment="1">
      <alignment horizontal="center" vertical="center" wrapText="1"/>
    </xf>
    <xf numFmtId="167" fontId="22" fillId="0" borderId="0" xfId="0" applyNumberFormat="1" applyFont="1" applyFill="1" applyAlignment="1">
      <alignment horizontal="center" vertical="center" wrapText="1"/>
    </xf>
    <xf numFmtId="3" fontId="22" fillId="0" borderId="0" xfId="0" applyNumberFormat="1" applyFont="1" applyFill="1" applyAlignment="1">
      <alignment horizontal="center" vertical="center" wrapText="1"/>
    </xf>
    <xf numFmtId="167" fontId="24" fillId="0" borderId="0" xfId="0" applyNumberFormat="1" applyFont="1" applyFill="1" applyAlignment="1">
      <alignment horizontal="center" vertical="center" wrapText="1"/>
    </xf>
    <xf numFmtId="0" fontId="5" fillId="0" borderId="0" xfId="0" applyFont="1" applyFill="1" applyAlignment="1">
      <alignment horizontal="center" vertical="top"/>
    </xf>
    <xf numFmtId="2" fontId="5" fillId="0" borderId="0" xfId="0" applyNumberFormat="1" applyFont="1" applyFill="1" applyAlignment="1">
      <alignment horizontal="left" vertical="top"/>
    </xf>
    <xf numFmtId="0" fontId="5" fillId="0" borderId="0" xfId="0" applyFont="1" applyFill="1" applyAlignment="1">
      <alignment horizontal="left" vertical="top"/>
    </xf>
    <xf numFmtId="0" fontId="5" fillId="0" borderId="0" xfId="0" applyFont="1" applyFill="1" applyAlignment="1">
      <alignment vertical="top"/>
    </xf>
    <xf numFmtId="5" fontId="5" fillId="0" borderId="0" xfId="0" applyNumberFormat="1" applyFont="1" applyFill="1" applyAlignment="1">
      <alignment vertical="top"/>
    </xf>
    <xf numFmtId="37" fontId="5" fillId="0" borderId="0" xfId="0" applyNumberFormat="1" applyFont="1" applyFill="1" applyAlignment="1">
      <alignment vertical="top"/>
    </xf>
    <xf numFmtId="39" fontId="5" fillId="0" borderId="0" xfId="0" applyNumberFormat="1" applyFont="1" applyFill="1" applyAlignment="1">
      <alignment vertical="top"/>
    </xf>
    <xf numFmtId="3" fontId="5" fillId="0" borderId="0" xfId="0" applyNumberFormat="1" applyFont="1" applyFill="1" applyAlignment="1">
      <alignment vertical="top"/>
    </xf>
    <xf numFmtId="167" fontId="5" fillId="0" borderId="0" xfId="0" applyNumberFormat="1" applyFont="1" applyFill="1" applyAlignment="1">
      <alignment vertical="top"/>
    </xf>
    <xf numFmtId="2" fontId="5" fillId="0" borderId="0" xfId="0" applyNumberFormat="1" applyFont="1" applyFill="1"/>
    <xf numFmtId="0" fontId="2" fillId="0" borderId="0" xfId="0" applyFont="1"/>
    <xf numFmtId="2" fontId="31" fillId="0" borderId="2" xfId="0" applyNumberFormat="1" applyFont="1" applyFill="1" applyBorder="1" applyAlignment="1">
      <alignment horizontal="left" vertical="top"/>
    </xf>
    <xf numFmtId="0" fontId="31" fillId="0" borderId="2" xfId="0" applyFont="1" applyFill="1" applyBorder="1" applyAlignment="1">
      <alignment horizontal="right" vertical="top"/>
    </xf>
    <xf numFmtId="0" fontId="31" fillId="0" borderId="2" xfId="0" applyFont="1" applyFill="1" applyBorder="1" applyAlignment="1">
      <alignment horizontal="left" vertical="top"/>
    </xf>
    <xf numFmtId="2" fontId="30" fillId="0" borderId="2" xfId="0" applyNumberFormat="1" applyFont="1" applyFill="1" applyBorder="1" applyAlignment="1">
      <alignment horizontal="right" vertical="top"/>
    </xf>
    <xf numFmtId="9" fontId="30" fillId="0" borderId="2" xfId="0" applyNumberFormat="1" applyFont="1" applyFill="1" applyBorder="1" applyAlignment="1">
      <alignment horizontal="right" vertical="top"/>
    </xf>
    <xf numFmtId="2" fontId="31" fillId="0" borderId="2" xfId="0" applyNumberFormat="1" applyFont="1" applyFill="1" applyBorder="1" applyAlignment="1">
      <alignment horizontal="right" vertical="top"/>
    </xf>
    <xf numFmtId="9" fontId="30" fillId="0" borderId="2" xfId="0" applyNumberFormat="1" applyFont="1" applyFill="1" applyBorder="1" applyAlignment="1">
      <alignment horizontal="center" vertical="top"/>
    </xf>
    <xf numFmtId="43" fontId="31" fillId="0" borderId="2" xfId="0" applyNumberFormat="1" applyFont="1" applyFill="1" applyBorder="1" applyAlignment="1">
      <alignment horizontal="right" vertical="top"/>
    </xf>
    <xf numFmtId="5" fontId="30" fillId="0" borderId="2" xfId="0" applyNumberFormat="1" applyFont="1" applyFill="1" applyBorder="1" applyAlignment="1">
      <alignment vertical="top"/>
    </xf>
    <xf numFmtId="37" fontId="30" fillId="0" borderId="2" xfId="0" applyNumberFormat="1" applyFont="1" applyFill="1" applyBorder="1" applyAlignment="1">
      <alignment vertical="top"/>
    </xf>
    <xf numFmtId="39" fontId="30" fillId="0" borderId="2" xfId="0" applyNumberFormat="1" applyFont="1" applyFill="1" applyBorder="1" applyAlignment="1">
      <alignment vertical="top"/>
    </xf>
    <xf numFmtId="0" fontId="1" fillId="0" borderId="0" xfId="0" applyFont="1"/>
    <xf numFmtId="2" fontId="31" fillId="0" borderId="26" xfId="0" applyNumberFormat="1" applyFont="1" applyFill="1" applyBorder="1" applyAlignment="1">
      <alignment horizontal="left" vertical="top"/>
    </xf>
    <xf numFmtId="0" fontId="31" fillId="0" borderId="26" xfId="0" applyFont="1" applyFill="1" applyBorder="1" applyAlignment="1">
      <alignment horizontal="right" vertical="top"/>
    </xf>
    <xf numFmtId="0" fontId="31" fillId="0" borderId="26" xfId="0" applyFont="1" applyFill="1" applyBorder="1" applyAlignment="1">
      <alignment horizontal="left" vertical="top"/>
    </xf>
    <xf numFmtId="43" fontId="31" fillId="0" borderId="26" xfId="0" applyNumberFormat="1" applyFont="1" applyFill="1" applyBorder="1" applyAlignment="1">
      <alignment horizontal="right" vertical="top"/>
    </xf>
    <xf numFmtId="5" fontId="30" fillId="0" borderId="26" xfId="0" applyNumberFormat="1" applyFont="1" applyFill="1" applyBorder="1" applyAlignment="1">
      <alignment vertical="top"/>
    </xf>
    <xf numFmtId="37" fontId="30" fillId="0" borderId="26" xfId="0" applyNumberFormat="1" applyFont="1" applyFill="1" applyBorder="1" applyAlignment="1">
      <alignment vertical="top"/>
    </xf>
    <xf numFmtId="39" fontId="30" fillId="0" borderId="26" xfId="0" applyNumberFormat="1" applyFont="1" applyFill="1" applyBorder="1" applyAlignment="1">
      <alignment vertical="top"/>
    </xf>
    <xf numFmtId="43" fontId="0" fillId="0" borderId="0" xfId="0" applyNumberFormat="1"/>
    <xf numFmtId="0" fontId="5" fillId="0" borderId="0" xfId="0" applyFont="1" applyAlignment="1">
      <alignment horizontal="left" wrapText="1"/>
    </xf>
    <xf numFmtId="0" fontId="0" fillId="0" borderId="0" xfId="0"/>
    <xf numFmtId="0" fontId="5" fillId="0" borderId="4" xfId="0" applyFont="1" applyBorder="1" applyAlignment="1">
      <alignment horizontal="left" wrapText="1"/>
    </xf>
    <xf numFmtId="0" fontId="7" fillId="0" borderId="5" xfId="0" applyFont="1" applyBorder="1"/>
    <xf numFmtId="0" fontId="5" fillId="0" borderId="4" xfId="0" applyFont="1" applyBorder="1" applyAlignment="1">
      <alignment horizontal="left"/>
    </xf>
    <xf numFmtId="0" fontId="5" fillId="0" borderId="4" xfId="0" applyFont="1" applyBorder="1" applyAlignment="1">
      <alignment horizontal="left" vertical="top" wrapText="1"/>
    </xf>
    <xf numFmtId="0" fontId="25" fillId="0" borderId="18" xfId="0" applyFont="1" applyFill="1" applyBorder="1" applyAlignment="1">
      <alignment horizontal="center" vertical="center"/>
    </xf>
    <xf numFmtId="0" fontId="27" fillId="0" borderId="18" xfId="0" applyFont="1" applyFill="1" applyBorder="1"/>
    <xf numFmtId="2" fontId="29" fillId="0" borderId="25" xfId="0" applyNumberFormat="1"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9" fillId="0" borderId="34" xfId="0" applyFont="1" applyFill="1" applyBorder="1" applyAlignment="1">
      <alignment horizontal="center" vertical="center" wrapText="1"/>
    </xf>
    <xf numFmtId="164" fontId="29" fillId="0" borderId="34" xfId="0" applyNumberFormat="1" applyFont="1" applyFill="1" applyBorder="1" applyAlignment="1">
      <alignment horizontal="center" vertical="center" wrapText="1"/>
    </xf>
    <xf numFmtId="164" fontId="29" fillId="0" borderId="25" xfId="0" applyNumberFormat="1" applyFont="1" applyFill="1" applyBorder="1" applyAlignment="1">
      <alignment horizontal="center" vertical="center" wrapText="1"/>
    </xf>
    <xf numFmtId="164" fontId="28" fillId="0" borderId="25" xfId="0" applyNumberFormat="1" applyFont="1" applyFill="1" applyBorder="1" applyAlignment="1">
      <alignment horizontal="center" vertical="center" wrapText="1"/>
    </xf>
    <xf numFmtId="3" fontId="29" fillId="0" borderId="25" xfId="0" applyNumberFormat="1" applyFont="1" applyFill="1" applyBorder="1" applyAlignment="1">
      <alignment horizontal="center" vertical="center" wrapText="1"/>
    </xf>
    <xf numFmtId="167" fontId="29" fillId="0" borderId="25" xfId="0" applyNumberFormat="1" applyFont="1" applyFill="1" applyBorder="1" applyAlignment="1">
      <alignment horizontal="center" vertical="center" wrapText="1"/>
    </xf>
    <xf numFmtId="3" fontId="29" fillId="0" borderId="3" xfId="0" applyNumberFormat="1" applyFont="1" applyFill="1" applyBorder="1" applyAlignment="1">
      <alignment horizontal="center" vertical="center" wrapText="1"/>
    </xf>
    <xf numFmtId="167" fontId="29" fillId="0" borderId="1"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top"/>
    </xf>
    <xf numFmtId="0" fontId="7" fillId="0" borderId="0" xfId="0" applyFont="1" applyFill="1" applyBorder="1" applyAlignment="1">
      <alignment horizontal="left" vertical="top"/>
    </xf>
    <xf numFmtId="0" fontId="7" fillId="0" borderId="0" xfId="0" applyFont="1" applyFill="1" applyBorder="1" applyAlignment="1">
      <alignment vertical="top"/>
    </xf>
    <xf numFmtId="0" fontId="7" fillId="0" borderId="0" xfId="0" applyFont="1" applyFill="1" applyBorder="1" applyAlignment="1">
      <alignment horizontal="center" vertical="top"/>
    </xf>
    <xf numFmtId="43" fontId="7" fillId="0" borderId="0" xfId="0" applyNumberFormat="1" applyFont="1" applyFill="1" applyBorder="1" applyAlignment="1">
      <alignment horizontal="right" vertical="top"/>
    </xf>
    <xf numFmtId="165" fontId="7" fillId="0" borderId="0" xfId="0" applyNumberFormat="1" applyFont="1" applyFill="1" applyBorder="1" applyAlignment="1">
      <alignment horizontal="right" vertical="top"/>
    </xf>
    <xf numFmtId="43" fontId="7" fillId="0" borderId="0" xfId="0" applyNumberFormat="1" applyFont="1" applyFill="1" applyBorder="1" applyAlignment="1">
      <alignment horizontal="center" vertical="top"/>
    </xf>
    <xf numFmtId="9" fontId="7" fillId="0" borderId="0" xfId="0" applyNumberFormat="1" applyFont="1" applyFill="1" applyBorder="1" applyAlignment="1">
      <alignment horizontal="center" vertical="top"/>
    </xf>
    <xf numFmtId="5" fontId="7" fillId="0" borderId="0" xfId="0" applyNumberFormat="1" applyFont="1" applyFill="1" applyBorder="1" applyAlignment="1">
      <alignment horizontal="right" vertical="top"/>
    </xf>
    <xf numFmtId="5" fontId="7" fillId="0" borderId="0" xfId="0" applyNumberFormat="1" applyFont="1" applyFill="1" applyBorder="1" applyAlignment="1">
      <alignment vertical="top"/>
    </xf>
    <xf numFmtId="3" fontId="7" fillId="0" borderId="0" xfId="0" applyNumberFormat="1" applyFont="1" applyFill="1" applyBorder="1" applyAlignment="1">
      <alignment vertical="top"/>
    </xf>
    <xf numFmtId="2" fontId="7" fillId="0" borderId="0" xfId="0" applyNumberFormat="1" applyFont="1" applyFill="1" applyBorder="1" applyAlignment="1">
      <alignment horizontal="left" vertical="top"/>
    </xf>
    <xf numFmtId="2" fontId="33" fillId="0" borderId="0" xfId="0" applyNumberFormat="1" applyFont="1" applyFill="1" applyBorder="1" applyAlignment="1">
      <alignment horizontal="center" vertical="top"/>
    </xf>
    <xf numFmtId="2" fontId="7" fillId="0" borderId="0" xfId="0" applyNumberFormat="1" applyFont="1" applyFill="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49" fontId="7" fillId="0" borderId="0" xfId="0" applyNumberFormat="1" applyFont="1" applyFill="1" applyBorder="1" applyAlignment="1">
      <alignment horizontal="left" vertical="center"/>
    </xf>
    <xf numFmtId="0" fontId="7" fillId="0" borderId="0" xfId="0" applyFont="1" applyFill="1" applyBorder="1" applyAlignment="1">
      <alignment vertical="center"/>
    </xf>
    <xf numFmtId="43" fontId="7" fillId="0" borderId="0" xfId="0" applyNumberFormat="1" applyFont="1" applyFill="1" applyBorder="1" applyAlignment="1">
      <alignment horizontal="right" vertical="center"/>
    </xf>
    <xf numFmtId="165" fontId="7" fillId="0" borderId="0" xfId="0" applyNumberFormat="1" applyFont="1" applyFill="1" applyBorder="1" applyAlignment="1">
      <alignment horizontal="right" vertical="center"/>
    </xf>
    <xf numFmtId="43" fontId="7" fillId="0" borderId="0" xfId="0" applyNumberFormat="1" applyFont="1" applyFill="1" applyBorder="1" applyAlignment="1">
      <alignment horizontal="center" vertical="center"/>
    </xf>
    <xf numFmtId="2" fontId="7" fillId="0" borderId="0" xfId="0" applyNumberFormat="1" applyFont="1" applyFill="1" applyBorder="1" applyAlignment="1">
      <alignment horizontal="center"/>
    </xf>
    <xf numFmtId="0" fontId="7" fillId="0" borderId="0" xfId="0" applyFont="1" applyFill="1" applyBorder="1" applyAlignment="1">
      <alignment horizontal="left"/>
    </xf>
    <xf numFmtId="0" fontId="7" fillId="0" borderId="0" xfId="0" applyFont="1" applyFill="1" applyBorder="1"/>
    <xf numFmtId="0" fontId="7" fillId="0" borderId="0" xfId="0" applyFont="1" applyFill="1" applyBorder="1" applyAlignment="1">
      <alignment horizontal="center"/>
    </xf>
    <xf numFmtId="165" fontId="7" fillId="0" borderId="0" xfId="0" applyNumberFormat="1" applyFont="1" applyFill="1" applyBorder="1" applyAlignment="1">
      <alignment horizontal="right"/>
    </xf>
    <xf numFmtId="43" fontId="7" fillId="0" borderId="0" xfId="0" applyNumberFormat="1" applyFont="1" applyFill="1" applyBorder="1" applyAlignment="1">
      <alignment horizontal="center"/>
    </xf>
    <xf numFmtId="43" fontId="7" fillId="0" borderId="0" xfId="0" applyNumberFormat="1" applyFont="1" applyFill="1" applyBorder="1" applyAlignment="1">
      <alignment horizontal="right"/>
    </xf>
    <xf numFmtId="170" fontId="7" fillId="0" borderId="0" xfId="0" applyNumberFormat="1" applyFont="1" applyFill="1" applyBorder="1" applyAlignment="1">
      <alignment horizontal="center" vertical="top"/>
    </xf>
    <xf numFmtId="9" fontId="7" fillId="0" borderId="0" xfId="0" applyNumberFormat="1" applyFont="1" applyFill="1" applyBorder="1" applyAlignment="1">
      <alignment horizontal="right" vertical="top"/>
    </xf>
    <xf numFmtId="0" fontId="34" fillId="0" borderId="0" xfId="0" applyFont="1" applyFill="1" applyBorder="1" applyAlignment="1">
      <alignment horizontal="left" vertical="top"/>
    </xf>
    <xf numFmtId="0" fontId="7" fillId="0" borderId="0" xfId="0" applyFont="1" applyFill="1" applyBorder="1" applyAlignment="1">
      <alignment horizontal="left" vertical="top" wrapText="1"/>
    </xf>
  </cellXfs>
  <cellStyles count="1">
    <cellStyle name="Normal" xfId="0" builtinId="0"/>
  </cellStyles>
  <dxfs count="174">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bottom style="double">
          <color rgb="FF000000"/>
        </bottom>
      </border>
    </dxf>
    <dxf>
      <fill>
        <patternFill patternType="none">
          <bgColor auto="1"/>
        </patternFill>
      </fill>
    </dxf>
    <dxf>
      <border outline="0">
        <bottom style="thin">
          <color rgb="FF000000"/>
        </bottom>
      </border>
    </dxf>
    <dxf>
      <font>
        <b val="0"/>
        <i val="0"/>
        <strike val="0"/>
        <condense val="0"/>
        <extend val="0"/>
        <outline val="0"/>
        <shadow val="0"/>
        <u val="none"/>
        <vertAlign val="baseline"/>
        <sz val="11"/>
        <color theme="0"/>
        <name val="Calibri"/>
        <scheme val="none"/>
      </font>
      <numFmt numFmtId="167" formatCode="&quot;$&quot;#,##0"/>
      <fill>
        <patternFill patternType="none">
          <fgColor theme="0"/>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numFmt numFmtId="164" formatCode="_(&quot;$&quot;* #,##0_);_(&quot;$&quot;* \(#,##0\);_(&quot;$&quot;*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strike val="0"/>
        <condense val="0"/>
        <extend val="0"/>
        <outline val="0"/>
        <shadow val="0"/>
        <u val="none"/>
        <vertAlign val="baseline"/>
        <sz val="10"/>
        <color theme="1"/>
        <name val="Calibri"/>
        <scheme val="none"/>
      </font>
      <numFmt numFmtId="166" formatCode="_(* #,##0_);_(* \(#,##0\);_(* &quot;-&quot;??_);_(@_)"/>
      <fill>
        <patternFill patternType="none">
          <fgColor indexed="64"/>
          <bgColor indexed="65"/>
        </patternFill>
      </fill>
      <alignment horizontal="general" vertical="center" textRotation="0" wrapText="0" indent="0" justifyLastLine="0" shrinkToFit="0" readingOrder="0"/>
      <border diagonalUp="0" diagonalDown="0">
        <left style="thin">
          <color theme="0"/>
        </left>
        <right style="thin">
          <color theme="0"/>
        </right>
        <top/>
        <bottom/>
        <vertical/>
        <horizontal/>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left" vertical="bottom" textRotation="0" wrapText="0" indent="0" justifyLastLine="0" shrinkToFit="0" readingOrder="0"/>
      <border diagonalUp="0" diagonalDown="0">
        <left/>
        <right style="thin">
          <color theme="0"/>
        </right>
        <top/>
        <bottom/>
        <vertical/>
        <horizontal/>
      </border>
    </dxf>
    <dxf>
      <border outline="0">
        <left style="thin">
          <color theme="0"/>
        </left>
        <right style="thin">
          <color theme="0"/>
        </right>
        <top style="thin">
          <color theme="0"/>
        </top>
      </border>
    </dxf>
    <dxf>
      <font>
        <b val="0"/>
        <i val="0"/>
        <strike val="0"/>
        <condense val="0"/>
        <extend val="0"/>
        <outline val="0"/>
        <shadow val="0"/>
        <u val="none"/>
        <vertAlign val="baseline"/>
        <sz val="10"/>
        <color theme="1"/>
        <name val="Calibri"/>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border outline="0">
        <left style="thin">
          <color theme="0"/>
        </left>
        <right style="thin">
          <color theme="0"/>
        </right>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theme="0"/>
        </left>
        <right style="thin">
          <color theme="0"/>
        </right>
        <top style="thin">
          <color theme="0"/>
        </top>
      </border>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8B51BA-8933-4860-9005-32EA3AFD6302}" name="Table1" displayName="Table1" ref="A4:F16" totalsRowShown="0" headerRowDxfId="173" dataDxfId="172" tableBorderDxfId="171">
  <autoFilter ref="A4:F16" xr:uid="{A08B51BA-8933-4860-9005-32EA3AFD6302}"/>
  <tableColumns count="6">
    <tableColumn id="1" xr3:uid="{DF7DB365-8D1A-41DF-84B6-F9A91C08C46F}" name="DEPT" dataDxfId="170"/>
    <tableColumn id="2" xr3:uid="{2FF15123-56F5-43BC-A814-E492684A6243}" name=" Stop points" dataDxfId="169"/>
    <tableColumn id="3" xr3:uid="{29D650F7-C369-41A7-881B-144D8D5F587A}" name="Stop Point FY26 vs FY27 ∆" dataDxfId="168"/>
    <tableColumn id="4" xr3:uid="{5B1C4C01-6862-475C-A9CF-FAA7345C2736}" name="FY27  Mail Stop $" dataDxfId="167"/>
    <tableColumn id="5" xr3:uid="{2FB25DB6-686C-44F4-9DD7-0F0EE591DF51}" name="FY 2026 to FY 2027 $ ∆" dataDxfId="166">
      <calculatedColumnFormula>D5-D23</calculatedColumnFormula>
    </tableColumn>
    <tableColumn id="6" xr3:uid="{3B5C6E09-2A2A-41B8-A356-59E12F8A4128}" name="FY 2027 to FY 2026 % ∆" dataDxfId="165">
      <calculatedColumnFormula>E5/D23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6E3B1DF-9F47-451C-A04E-D28DE493DE4D}" name="Table11" displayName="Table11" ref="T39:V51" totalsRowShown="0" headerRowDxfId="97" dataDxfId="96" tableBorderDxfId="95">
  <autoFilter ref="T39:V51" xr:uid="{96E3B1DF-9F47-451C-A04E-D28DE493DE4D}"/>
  <tableColumns count="3">
    <tableColumn id="1" xr3:uid="{5DEC8625-F20A-4A61-873D-5A06B37A882A}" name="DEPT" dataDxfId="94"/>
    <tableColumn id="2" xr3:uid="{069D4063-9E68-410F-AF30-17BB27BC36F8}" name="Distribution Total" dataDxfId="93">
      <calculatedColumnFormula>U5-U23</calculatedColumnFormula>
    </tableColumn>
    <tableColumn id="3" xr3:uid="{0AD423AA-D7AD-4A47-A667-3CEDC5694292}" name="% Change" dataDxfId="92">
      <calculatedColumnFormula>U40/U23</calculatedColumnFormula>
    </tableColumn>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5F86F16-7BCB-4963-896C-E4929FA7BAE2}" name="Table12" displayName="Table12" ref="A2:AN255" totalsRowShown="0" headerRowDxfId="91" dataDxfId="89" headerRowBorderDxfId="90" tableBorderDxfId="88">
  <autoFilter ref="A2:AN255" xr:uid="{95F86F16-7BCB-4963-896C-E4929FA7BAE2}"/>
  <tableColumns count="40">
    <tableColumn id="1" xr3:uid="{293A0F08-113A-4679-951F-254D7AEF1DD0}" name="MCODE" dataDxfId="87"/>
    <tableColumn id="2" xr3:uid="{4EBDAA7F-2821-4DD8-B9C7-3854F87CFE4C}" name="StopID_x000a_(BLDG/FLR/SUITE)" dataDxfId="86"/>
    <tableColumn id="3" xr3:uid="{64B0808D-C9A5-4784-8AB6-E87E8A4E9438}" name="Building Name" dataDxfId="85"/>
    <tableColumn id="4" xr3:uid="{BA9C5466-D780-413C-8917-B80CF469F5D3}" name="Address" dataDxfId="84"/>
    <tableColumn id="5" xr3:uid="{7E4A927A-19E4-47F2-9DEC-83AE77EA1929}" name="Route" dataDxfId="83"/>
    <tableColumn id="6" xr3:uid="{20E4755A-0B75-4E3D-864B-596E4554B361}" name="Dept" dataDxfId="82"/>
    <tableColumn id="7" xr3:uid="{CBA7000F-96F2-43E8-83B2-B9B3512F34EE}" name="Division" dataDxfId="81"/>
    <tableColumn id="8" xr3:uid="{9F46CB3B-452B-4558-A540-E66B5E2EC64D}" name="Program" dataDxfId="80"/>
    <tableColumn id="9" xr3:uid="{94354212-2A05-4C81-8990-E2F3C5244F4D}" name="Cost Object" dataDxfId="79"/>
    <tableColumn id="10" xr3:uid="{F853C719-8C77-47AE-8D40-6B8F39279D2F}" name="STOP BASE_x000a_(stops / day)" dataDxfId="78"/>
    <tableColumn id="11" xr3:uid="{76749180-E82F-4D90-A1E2-D71CA50F012A}" name="Stop Share %_x000a_(% share of stop or pro-ration for partial yr)" dataDxfId="77"/>
    <tableColumn id="12" xr3:uid="{3A0257A8-FC13-4983-9AD5-07A71B2E7AEC}" name="TOTAL STOP _x000a_BASE (J x K)" dataDxfId="76"/>
    <tableColumn id="13" xr3:uid="{645D91AE-E8FD-4340-A78F-8360BF99BBEF}" name="Inter Office Mail Volume" dataDxfId="75"/>
    <tableColumn id="14" xr3:uid="{9F0AE9FD-628A-40A6-8BDD-A4D1EA2D194D}" name="IO Volume_x000a_(Y= Stop base #)_x000a_(N=0)" dataDxfId="74"/>
    <tableColumn id="15" xr3:uid="{4E832880-BEB5-4FC7-866E-537C1484ACCE}" name="USPS PO Box PickUp_x000a_(B503)" dataDxfId="73"/>
    <tableColumn id="16" xr3:uid="{E6265BAE-DD19-4036-AF4F-1F8C69D33A28}" name="USPS PO Box Pick Up:_x000a_DWNTN 7th Ave for  Multnomah Bldg" dataDxfId="72"/>
    <tableColumn id="17" xr3:uid="{EBE17DDD-D65B-465B-868C-45FBB945358D}" name="Medical_x000a_(Y = 2x Stop base #)_x000a_(N = 0)_x000a_(H = Hard coded allocation)" dataDxfId="71"/>
    <tableColumn id="18" xr3:uid="{00795507-2FA0-4E4A-8493-051AAD052F73}" name="Medical Stop Share %_x000a_" dataDxfId="70"/>
    <tableColumn id="19" xr3:uid="{DA2376A0-F9C0-4A7B-971F-C692BC6E0DF2}" name="Medical Share_x000a_(Y = 2x Stop base #)_x000a_(N = 0)_x000a_(H = Stop base x Hard coded allocation)" dataDxfId="69"/>
    <tableColumn id="20" xr3:uid="{C0D60F78-7D1A-4CB6-8AE6-ED295EF61CE4}" name="Bulk/Freight Delivery" dataDxfId="68"/>
    <tableColumn id="21" xr3:uid="{CBC21361-35BA-4F74-8655-860D630E9F3F}" name="Bulk/Freight Delivery_x000a_(Y=2xSTOP base or add STOP value)" dataDxfId="67"/>
    <tableColumn id="22" xr3:uid="{57D852B1-1136-4BFB-B079-C0353C512352}" name="Total Stop Points_x000a_(Base + IO Vol + USPS + Medical)_x000a_" dataDxfId="66"/>
    <tableColumn id="23" xr3:uid="{64161842-3A2D-4B32-9AF6-5246F1C1A5D6}" name="Annual CHARGE _x000a_(rate * Total Stop Points)" dataDxfId="65"/>
    <tableColumn id="24" xr3:uid="{20D0B5E5-DB8B-498C-8681-FBF1809137AB}" name="Adjustments" dataDxfId="64"/>
    <tableColumn id="25" xr3:uid="{10BA9F1D-BF54-4BEF-8F96-9A9E110BA5BF}" name="FY27 Adjusted Fixed Cost" dataDxfId="63"/>
    <tableColumn id="26" xr3:uid="{19D36870-05B4-44D5-850A-1EED3188CA01}" name="Monthly Charge_x000a_(W/12)" dataDxfId="62"/>
    <tableColumn id="27" xr3:uid="{D972B99A-D53E-4F7E-871B-FD64D51C00FB}" name="Pitney Bowes Postage _x000a_(formerly Ascent)" dataDxfId="61"/>
    <tableColumn id="28" xr3:uid="{9BE0D46F-34F5-4DC2-9C16-EA107C5FD235}" name="Pitney Bowes Piece Count_x000a_(formerly Ascent)" dataDxfId="60"/>
    <tableColumn id="29" xr3:uid="{CBDA15E7-5696-4357-B951-5EA4CCE2023B}" name="Parcel Cost" dataDxfId="59"/>
    <tableColumn id="30" xr3:uid="{65DDC7C4-5411-40E5-8097-F570BC3E6B50}" name="Parcel Count" dataDxfId="58"/>
    <tableColumn id="31" xr3:uid="{06CAB36B-6093-4359-B620-AE456B546CE1}" name="Special Delivery" dataDxfId="57"/>
    <tableColumn id="32" xr3:uid="{7D10A2AB-126B-40DF-BE4A-FC0E93006EB3}" name="Special Delivery Hours" dataDxfId="56"/>
    <tableColumn id="33" xr3:uid="{16E83A28-324A-4C96-B0D8-EE59DFCCD5FA}" name="UPS" dataDxfId="55"/>
    <tableColumn id="34" xr3:uid="{A337E6A7-C68B-4ED5-8B62-FA39F44316E6}" name="CAPS/ Postage Due" dataDxfId="54"/>
    <tableColumn id="35" xr3:uid="{CC5BFB8A-6573-49CB-B286-6FF83141FD14}" name="Metro Pre-Sort Postage" dataDxfId="53"/>
    <tableColumn id="36" xr3:uid="{CC519558-44E7-402F-87B6-35337DE2E7D8}" name="Metro Pre-Sort Count" dataDxfId="52"/>
    <tableColumn id="37" xr3:uid="{5A7A8AFC-1DD9-4FE5-ADB2-472D36CFABAB}" name="Total Count of Pieces Handled " dataDxfId="51"/>
    <tableColumn id="38" xr3:uid="{F70E6F62-6403-4CFB-A7C2-8CDBA9CFE559}" name="PSTG DUE / BUS REPLY" dataDxfId="50"/>
    <tableColumn id="39" xr3:uid="{52578275-760B-45E2-A3D7-D41171F4EA4A}" name="Freight/Bulk Deliveries" dataDxfId="49"/>
    <tableColumn id="40" xr3:uid="{739ABBB3-28AC-4A1D-9063-B27844D9D5A0}" name="SUM of Account" dataDxfId="4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EA57A3-EB37-49C8-B719-D2BAB4125516}" name="Table2" displayName="Table2" ref="A22:D34" totalsRowShown="0" headerRowDxfId="164" dataDxfId="163" tableBorderDxfId="162">
  <autoFilter ref="A22:D34" xr:uid="{3BEA57A3-EB37-49C8-B719-D2BAB4125516}"/>
  <tableColumns count="4">
    <tableColumn id="1" xr3:uid="{FB2E5BC4-2042-4914-BB4F-E265B6C4CE92}" name="DEPT" dataDxfId="161"/>
    <tableColumn id="2" xr3:uid="{5543B3B9-8B0E-4779-A8F1-F2CE724FFDA5}" name=" Stop points" dataDxfId="160"/>
    <tableColumn id="3" xr3:uid="{8038E323-C831-47AB-803E-CD3AFECA85C3}" name="Stop Point FY25 vs FY26 ∆" dataDxfId="159"/>
    <tableColumn id="4" xr3:uid="{3FDE1619-D697-46D2-8067-9D26E60A3BA8}" name="FY26  Mail Stop $" dataDxfId="158"/>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82D81B-64C7-490D-8E3F-869CC7E15225}" name="Table3" displayName="Table3" ref="A39:B51" totalsRowShown="0" headerRowDxfId="157" dataDxfId="156" tableBorderDxfId="155">
  <autoFilter ref="A39:B51" xr:uid="{0F82D81B-64C7-490D-8E3F-869CC7E15225}"/>
  <tableColumns count="2">
    <tableColumn id="1" xr3:uid="{88EDBD6F-6CCE-433D-AE26-D0C2DF88409D}" name="DEPT" dataDxfId="154"/>
    <tableColumn id="2" xr3:uid="{B80765A3-B3C0-4F53-9523-9701A26A24BA}" name=" Stop points" dataDxfId="153">
      <calculatedColumnFormula>B5-B23</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FB1398C-1361-406D-9F30-C6190A57F31A}" name="Table5" displayName="Table5" ref="D39:E51" totalsRowShown="0" headerRowDxfId="152" dataDxfId="151" tableBorderDxfId="150">
  <autoFilter ref="D39:E51" xr:uid="{9FB1398C-1361-406D-9F30-C6190A57F31A}"/>
  <tableColumns count="2">
    <tableColumn id="1" xr3:uid="{EA26F4F4-836D-4EE8-9438-CA1889EFC0F6}" name="Mail Stop $" dataDxfId="149">
      <calculatedColumnFormula>D5-D23</calculatedColumnFormula>
    </tableColumn>
    <tableColumn id="2" xr3:uid="{3CEA287C-EC60-44B8-BCA2-4A7F95A60DA1}" name="Adjusted  Mail Stop" dataDxfId="148"/>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024DF6F-92F2-43FC-9851-0DCBABBEBBA5}" name="Table6" displayName="Table6" ref="H4:R16" totalsRowShown="0" headerRowDxfId="147" dataDxfId="146" tableBorderDxfId="145">
  <autoFilter ref="H4:R16" xr:uid="{1024DF6F-92F2-43FC-9851-0DCBABBEBBA5}"/>
  <tableColumns count="11">
    <tableColumn id="1" xr3:uid="{F4A59E5C-AF9C-49AA-BD6C-06957196A959}" name="DEPT" dataDxfId="144"/>
    <tableColumn id="2" xr3:uid="{D04B1D48-4EF5-423B-9F61-D50C0C73A6A5}" name=" Metered Mail Count " dataDxfId="143"/>
    <tableColumn id="3" xr3:uid="{C482401F-51D8-4D84-BB3B-C809FCC38AA7}" name=" Metered Postage + Parcels" dataDxfId="142"/>
    <tableColumn id="4" xr3:uid="{9887D57E-8955-4E9A-9371-6275568E4366}" name=" Vendor Charges + Permit Postage" dataDxfId="141"/>
    <tableColumn id="5" xr3:uid="{BEBB96B7-DE2D-4640-99AB-5B17F814DD2B}" name="Postage Due / Business Reply" dataDxfId="140"/>
    <tableColumn id="6" xr3:uid="{2E519BD6-7681-4A08-8644-C496707A67CD}" name=" UPS" dataDxfId="139"/>
    <tableColumn id="7" xr3:uid="{8747BAED-8D2F-4AED-A599-E6D6948BFD13}" name=" Special Delivery" dataDxfId="138"/>
    <tableColumn id="8" xr3:uid="{5484A964-5272-4D30-A62D-6A07527104AD}" name="Freight/Bulk Deliveries" dataDxfId="137"/>
    <tableColumn id="9" xr3:uid="{186A47B0-C87A-448B-A349-2DBD744FA98F}" name="Total Pass-Through " dataDxfId="136"/>
    <tableColumn id="10" xr3:uid="{197D53B1-C0BA-4FF9-A30E-261F206C468A}" name="FY 2026 to FY 2027_x000a_$ ∆" dataDxfId="135"/>
    <tableColumn id="11" xr3:uid="{11F77A1B-AB05-4B5C-92AD-2E68FBCA8D73}" name="FY 2027 to FY 2026_x000a_% ∆" dataDxfId="134"/>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71D37A0-542B-47D1-B1C5-24CD1B31CA87}" name="Table7" displayName="Table7" ref="H22:P34" totalsRowShown="0" headerRowDxfId="133" dataDxfId="132" tableBorderDxfId="131">
  <autoFilter ref="H22:P34" xr:uid="{F71D37A0-542B-47D1-B1C5-24CD1B31CA87}"/>
  <tableColumns count="9">
    <tableColumn id="1" xr3:uid="{8238F04E-28B2-436E-91CE-6D1695A62614}" name="DEPT" dataDxfId="130"/>
    <tableColumn id="2" xr3:uid="{205AB42B-C11C-4429-A983-6FE91190DB4C}" name=" Metered Mail Count " dataDxfId="129"/>
    <tableColumn id="3" xr3:uid="{512BC23F-BCA2-4181-9CFA-C3F6C6E3D432}" name=" Metered Postage + Parcels" dataDxfId="128"/>
    <tableColumn id="4" xr3:uid="{79326960-AB23-42C3-BDF1-A27419D06EF7}" name=" Vendor Charges + Permit Postage" dataDxfId="127"/>
    <tableColumn id="5" xr3:uid="{821F3CEF-1C02-47A9-8A15-930F69BD24BA}" name="Postage Due / Business Reply" dataDxfId="126"/>
    <tableColumn id="6" xr3:uid="{2D5762FE-5DF3-484E-A1A0-D56FC978DEA9}" name=" UPS" dataDxfId="125"/>
    <tableColumn id="7" xr3:uid="{2D9162A1-141B-4CD6-8367-D0F958932D6F}" name=" Special Delivery" dataDxfId="124"/>
    <tableColumn id="8" xr3:uid="{34764675-D45E-4056-BFA6-F671E79F838D}" name="Freight/Bulk Deliveries" dataDxfId="123"/>
    <tableColumn id="9" xr3:uid="{7B2F4DDE-7DF9-43C1-9173-0E86EA6A9DD4}" name="Total Pass-Through " dataDxfId="122"/>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97CAD94-F72E-4EB9-9ECD-A531EA8EB65C}" name="Table8" displayName="Table8" ref="H39:P51" totalsRowShown="0" headerRowDxfId="121" dataDxfId="120" tableBorderDxfId="119">
  <autoFilter ref="H39:P51" xr:uid="{C97CAD94-F72E-4EB9-9ECD-A531EA8EB65C}"/>
  <tableColumns count="9">
    <tableColumn id="1" xr3:uid="{A43AD6CE-CE62-4F08-BE81-0DC4243B83AF}" name="DEPT" dataDxfId="118"/>
    <tableColumn id="2" xr3:uid="{703AE7F6-FF9F-4DAB-92C7-BFCBE69151CA}" name=" Metered Mail Count " dataDxfId="117">
      <calculatedColumnFormula>I5-I23</calculatedColumnFormula>
    </tableColumn>
    <tableColumn id="3" xr3:uid="{711C66F4-B319-4E41-AD82-9ED23CED28CC}" name=" Metered Postage + Parcels" dataDxfId="116">
      <calculatedColumnFormula>J5-J23</calculatedColumnFormula>
    </tableColumn>
    <tableColumn id="4" xr3:uid="{5D009142-1DB6-495E-9B33-4BCC59283812}" name=" Vendor Charges + Permit Postage" dataDxfId="115">
      <calculatedColumnFormula>K5-K23</calculatedColumnFormula>
    </tableColumn>
    <tableColumn id="5" xr3:uid="{14601195-5C1F-4246-BFCC-77921C09A603}" name=" Business Reply/CAPS Permit" dataDxfId="114">
      <calculatedColumnFormula>L5-L23</calculatedColumnFormula>
    </tableColumn>
    <tableColumn id="6" xr3:uid="{08410D3C-26FF-4BAB-BEEB-9CEDC78E3F65}" name=" UPS" dataDxfId="113">
      <calculatedColumnFormula>M5-M23</calculatedColumnFormula>
    </tableColumn>
    <tableColumn id="7" xr3:uid="{76F9E085-DA6B-499A-88FB-21AD44DED3CF}" name=" Special Delivery" dataDxfId="112">
      <calculatedColumnFormula>N5-N23</calculatedColumnFormula>
    </tableColumn>
    <tableColumn id="8" xr3:uid="{46CCE38E-4DE5-49EC-9709-5912B812934D}" name="Freight/Bulk Deliveries" dataDxfId="111">
      <calculatedColumnFormula>O5-O23</calculatedColumnFormula>
    </tableColumn>
    <tableColumn id="9" xr3:uid="{42951D9A-914C-40D7-89C5-9FAA1A61D921}" name="Total Pass-Through " dataDxfId="110">
      <calculatedColumnFormula>P5-P23</calculatedColumnFormula>
    </tableColumn>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074FF9-A7E0-41CB-B83F-EBD2D95D0A5D}" name="Table9" displayName="Table9" ref="T4:W16" totalsRowShown="0" headerRowDxfId="109" dataDxfId="108" tableBorderDxfId="107">
  <autoFilter ref="T4:W16" xr:uid="{E9074FF9-A7E0-41CB-B83F-EBD2D95D0A5D}"/>
  <tableColumns count="4">
    <tableColumn id="1" xr3:uid="{63EA41A2-061C-4D61-B6F4-4519D588E82F}" name="DEPT" dataDxfId="106"/>
    <tableColumn id="2" xr3:uid="{D4BFDDBC-4201-4DB2-B9EE-E84D1B059B57}" name="Distribution Total" dataDxfId="105"/>
    <tableColumn id="3" xr3:uid="{5A493092-5C94-41A8-9C40-16089A3019D7}" name="FY 2026 to FY 2027_x000a_$ ∆" dataDxfId="104"/>
    <tableColumn id="4" xr3:uid="{874AB51B-EA40-479C-97CD-55FACD5142D3}" name="FY 2026 to FY 2027_x000a_% ∆" dataDxfId="103"/>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378D96F-E5C0-462D-B92C-0AF4EA14D5DD}" name="Table10" displayName="Table10" ref="T22:U34" totalsRowShown="0" headerRowDxfId="102" dataDxfId="101" tableBorderDxfId="100">
  <autoFilter ref="T22:U34" xr:uid="{6378D96F-E5C0-462D-B92C-0AF4EA14D5DD}"/>
  <tableColumns count="2">
    <tableColumn id="1" xr3:uid="{F06251B9-8212-48F1-B248-A238927ECD16}" name="DEPT" dataDxfId="99"/>
    <tableColumn id="2" xr3:uid="{F91E9306-5ED9-4D59-99F8-39080C0F9FC0}" name="Distribution Total" dataDxfId="98"/>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9A8FB-63E4-4C62-AEF2-DE2302EB2C3F}">
  <sheetPr>
    <pageSetUpPr fitToPage="1"/>
  </sheetPr>
  <dimension ref="A1:Z32"/>
  <sheetViews>
    <sheetView tabSelected="1" workbookViewId="0"/>
  </sheetViews>
  <sheetFormatPr defaultColWidth="14.42578125" defaultRowHeight="15" customHeight="1" x14ac:dyDescent="0.25"/>
  <cols>
    <col min="1" max="1" width="29.5703125" customWidth="1"/>
    <col min="2" max="2" width="63.140625" customWidth="1"/>
    <col min="3" max="3" width="32.140625" customWidth="1"/>
    <col min="4" max="22" width="8.7109375" customWidth="1"/>
  </cols>
  <sheetData>
    <row r="1" spans="1:26" ht="21" x14ac:dyDescent="0.35">
      <c r="A1" s="1" t="s">
        <v>0</v>
      </c>
      <c r="B1" s="2"/>
      <c r="C1" s="2"/>
      <c r="D1" s="3"/>
      <c r="E1" s="3"/>
      <c r="F1" s="3"/>
      <c r="G1" s="3"/>
      <c r="H1" s="3"/>
      <c r="I1" s="3"/>
      <c r="J1" s="3"/>
      <c r="K1" s="3"/>
      <c r="L1" s="3"/>
      <c r="M1" s="3"/>
      <c r="N1" s="3"/>
      <c r="O1" s="3"/>
      <c r="P1" s="3"/>
      <c r="Q1" s="3"/>
      <c r="R1" s="3"/>
      <c r="S1" s="3"/>
      <c r="T1" s="3"/>
      <c r="U1" s="3"/>
      <c r="V1" s="3"/>
      <c r="W1" s="3"/>
      <c r="X1" s="3"/>
      <c r="Y1" s="3"/>
      <c r="Z1" s="3"/>
    </row>
    <row r="2" spans="1:26" ht="60" customHeight="1" x14ac:dyDescent="0.25">
      <c r="A2" s="143" t="s">
        <v>807</v>
      </c>
      <c r="B2" s="144"/>
      <c r="C2" s="144"/>
      <c r="D2" s="3"/>
      <c r="E2" s="3"/>
      <c r="F2" s="3"/>
      <c r="G2" s="3"/>
      <c r="H2" s="3"/>
      <c r="I2" s="3"/>
      <c r="J2" s="3"/>
      <c r="K2" s="3"/>
      <c r="L2" s="3"/>
      <c r="M2" s="3"/>
      <c r="N2" s="3"/>
      <c r="O2" s="3"/>
      <c r="P2" s="3"/>
      <c r="Q2" s="3"/>
      <c r="R2" s="3"/>
      <c r="S2" s="3"/>
      <c r="T2" s="3"/>
      <c r="U2" s="3"/>
      <c r="V2" s="3"/>
      <c r="W2" s="3"/>
      <c r="X2" s="3"/>
      <c r="Y2" s="3"/>
      <c r="Z2" s="3"/>
    </row>
    <row r="3" spans="1:26" ht="14.25" customHeight="1" x14ac:dyDescent="0.25">
      <c r="A3" s="5"/>
      <c r="B3" s="6"/>
      <c r="C3" s="7"/>
      <c r="D3" s="3"/>
      <c r="E3" s="3"/>
      <c r="F3" s="3"/>
      <c r="G3" s="3"/>
      <c r="H3" s="3"/>
      <c r="I3" s="3"/>
      <c r="J3" s="3"/>
      <c r="K3" s="3"/>
      <c r="L3" s="3"/>
      <c r="M3" s="3"/>
      <c r="N3" s="3"/>
      <c r="O3" s="3"/>
      <c r="P3" s="3"/>
      <c r="Q3" s="3"/>
      <c r="R3" s="3"/>
      <c r="S3" s="3"/>
      <c r="T3" s="3"/>
      <c r="U3" s="3"/>
      <c r="V3" s="3"/>
      <c r="W3" s="3"/>
      <c r="X3" s="3"/>
      <c r="Y3" s="3"/>
      <c r="Z3" s="3"/>
    </row>
    <row r="4" spans="1:26" ht="21" x14ac:dyDescent="0.35">
      <c r="A4" s="8" t="s">
        <v>1</v>
      </c>
      <c r="B4" s="2"/>
      <c r="C4" s="9"/>
      <c r="D4" s="3"/>
      <c r="E4" s="3"/>
      <c r="F4" s="3"/>
      <c r="G4" s="3"/>
      <c r="H4" s="3"/>
      <c r="I4" s="3"/>
      <c r="J4" s="3"/>
      <c r="K4" s="3"/>
      <c r="L4" s="3"/>
      <c r="M4" s="3"/>
      <c r="N4" s="3"/>
      <c r="O4" s="3"/>
      <c r="P4" s="3"/>
      <c r="Q4" s="3"/>
      <c r="R4" s="3"/>
      <c r="S4" s="3"/>
      <c r="T4" s="3"/>
      <c r="U4" s="3"/>
      <c r="V4" s="3"/>
      <c r="W4" s="3"/>
      <c r="X4" s="3"/>
      <c r="Y4" s="3"/>
      <c r="Z4" s="3"/>
    </row>
    <row r="5" spans="1:26" ht="14.25" customHeight="1" x14ac:dyDescent="0.25">
      <c r="A5" s="10" t="s">
        <v>2</v>
      </c>
      <c r="B5" s="2"/>
      <c r="C5" s="9"/>
      <c r="D5" s="3"/>
      <c r="E5" s="3"/>
      <c r="F5" s="3"/>
      <c r="G5" s="3"/>
      <c r="H5" s="3"/>
      <c r="I5" s="3"/>
      <c r="J5" s="3"/>
      <c r="K5" s="3"/>
      <c r="L5" s="3"/>
      <c r="M5" s="3"/>
      <c r="N5" s="3"/>
      <c r="O5" s="3"/>
      <c r="P5" s="3"/>
      <c r="Q5" s="3"/>
      <c r="R5" s="3"/>
      <c r="S5" s="3"/>
      <c r="T5" s="3"/>
      <c r="U5" s="3"/>
      <c r="V5" s="3"/>
      <c r="W5" s="3"/>
      <c r="X5" s="3"/>
      <c r="Y5" s="3"/>
      <c r="Z5" s="3"/>
    </row>
    <row r="6" spans="1:26" ht="34.5" customHeight="1" x14ac:dyDescent="0.25">
      <c r="A6" s="145" t="s">
        <v>808</v>
      </c>
      <c r="B6" s="144"/>
      <c r="C6" s="146"/>
      <c r="D6" s="3"/>
      <c r="E6" s="3"/>
      <c r="F6" s="3"/>
      <c r="G6" s="3"/>
      <c r="H6" s="3"/>
      <c r="I6" s="3"/>
      <c r="J6" s="3"/>
      <c r="K6" s="3"/>
      <c r="L6" s="3"/>
      <c r="M6" s="3"/>
      <c r="N6" s="3"/>
      <c r="O6" s="3"/>
      <c r="P6" s="3"/>
      <c r="Q6" s="3"/>
      <c r="R6" s="3"/>
      <c r="S6" s="3"/>
      <c r="T6" s="3"/>
      <c r="U6" s="3"/>
      <c r="V6" s="3"/>
      <c r="W6" s="3"/>
      <c r="X6" s="3"/>
      <c r="Y6" s="3"/>
      <c r="Z6" s="3"/>
    </row>
    <row r="7" spans="1:26" ht="14.25" customHeight="1" x14ac:dyDescent="0.25">
      <c r="A7" s="11"/>
      <c r="B7" s="2"/>
      <c r="C7" s="9"/>
      <c r="D7" s="3"/>
      <c r="E7" s="3"/>
      <c r="F7" s="3"/>
      <c r="G7" s="3"/>
      <c r="H7" s="3"/>
      <c r="I7" s="3"/>
      <c r="J7" s="3"/>
      <c r="K7" s="3"/>
      <c r="L7" s="3"/>
      <c r="M7" s="3"/>
      <c r="N7" s="3"/>
      <c r="O7" s="3"/>
      <c r="P7" s="3"/>
      <c r="Q7" s="3"/>
      <c r="R7" s="3"/>
      <c r="S7" s="3"/>
      <c r="T7" s="3"/>
      <c r="U7" s="3"/>
      <c r="V7" s="3"/>
      <c r="W7" s="3"/>
      <c r="X7" s="3"/>
      <c r="Y7" s="3"/>
      <c r="Z7" s="3"/>
    </row>
    <row r="8" spans="1:26" ht="14.25" customHeight="1" x14ac:dyDescent="0.25">
      <c r="A8" s="10" t="s">
        <v>3</v>
      </c>
      <c r="B8" s="2"/>
      <c r="C8" s="9"/>
      <c r="D8" s="3"/>
      <c r="E8" s="3"/>
      <c r="F8" s="3"/>
      <c r="G8" s="3"/>
      <c r="H8" s="3"/>
      <c r="I8" s="3"/>
      <c r="J8" s="3"/>
      <c r="K8" s="3"/>
      <c r="L8" s="3"/>
      <c r="M8" s="3"/>
      <c r="N8" s="3"/>
      <c r="O8" s="3"/>
      <c r="P8" s="3"/>
      <c r="Q8" s="3"/>
      <c r="R8" s="3"/>
      <c r="S8" s="3"/>
      <c r="T8" s="3"/>
      <c r="U8" s="3"/>
      <c r="V8" s="3"/>
      <c r="W8" s="3"/>
      <c r="X8" s="3"/>
      <c r="Y8" s="3"/>
      <c r="Z8" s="3"/>
    </row>
    <row r="9" spans="1:26" ht="15" customHeight="1" x14ac:dyDescent="0.25">
      <c r="A9" s="147" t="s">
        <v>4</v>
      </c>
      <c r="B9" s="144"/>
      <c r="C9" s="146"/>
      <c r="D9" s="3"/>
      <c r="E9" s="3"/>
      <c r="F9" s="3"/>
      <c r="G9" s="3"/>
      <c r="H9" s="3"/>
      <c r="I9" s="3"/>
      <c r="J9" s="3"/>
      <c r="K9" s="3"/>
      <c r="L9" s="3"/>
      <c r="M9" s="3"/>
      <c r="N9" s="3"/>
      <c r="O9" s="3"/>
      <c r="P9" s="3"/>
      <c r="Q9" s="3"/>
      <c r="R9" s="3"/>
      <c r="S9" s="3"/>
      <c r="T9" s="3"/>
      <c r="U9" s="3"/>
      <c r="V9" s="3"/>
      <c r="W9" s="3"/>
      <c r="X9" s="3"/>
      <c r="Y9" s="3"/>
      <c r="Z9" s="3"/>
    </row>
    <row r="10" spans="1:26" x14ac:dyDescent="0.25">
      <c r="A10" s="12" t="s">
        <v>809</v>
      </c>
      <c r="B10" s="13"/>
      <c r="C10" s="14"/>
      <c r="D10" s="3"/>
      <c r="E10" s="3"/>
      <c r="F10" s="3"/>
      <c r="G10" s="3"/>
      <c r="H10" s="3"/>
      <c r="I10" s="3"/>
      <c r="J10" s="3"/>
      <c r="K10" s="3"/>
      <c r="L10" s="3"/>
      <c r="M10" s="3"/>
      <c r="N10" s="3"/>
      <c r="O10" s="3"/>
      <c r="P10" s="3"/>
      <c r="Q10" s="3"/>
      <c r="R10" s="3"/>
      <c r="S10" s="3"/>
      <c r="T10" s="3"/>
      <c r="U10" s="3"/>
      <c r="V10" s="3"/>
      <c r="W10" s="3"/>
      <c r="X10" s="3"/>
      <c r="Y10" s="3"/>
      <c r="Z10" s="3"/>
    </row>
    <row r="11" spans="1:26" ht="9.75" customHeight="1" x14ac:dyDescent="0.25">
      <c r="A11" s="12"/>
      <c r="B11" s="13"/>
      <c r="C11" s="14"/>
      <c r="D11" s="3"/>
      <c r="E11" s="3"/>
      <c r="F11" s="3"/>
      <c r="G11" s="3"/>
      <c r="H11" s="3"/>
      <c r="I11" s="3"/>
      <c r="J11" s="3"/>
      <c r="K11" s="3"/>
      <c r="L11" s="3"/>
      <c r="M11" s="3"/>
      <c r="N11" s="3"/>
      <c r="O11" s="3"/>
      <c r="P11" s="3"/>
      <c r="Q11" s="3"/>
      <c r="R11" s="3"/>
      <c r="S11" s="3"/>
      <c r="T11" s="3"/>
      <c r="U11" s="3"/>
      <c r="V11" s="3"/>
      <c r="W11" s="3"/>
      <c r="X11" s="3"/>
      <c r="Y11" s="3"/>
      <c r="Z11" s="3"/>
    </row>
    <row r="12" spans="1:26" ht="14.25" customHeight="1" x14ac:dyDescent="0.25">
      <c r="A12" s="10" t="s">
        <v>5</v>
      </c>
      <c r="B12" s="2"/>
      <c r="C12" s="9"/>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25">
      <c r="A13" s="148" t="s">
        <v>6</v>
      </c>
      <c r="B13" s="144"/>
      <c r="C13" s="146"/>
      <c r="D13" s="3"/>
      <c r="E13" s="3"/>
      <c r="F13" s="3"/>
      <c r="G13" s="3"/>
      <c r="H13" s="3"/>
      <c r="I13" s="3"/>
      <c r="J13" s="3"/>
      <c r="K13" s="3"/>
      <c r="L13" s="3"/>
      <c r="M13" s="3"/>
      <c r="N13" s="3"/>
      <c r="O13" s="3"/>
      <c r="P13" s="3"/>
      <c r="Q13" s="3"/>
      <c r="R13" s="3"/>
      <c r="S13" s="3"/>
      <c r="T13" s="3"/>
      <c r="U13" s="3"/>
      <c r="V13" s="3"/>
      <c r="W13" s="3"/>
      <c r="X13" s="3"/>
      <c r="Y13" s="3"/>
      <c r="Z13" s="3"/>
    </row>
    <row r="14" spans="1:26" ht="14.25" customHeight="1" x14ac:dyDescent="0.25">
      <c r="A14" s="11"/>
      <c r="B14" s="2"/>
      <c r="C14" s="9"/>
      <c r="D14" s="3"/>
      <c r="E14" s="3"/>
      <c r="F14" s="3"/>
      <c r="G14" s="3"/>
      <c r="H14" s="3"/>
      <c r="I14" s="3"/>
      <c r="J14" s="3"/>
      <c r="K14" s="3"/>
      <c r="L14" s="3"/>
      <c r="M14" s="3"/>
      <c r="N14" s="3"/>
      <c r="O14" s="3"/>
      <c r="P14" s="3"/>
      <c r="Q14" s="3"/>
      <c r="R14" s="3"/>
      <c r="S14" s="3"/>
      <c r="T14" s="3"/>
      <c r="U14" s="3"/>
      <c r="V14" s="3"/>
      <c r="W14" s="3"/>
      <c r="X14" s="3"/>
      <c r="Y14" s="3"/>
      <c r="Z14" s="3"/>
    </row>
    <row r="15" spans="1:26" ht="26.25" customHeight="1" x14ac:dyDescent="0.35">
      <c r="A15" s="8" t="s">
        <v>7</v>
      </c>
      <c r="B15" s="2"/>
      <c r="C15" s="9"/>
      <c r="D15" s="3"/>
      <c r="E15" s="3"/>
      <c r="F15" s="3"/>
      <c r="G15" s="3"/>
      <c r="H15" s="3"/>
      <c r="I15" s="3"/>
      <c r="J15" s="3"/>
      <c r="K15" s="3"/>
      <c r="L15" s="3"/>
      <c r="M15" s="3"/>
      <c r="N15" s="3"/>
      <c r="O15" s="3"/>
      <c r="P15" s="3"/>
      <c r="Q15" s="3"/>
      <c r="R15" s="3"/>
      <c r="S15" s="3"/>
      <c r="T15" s="3"/>
      <c r="U15" s="3"/>
      <c r="V15" s="3"/>
      <c r="W15" s="3"/>
      <c r="X15" s="3"/>
      <c r="Y15" s="3"/>
      <c r="Z15" s="3"/>
    </row>
    <row r="16" spans="1:26" ht="14.25" customHeight="1" thickBot="1" x14ac:dyDescent="0.3">
      <c r="A16" s="11"/>
      <c r="B16" s="2"/>
      <c r="C16" s="9"/>
      <c r="D16" s="3"/>
      <c r="E16" s="3"/>
      <c r="F16" s="3"/>
      <c r="G16" s="3"/>
      <c r="H16" s="3"/>
      <c r="I16" s="3"/>
      <c r="J16" s="3"/>
      <c r="K16" s="3"/>
      <c r="L16" s="3"/>
      <c r="M16" s="3"/>
      <c r="N16" s="3"/>
      <c r="O16" s="3"/>
      <c r="P16" s="3"/>
      <c r="Q16" s="3"/>
      <c r="R16" s="3"/>
      <c r="S16" s="3"/>
      <c r="T16" s="3"/>
      <c r="U16" s="3"/>
      <c r="V16" s="3"/>
      <c r="W16" s="3"/>
      <c r="X16" s="3"/>
      <c r="Y16" s="3"/>
      <c r="Z16" s="3"/>
    </row>
    <row r="17" spans="1:26" ht="14.25" customHeight="1" x14ac:dyDescent="0.25">
      <c r="A17" s="15" t="s">
        <v>8</v>
      </c>
      <c r="B17" s="16" t="s">
        <v>9</v>
      </c>
      <c r="C17" s="9"/>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25">
      <c r="A18" s="17" t="s">
        <v>10</v>
      </c>
      <c r="B18" s="18" t="s">
        <v>11</v>
      </c>
      <c r="C18" s="19"/>
      <c r="D18" s="13"/>
      <c r="E18" s="13"/>
      <c r="F18" s="13"/>
      <c r="G18" s="13"/>
      <c r="H18" s="13"/>
      <c r="I18" s="13"/>
      <c r="J18" s="13"/>
      <c r="K18" s="13"/>
      <c r="L18" s="13"/>
      <c r="M18" s="13"/>
      <c r="N18" s="13"/>
      <c r="O18" s="13"/>
      <c r="P18" s="13"/>
      <c r="Q18" s="13"/>
      <c r="R18" s="13"/>
      <c r="S18" s="13"/>
      <c r="T18" s="13"/>
      <c r="U18" s="13"/>
      <c r="V18" s="13"/>
      <c r="W18" s="3"/>
      <c r="X18" s="3"/>
      <c r="Y18" s="3"/>
      <c r="Z18" s="3"/>
    </row>
    <row r="19" spans="1:26" ht="14.25" customHeight="1" x14ac:dyDescent="0.25">
      <c r="A19" s="17" t="s">
        <v>810</v>
      </c>
      <c r="B19" s="18" t="s">
        <v>811</v>
      </c>
      <c r="C19" s="19"/>
      <c r="D19" s="13"/>
      <c r="E19" s="13"/>
      <c r="F19" s="13"/>
      <c r="G19" s="13"/>
      <c r="H19" s="13"/>
      <c r="I19" s="13"/>
      <c r="J19" s="13"/>
      <c r="K19" s="13"/>
      <c r="L19" s="13"/>
      <c r="M19" s="13"/>
      <c r="N19" s="13"/>
      <c r="O19" s="13"/>
      <c r="P19" s="13"/>
      <c r="Q19" s="13"/>
      <c r="R19" s="13"/>
      <c r="S19" s="13"/>
      <c r="T19" s="13"/>
      <c r="U19" s="13"/>
      <c r="V19" s="13"/>
      <c r="W19" s="3"/>
      <c r="X19" s="3"/>
      <c r="Y19" s="3"/>
      <c r="Z19" s="3"/>
    </row>
    <row r="20" spans="1:26" ht="14.25" customHeight="1" x14ac:dyDescent="0.25">
      <c r="A20" s="17" t="s">
        <v>12</v>
      </c>
      <c r="B20" s="18" t="s">
        <v>13</v>
      </c>
      <c r="C20" s="19"/>
      <c r="D20" s="13"/>
      <c r="E20" s="13"/>
      <c r="F20" s="13"/>
      <c r="G20" s="13"/>
      <c r="H20" s="13"/>
      <c r="I20" s="13"/>
      <c r="J20" s="13"/>
      <c r="K20" s="13"/>
      <c r="L20" s="13"/>
      <c r="M20" s="13"/>
      <c r="N20" s="13"/>
      <c r="O20" s="13"/>
      <c r="P20" s="13"/>
      <c r="Q20" s="13"/>
      <c r="R20" s="13"/>
      <c r="S20" s="13"/>
      <c r="T20" s="13"/>
      <c r="U20" s="13"/>
      <c r="V20" s="13"/>
      <c r="W20" s="3"/>
      <c r="X20" s="3"/>
      <c r="Y20" s="3"/>
      <c r="Z20" s="3"/>
    </row>
    <row r="21" spans="1:26" ht="14.25" customHeight="1" x14ac:dyDescent="0.25">
      <c r="A21" s="17" t="s">
        <v>14</v>
      </c>
      <c r="B21" s="18" t="s">
        <v>15</v>
      </c>
      <c r="C21" s="19"/>
      <c r="D21" s="13"/>
      <c r="E21" s="13"/>
      <c r="F21" s="13"/>
      <c r="G21" s="13"/>
      <c r="H21" s="13"/>
      <c r="I21" s="13"/>
      <c r="J21" s="13"/>
      <c r="K21" s="13"/>
      <c r="L21" s="13"/>
      <c r="M21" s="13"/>
      <c r="N21" s="13"/>
      <c r="O21" s="13"/>
      <c r="P21" s="13"/>
      <c r="Q21" s="13"/>
      <c r="R21" s="13"/>
      <c r="S21" s="13"/>
      <c r="T21" s="13"/>
      <c r="U21" s="13"/>
      <c r="V21" s="13"/>
      <c r="W21" s="3"/>
      <c r="X21" s="3"/>
      <c r="Y21" s="3"/>
      <c r="Z21" s="3"/>
    </row>
    <row r="22" spans="1:26" ht="14.25" customHeight="1" x14ac:dyDescent="0.25">
      <c r="A22" s="17" t="s">
        <v>16</v>
      </c>
      <c r="B22" s="18" t="s">
        <v>17</v>
      </c>
      <c r="C22" s="19"/>
      <c r="D22" s="13"/>
      <c r="E22" s="13"/>
      <c r="F22" s="13"/>
      <c r="G22" s="13"/>
      <c r="H22" s="13"/>
      <c r="I22" s="13"/>
      <c r="J22" s="13"/>
      <c r="K22" s="13"/>
      <c r="L22" s="13"/>
      <c r="M22" s="13"/>
      <c r="N22" s="13"/>
      <c r="O22" s="13"/>
      <c r="P22" s="13"/>
      <c r="Q22" s="13"/>
      <c r="R22" s="13"/>
      <c r="S22" s="13"/>
      <c r="T22" s="13"/>
      <c r="U22" s="13"/>
      <c r="V22" s="13"/>
      <c r="W22" s="3"/>
      <c r="X22" s="3"/>
      <c r="Y22" s="3"/>
      <c r="Z22" s="3"/>
    </row>
    <row r="23" spans="1:26" ht="14.25" customHeight="1" x14ac:dyDescent="0.25">
      <c r="A23" s="17" t="s">
        <v>18</v>
      </c>
      <c r="B23" s="18" t="s">
        <v>19</v>
      </c>
      <c r="C23" s="19"/>
      <c r="D23" s="13"/>
      <c r="E23" s="13"/>
      <c r="F23" s="13"/>
      <c r="G23" s="13"/>
      <c r="H23" s="13"/>
      <c r="I23" s="13"/>
      <c r="J23" s="13"/>
      <c r="K23" s="13"/>
      <c r="L23" s="13"/>
      <c r="M23" s="13"/>
      <c r="N23" s="13"/>
      <c r="O23" s="13"/>
      <c r="P23" s="13"/>
      <c r="Q23" s="13"/>
      <c r="R23" s="13"/>
      <c r="S23" s="13"/>
      <c r="T23" s="13"/>
      <c r="U23" s="13"/>
      <c r="V23" s="13"/>
      <c r="W23" s="3"/>
      <c r="X23" s="3"/>
      <c r="Y23" s="3"/>
      <c r="Z23" s="3"/>
    </row>
    <row r="24" spans="1:26" ht="14.25" customHeight="1" x14ac:dyDescent="0.25">
      <c r="A24" s="17" t="s">
        <v>20</v>
      </c>
      <c r="B24" s="18" t="s">
        <v>21</v>
      </c>
      <c r="C24" s="14"/>
      <c r="D24" s="13"/>
      <c r="E24" s="13"/>
      <c r="F24" s="13"/>
      <c r="G24" s="13"/>
      <c r="H24" s="13"/>
      <c r="I24" s="13"/>
      <c r="J24" s="13"/>
      <c r="K24" s="13"/>
      <c r="L24" s="13"/>
      <c r="M24" s="13"/>
      <c r="N24" s="13"/>
      <c r="O24" s="13"/>
      <c r="P24" s="13"/>
      <c r="Q24" s="13"/>
      <c r="R24" s="13"/>
      <c r="S24" s="13"/>
      <c r="T24" s="13"/>
      <c r="U24" s="13"/>
      <c r="V24" s="13"/>
      <c r="W24" s="3"/>
      <c r="X24" s="3"/>
      <c r="Y24" s="3"/>
      <c r="Z24" s="3"/>
    </row>
    <row r="25" spans="1:26" ht="14.25" customHeight="1" x14ac:dyDescent="0.25">
      <c r="A25" s="17" t="s">
        <v>22</v>
      </c>
      <c r="B25" s="18" t="s">
        <v>22</v>
      </c>
      <c r="C25" s="14"/>
      <c r="D25" s="13"/>
      <c r="E25" s="13"/>
      <c r="F25" s="13"/>
      <c r="G25" s="13"/>
      <c r="H25" s="13"/>
      <c r="I25" s="13"/>
      <c r="J25" s="13"/>
      <c r="K25" s="13"/>
      <c r="L25" s="13"/>
      <c r="M25" s="13"/>
      <c r="N25" s="13"/>
      <c r="O25" s="13"/>
      <c r="P25" s="13"/>
      <c r="Q25" s="13"/>
      <c r="R25" s="13"/>
      <c r="S25" s="13"/>
      <c r="T25" s="13"/>
      <c r="U25" s="13"/>
      <c r="V25" s="13"/>
      <c r="W25" s="3"/>
      <c r="X25" s="3"/>
      <c r="Y25" s="3"/>
      <c r="Z25" s="3"/>
    </row>
    <row r="26" spans="1:26" ht="14.25" customHeight="1" x14ac:dyDescent="0.25">
      <c r="A26" s="17" t="s">
        <v>23</v>
      </c>
      <c r="B26" s="18" t="s">
        <v>23</v>
      </c>
      <c r="C26" s="14"/>
      <c r="D26" s="13"/>
      <c r="E26" s="13"/>
      <c r="F26" s="13"/>
      <c r="G26" s="13"/>
      <c r="H26" s="13"/>
      <c r="I26" s="13"/>
      <c r="J26" s="13"/>
      <c r="K26" s="13"/>
      <c r="L26" s="13"/>
      <c r="M26" s="13"/>
      <c r="N26" s="13"/>
      <c r="O26" s="13"/>
      <c r="P26" s="13"/>
      <c r="Q26" s="13"/>
      <c r="R26" s="13"/>
      <c r="S26" s="13"/>
      <c r="T26" s="13"/>
      <c r="U26" s="13"/>
      <c r="V26" s="13"/>
      <c r="W26" s="3"/>
      <c r="X26" s="3"/>
      <c r="Y26" s="3"/>
      <c r="Z26" s="3"/>
    </row>
    <row r="27" spans="1:26" ht="14.25" customHeight="1" thickBot="1" x14ac:dyDescent="0.3">
      <c r="A27" s="20" t="s">
        <v>24</v>
      </c>
      <c r="B27" s="21" t="s">
        <v>24</v>
      </c>
      <c r="C27" s="22"/>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25">
      <c r="A28" s="23"/>
      <c r="B28" s="24"/>
      <c r="C28" s="25"/>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25">
      <c r="A29" s="3" t="s">
        <v>812</v>
      </c>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row>
  </sheetData>
  <mergeCells count="4">
    <mergeCell ref="A2:C2"/>
    <mergeCell ref="A6:C6"/>
    <mergeCell ref="A9:C9"/>
    <mergeCell ref="A13:C13"/>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AED6-E242-418F-A7BF-308B947EB7F8}">
  <dimension ref="A1:AA54"/>
  <sheetViews>
    <sheetView workbookViewId="0">
      <selection activeCell="D16" sqref="D16"/>
    </sheetView>
  </sheetViews>
  <sheetFormatPr defaultColWidth="14.42578125" defaultRowHeight="15" customHeight="1" x14ac:dyDescent="0.25"/>
  <cols>
    <col min="1" max="1" width="8.28515625" customWidth="1"/>
    <col min="2" max="2" width="13.140625" customWidth="1"/>
    <col min="3" max="3" width="13.28515625" customWidth="1"/>
    <col min="4" max="4" width="12.28515625" customWidth="1"/>
    <col min="5" max="5" width="13.7109375" customWidth="1"/>
    <col min="6" max="6" width="14.28515625" customWidth="1"/>
    <col min="7" max="7" width="4" customWidth="1"/>
    <col min="8" max="8" width="10.85546875" customWidth="1"/>
    <col min="9" max="9" width="13.42578125" customWidth="1"/>
    <col min="10" max="10" width="17.85546875" customWidth="1"/>
    <col min="11" max="11" width="19.5703125" customWidth="1"/>
    <col min="12" max="12" width="14.7109375" customWidth="1"/>
    <col min="13" max="13" width="10.85546875" customWidth="1"/>
    <col min="14" max="14" width="13.28515625" customWidth="1"/>
    <col min="15" max="15" width="15.140625" customWidth="1"/>
    <col min="16" max="16" width="13.28515625" customWidth="1"/>
    <col min="17" max="17" width="11.28515625" customWidth="1"/>
    <col min="18" max="18" width="14.28515625" customWidth="1"/>
    <col min="19" max="19" width="2.42578125" customWidth="1"/>
    <col min="20" max="20" width="8.5703125" customWidth="1"/>
    <col min="21" max="21" width="15.140625" customWidth="1"/>
    <col min="22" max="22" width="12" customWidth="1"/>
    <col min="23" max="23" width="11.7109375" customWidth="1"/>
    <col min="24" max="24" width="10.85546875" customWidth="1"/>
    <col min="25" max="25" width="8.7109375" customWidth="1"/>
  </cols>
  <sheetData>
    <row r="1" spans="1:27" ht="22.5" thickTop="1" thickBot="1" x14ac:dyDescent="0.4">
      <c r="A1" s="1" t="s">
        <v>25</v>
      </c>
      <c r="B1" s="2"/>
      <c r="C1" s="2"/>
      <c r="D1" s="2"/>
      <c r="E1" s="2"/>
      <c r="F1" s="2"/>
      <c r="G1" s="2"/>
      <c r="I1" s="2"/>
      <c r="J1" s="2"/>
      <c r="K1" s="26"/>
      <c r="L1" s="26"/>
      <c r="M1" s="2"/>
      <c r="N1" s="26"/>
      <c r="O1" s="92"/>
      <c r="P1" s="93"/>
      <c r="Q1" s="93" t="s">
        <v>26</v>
      </c>
      <c r="R1" s="94">
        <v>0</v>
      </c>
      <c r="T1" s="2"/>
      <c r="U1" s="2"/>
      <c r="V1" s="2"/>
      <c r="W1" s="2"/>
      <c r="X1" s="2"/>
    </row>
    <row r="2" spans="1:27" ht="16.5" thickTop="1" x14ac:dyDescent="0.25">
      <c r="A2" s="2"/>
      <c r="B2" s="27"/>
      <c r="C2" s="28"/>
      <c r="D2" s="26"/>
      <c r="E2" s="26"/>
      <c r="F2" s="28"/>
      <c r="G2" s="28"/>
      <c r="H2" s="28"/>
      <c r="J2" s="27"/>
      <c r="K2" s="29"/>
      <c r="L2" s="26"/>
      <c r="M2" s="26"/>
      <c r="N2" s="26"/>
      <c r="O2" s="26"/>
      <c r="P2" s="26"/>
      <c r="Q2" s="26"/>
      <c r="R2" s="2"/>
      <c r="S2" s="2"/>
      <c r="T2" s="2"/>
      <c r="U2" s="2"/>
      <c r="V2" s="2"/>
      <c r="W2" s="2"/>
      <c r="X2" s="2"/>
      <c r="Y2" s="3"/>
    </row>
    <row r="3" spans="1:27" s="53" customFormat="1" ht="21.75" customHeight="1" x14ac:dyDescent="0.25">
      <c r="A3" s="57"/>
      <c r="B3" s="57" t="s">
        <v>27</v>
      </c>
      <c r="C3" s="58"/>
      <c r="D3" s="58"/>
      <c r="E3" s="58"/>
      <c r="F3" s="58"/>
      <c r="H3" s="52"/>
      <c r="I3" s="52"/>
      <c r="J3" s="51" t="s">
        <v>28</v>
      </c>
      <c r="K3" s="52"/>
      <c r="L3" s="52"/>
      <c r="M3" s="52"/>
      <c r="N3" s="52"/>
      <c r="O3" s="52"/>
      <c r="P3" s="52"/>
      <c r="Q3" s="52"/>
      <c r="R3" s="52"/>
      <c r="S3" s="54"/>
      <c r="T3" s="149" t="s">
        <v>29</v>
      </c>
      <c r="U3" s="150"/>
      <c r="V3" s="150"/>
      <c r="W3" s="150"/>
      <c r="X3" s="55"/>
    </row>
    <row r="4" spans="1:27" ht="45" x14ac:dyDescent="0.25">
      <c r="A4" s="59" t="s">
        <v>30</v>
      </c>
      <c r="B4" s="60" t="s">
        <v>31</v>
      </c>
      <c r="C4" s="60" t="s">
        <v>817</v>
      </c>
      <c r="D4" s="60" t="s">
        <v>813</v>
      </c>
      <c r="E4" s="61" t="s">
        <v>821</v>
      </c>
      <c r="F4" s="62" t="s">
        <v>814</v>
      </c>
      <c r="H4" s="83" t="s">
        <v>30</v>
      </c>
      <c r="I4" s="60" t="s">
        <v>33</v>
      </c>
      <c r="J4" s="60" t="s">
        <v>34</v>
      </c>
      <c r="K4" s="60" t="s">
        <v>35</v>
      </c>
      <c r="L4" s="84" t="s">
        <v>36</v>
      </c>
      <c r="M4" s="60" t="s">
        <v>37</v>
      </c>
      <c r="N4" s="60" t="s">
        <v>38</v>
      </c>
      <c r="O4" s="84" t="s">
        <v>24</v>
      </c>
      <c r="P4" s="60" t="s">
        <v>39</v>
      </c>
      <c r="Q4" s="85" t="s">
        <v>819</v>
      </c>
      <c r="R4" s="86" t="s">
        <v>32</v>
      </c>
      <c r="S4" s="31"/>
      <c r="T4" s="89" t="s">
        <v>30</v>
      </c>
      <c r="U4" s="60" t="s">
        <v>816</v>
      </c>
      <c r="V4" s="85" t="s">
        <v>819</v>
      </c>
      <c r="W4" s="86" t="s">
        <v>820</v>
      </c>
      <c r="X4" s="2"/>
    </row>
    <row r="5" spans="1:27" ht="14.25" customHeight="1" x14ac:dyDescent="0.25">
      <c r="A5" s="63" t="s">
        <v>40</v>
      </c>
      <c r="B5" s="64">
        <f>SUMIF('FY27 Distribution ISR'!$F:$F,$A5,'FY27 Distribution ISR'!V:V)</f>
        <v>8.5</v>
      </c>
      <c r="C5" s="65">
        <f>Table1[[#This Row],[ Stop points]]-B23</f>
        <v>-3.5</v>
      </c>
      <c r="D5" s="66">
        <v>69468.68160871882</v>
      </c>
      <c r="E5" s="66">
        <f t="shared" ref="E5:E16" si="0">D5-D23</f>
        <v>-39842.31839128118</v>
      </c>
      <c r="F5" s="67">
        <f t="shared" ref="F5:F16" si="1">E5/D23</f>
        <v>-0.36448590161357208</v>
      </c>
      <c r="H5" s="63" t="s">
        <v>40</v>
      </c>
      <c r="I5" s="87">
        <f>SUMIF('FY27 Distribution ISR'!$F:$F,$A5,'FY27 Distribution ISR'!$AB:$AB)+SUMIF('FY27 Distribution ISR'!$F:$F,$A5,'FY27 Distribution ISR'!$AD:$AD)</f>
        <v>0.33333333333333331</v>
      </c>
      <c r="J5" s="66">
        <f>(SUMIF('FY27 Distribution ISR'!$F:$F,$A5,'FY27 Distribution ISR'!$AA:$AA)+SUMIF('FY27 Distribution ISR'!$F:$F,$A5,'FY27 Distribution ISR'!$AC:$AC))*(1+$R$1)</f>
        <v>0.18333333333333335</v>
      </c>
      <c r="K5" s="66">
        <f>(SUMIF('FY27 Distribution ISR'!$F:$F,$A5,'FY27 Distribution ISR'!$AH:$AH)+SUMIF('FY27 Distribution ISR'!$F:$F,$A5,'FY27 Distribution ISR'!$AI:$AI))*(1+$R$1)</f>
        <v>0</v>
      </c>
      <c r="L5" s="66">
        <f>SUMIF('FY27 Distribution ISR'!$F:$F,$A5,'FY27 Distribution ISR'!$AL:$AL)*(1+$R$1)</f>
        <v>3.3800000000000003</v>
      </c>
      <c r="M5" s="66">
        <f>SUMIF('FY27 Distribution ISR'!$F:$F,$A5,'FY27 Distribution ISR'!$AG:$AG)*(1+$R$1)</f>
        <v>0</v>
      </c>
      <c r="N5" s="66">
        <f>SUMIF('FY27 Distribution ISR'!$F:$F,$A5,'FY27 Distribution ISR'!$AE:$AE)*(1+$R$1)</f>
        <v>0</v>
      </c>
      <c r="O5" s="66">
        <f>SUMIF('FY27 Distribution ISR'!$F:$F,$A5,'FY27 Distribution ISR'!$AM:$AM)*(1+$R$1)</f>
        <v>0</v>
      </c>
      <c r="P5" s="66">
        <f t="shared" ref="P5:P15" si="2">SUM(J5:O5)</f>
        <v>3.5633333333333335</v>
      </c>
      <c r="Q5" s="66">
        <f t="shared" ref="Q5:Q15" si="3">P5-P23</f>
        <v>-8406.4366666666665</v>
      </c>
      <c r="R5" s="67">
        <f t="shared" ref="R5:R11" si="4">Q5/P23</f>
        <v>-0.99957629805786763</v>
      </c>
      <c r="S5" s="32"/>
      <c r="T5" s="63" t="s">
        <v>40</v>
      </c>
      <c r="U5" s="66">
        <f t="shared" ref="U5:U15" si="5">D5+P5</f>
        <v>69472.244942052159</v>
      </c>
      <c r="V5" s="66">
        <f t="shared" ref="V5:V15" si="6">U5-U23</f>
        <v>-48248.755057947841</v>
      </c>
      <c r="W5" s="67">
        <f t="shared" ref="W5:W14" si="7">V5/U23</f>
        <v>-0.40985682297931414</v>
      </c>
      <c r="X5" s="2"/>
      <c r="Y5" s="142"/>
      <c r="Z5" s="142"/>
      <c r="AA5" s="142"/>
    </row>
    <row r="6" spans="1:27" ht="14.25" customHeight="1" x14ac:dyDescent="0.25">
      <c r="A6" s="63" t="s">
        <v>41</v>
      </c>
      <c r="B6" s="64">
        <f>SUMIF('FY27 Distribution ISR'!$F:$F,$A6,'FY27 Distribution ISR'!V:V)</f>
        <v>5.9</v>
      </c>
      <c r="C6" s="65">
        <f>Table1[[#This Row],[ Stop points]]-B24</f>
        <v>-2.879999999999999</v>
      </c>
      <c r="D6" s="66">
        <v>48194.066008492024</v>
      </c>
      <c r="E6" s="66">
        <f t="shared" si="0"/>
        <v>-31168.933991507976</v>
      </c>
      <c r="F6" s="67">
        <f t="shared" si="1"/>
        <v>-0.39273885805108144</v>
      </c>
      <c r="H6" s="63" t="s">
        <v>41</v>
      </c>
      <c r="I6" s="87">
        <f>SUMIF('FY27 Distribution ISR'!$F:$F,$A6,'FY27 Distribution ISR'!$AB:$AB)+SUMIF('FY27 Distribution ISR'!$F:$F,$A6,'FY27 Distribution ISR'!$AD:$AD)</f>
        <v>29</v>
      </c>
      <c r="J6" s="66">
        <f>(SUMIF('FY27 Distribution ISR'!$F:$F,$A6,'FY27 Distribution ISR'!$AA:$AA)+SUMIF('FY27 Distribution ISR'!$F:$F,$A6,'FY27 Distribution ISR'!$AC:$AC))*(1+$R$1)</f>
        <v>496.15666666666669</v>
      </c>
      <c r="K6" s="66">
        <f>(SUMIF('FY27 Distribution ISR'!$F:$F,$A6,'FY27 Distribution ISR'!$AH:$AH)+SUMIF('FY27 Distribution ISR'!$F:$F,$A6,'FY27 Distribution ISR'!$AI:$AI))*(1+$R$1)</f>
        <v>0</v>
      </c>
      <c r="L6" s="66">
        <f>SUMIF('FY27 Distribution ISR'!$F:$F,$A6,'FY27 Distribution ISR'!$AL:$AL)*(1+$R$1)</f>
        <v>0</v>
      </c>
      <c r="M6" s="66">
        <f>SUMIF('FY27 Distribution ISR'!$F:$F,$A6,'FY27 Distribution ISR'!$AG:$AG)*(1+$R$1)</f>
        <v>169.22666666666666</v>
      </c>
      <c r="N6" s="66">
        <f>SUMIF('FY27 Distribution ISR'!$F:$F,$A6,'FY27 Distribution ISR'!$AE:$AE)*(1+$R$1)</f>
        <v>70.833333333333329</v>
      </c>
      <c r="O6" s="66">
        <f>SUMIF('FY27 Distribution ISR'!$F:$F,$A6,'FY27 Distribution ISR'!$AM:$AM)*(1+$R$1)</f>
        <v>0</v>
      </c>
      <c r="P6" s="66">
        <f t="shared" si="2"/>
        <v>736.2166666666667</v>
      </c>
      <c r="Q6" s="66">
        <f t="shared" si="3"/>
        <v>89.216666666666697</v>
      </c>
      <c r="R6" s="67">
        <f t="shared" si="4"/>
        <v>0.13789283874291608</v>
      </c>
      <c r="S6" s="33"/>
      <c r="T6" s="63" t="s">
        <v>41</v>
      </c>
      <c r="U6" s="66">
        <f t="shared" si="5"/>
        <v>48930.282675158691</v>
      </c>
      <c r="V6" s="66">
        <f t="shared" si="6"/>
        <v>-31079.717324841309</v>
      </c>
      <c r="W6" s="67">
        <f t="shared" si="7"/>
        <v>-0.38844791057169492</v>
      </c>
      <c r="X6" s="3"/>
      <c r="Y6" s="142"/>
      <c r="Z6" s="142"/>
      <c r="AA6" s="142"/>
    </row>
    <row r="7" spans="1:27" ht="14.25" customHeight="1" x14ac:dyDescent="0.25">
      <c r="A7" s="63" t="s">
        <v>42</v>
      </c>
      <c r="B7" s="64">
        <f>SUMIF('FY27 Distribution ISR'!$F:$F,$A7,'FY27 Distribution ISR'!V:V)</f>
        <v>7.6129999999999995</v>
      </c>
      <c r="C7" s="65">
        <f>Table1[[#This Row],[ Stop points]]-B25</f>
        <v>-1.6170000000000009</v>
      </c>
      <c r="D7" s="66">
        <v>62219.420363197234</v>
      </c>
      <c r="E7" s="66">
        <f t="shared" si="0"/>
        <v>-21877.579636802766</v>
      </c>
      <c r="F7" s="67">
        <f t="shared" si="1"/>
        <v>-0.26014696881937244</v>
      </c>
      <c r="H7" s="63" t="s">
        <v>42</v>
      </c>
      <c r="I7" s="87">
        <f>SUMIF('FY27 Distribution ISR'!$F:$F,$A7,'FY27 Distribution ISR'!$AB:$AB)+SUMIF('FY27 Distribution ISR'!$F:$F,$A7,'FY27 Distribution ISR'!$AD:$AD)</f>
        <v>0</v>
      </c>
      <c r="J7" s="66">
        <f>(SUMIF('FY27 Distribution ISR'!$F:$F,$A7,'FY27 Distribution ISR'!$AA:$AA)+SUMIF('FY27 Distribution ISR'!$F:$F,$A7,'FY27 Distribution ISR'!$AC:$AC))*(1+$R$1)</f>
        <v>51148.233333333381</v>
      </c>
      <c r="K7" s="66">
        <f>(SUMIF('FY27 Distribution ISR'!$F:$F,$A7,'FY27 Distribution ISR'!$AH:$AH)+SUMIF('FY27 Distribution ISR'!$F:$F,$A7,'FY27 Distribution ISR'!$AI:$AI))*(1+$R$1)</f>
        <v>4522.3033333333333</v>
      </c>
      <c r="L7" s="66">
        <f>SUMIF('FY27 Distribution ISR'!$F:$F,$A7,'FY27 Distribution ISR'!$AL:$AL)*(1+$R$1)</f>
        <v>3331.416666666667</v>
      </c>
      <c r="M7" s="66">
        <f>SUMIF('FY27 Distribution ISR'!$F:$F,$A7,'FY27 Distribution ISR'!$AG:$AG)*(1+$R$1)</f>
        <v>18</v>
      </c>
      <c r="N7" s="66">
        <f>SUMIF('FY27 Distribution ISR'!$F:$F,$A7,'FY27 Distribution ISR'!$AE:$AE)*(1+$R$1)</f>
        <v>864.16666666666663</v>
      </c>
      <c r="O7" s="66">
        <f>SUMIF('FY27 Distribution ISR'!$F:$F,$A7,'FY27 Distribution ISR'!$AM:$AM)*(1+$R$1)</f>
        <v>0</v>
      </c>
      <c r="P7" s="66">
        <f t="shared" si="2"/>
        <v>59884.120000000039</v>
      </c>
      <c r="Q7" s="66">
        <f t="shared" si="3"/>
        <v>9612.120000000039</v>
      </c>
      <c r="R7" s="67">
        <f t="shared" si="4"/>
        <v>0.19120225970719365</v>
      </c>
      <c r="S7" s="33"/>
      <c r="T7" s="63" t="s">
        <v>42</v>
      </c>
      <c r="U7" s="66">
        <f t="shared" si="5"/>
        <v>122103.54036319727</v>
      </c>
      <c r="V7" s="66">
        <f t="shared" si="6"/>
        <v>-12265.459636802727</v>
      </c>
      <c r="W7" s="67">
        <f t="shared" si="7"/>
        <v>-9.1281915001248257E-2</v>
      </c>
      <c r="X7" s="3"/>
      <c r="Y7" s="142"/>
      <c r="Z7" s="142"/>
      <c r="AA7" s="142"/>
    </row>
    <row r="8" spans="1:27" ht="14.25" customHeight="1" x14ac:dyDescent="0.25">
      <c r="A8" s="63" t="s">
        <v>43</v>
      </c>
      <c r="B8" s="64">
        <f>SUMIF('FY27 Distribution ISR'!$F:$F,$A8,'FY27 Distribution ISR'!V:V)</f>
        <v>8.5</v>
      </c>
      <c r="C8" s="65">
        <f>Table1[[#This Row],[ Stop points]]-B26</f>
        <v>-0.5</v>
      </c>
      <c r="D8" s="66">
        <v>69468.681608718834</v>
      </c>
      <c r="E8" s="66">
        <f t="shared" si="0"/>
        <v>-12514.318391281166</v>
      </c>
      <c r="F8" s="67">
        <f t="shared" si="1"/>
        <v>-0.15264528489176007</v>
      </c>
      <c r="H8" s="63" t="s">
        <v>43</v>
      </c>
      <c r="I8" s="87">
        <f>SUMIF('FY27 Distribution ISR'!$F:$F,$A8,'FY27 Distribution ISR'!$AB:$AB)+SUMIF('FY27 Distribution ISR'!$F:$F,$A8,'FY27 Distribution ISR'!$AD:$AD)</f>
        <v>1045.6666666666667</v>
      </c>
      <c r="J8" s="66">
        <f>(SUMIF('FY27 Distribution ISR'!$F:$F,$A8,'FY27 Distribution ISR'!$AA:$AA)+SUMIF('FY27 Distribution ISR'!$F:$F,$A8,'FY27 Distribution ISR'!$AC:$AC))*(1+$R$1)</f>
        <v>2564.4666666666667</v>
      </c>
      <c r="K8" s="66">
        <f>(SUMIF('FY27 Distribution ISR'!$F:$F,$A8,'FY27 Distribution ISR'!$AH:$AH)+SUMIF('FY27 Distribution ISR'!$F:$F,$A8,'FY27 Distribution ISR'!$AI:$AI))*(1+$R$1)</f>
        <v>0</v>
      </c>
      <c r="L8" s="66">
        <f>SUMIF('FY27 Distribution ISR'!$F:$F,$A8,'FY27 Distribution ISR'!$AL:$AL)*(1+$R$1)</f>
        <v>0</v>
      </c>
      <c r="M8" s="66">
        <f>SUMIF('FY27 Distribution ISR'!$F:$F,$A8,'FY27 Distribution ISR'!$AG:$AG)*(1+$R$1)</f>
        <v>28</v>
      </c>
      <c r="N8" s="66">
        <f>SUMIF('FY27 Distribution ISR'!$F:$F,$A8,'FY27 Distribution ISR'!$AE:$AE)*(1+$R$1)</f>
        <v>290.41666666666669</v>
      </c>
      <c r="O8" s="66">
        <f>SUMIF('FY27 Distribution ISR'!$F:$F,$A8,'FY27 Distribution ISR'!$AM:$AM)*(1+$R$1)</f>
        <v>0</v>
      </c>
      <c r="P8" s="66">
        <f t="shared" si="2"/>
        <v>2882.8833333333332</v>
      </c>
      <c r="Q8" s="66">
        <f t="shared" si="3"/>
        <v>508.88333333333321</v>
      </c>
      <c r="R8" s="67">
        <f t="shared" si="4"/>
        <v>0.21435692221286151</v>
      </c>
      <c r="S8" s="33"/>
      <c r="T8" s="63" t="s">
        <v>43</v>
      </c>
      <c r="U8" s="66">
        <f t="shared" si="5"/>
        <v>72351.564942052166</v>
      </c>
      <c r="V8" s="66">
        <f t="shared" si="6"/>
        <v>-12005.435057947834</v>
      </c>
      <c r="W8" s="67">
        <f t="shared" si="7"/>
        <v>-0.14231699868354533</v>
      </c>
      <c r="X8" s="3"/>
      <c r="Y8" s="142"/>
      <c r="Z8" s="142"/>
      <c r="AA8" s="142"/>
    </row>
    <row r="9" spans="1:27" ht="14.25" customHeight="1" x14ac:dyDescent="0.25">
      <c r="A9" s="63" t="s">
        <v>44</v>
      </c>
      <c r="B9" s="64">
        <f>SUMIF('FY27 Distribution ISR'!$F:$F,$A9,'FY27 Distribution ISR'!V:V)</f>
        <v>14.48</v>
      </c>
      <c r="C9" s="65">
        <f>Table1[[#This Row],[ Stop points]]-B27</f>
        <v>4.370000000000001</v>
      </c>
      <c r="D9" s="66">
        <v>118341.9423169704</v>
      </c>
      <c r="E9" s="66">
        <f t="shared" si="0"/>
        <v>26292.942316970395</v>
      </c>
      <c r="F9" s="67">
        <f t="shared" si="1"/>
        <v>0.28564071654195478</v>
      </c>
      <c r="H9" s="63" t="s">
        <v>44</v>
      </c>
      <c r="I9" s="87">
        <f>SUMIF('FY27 Distribution ISR'!$F:$F,$A9,'FY27 Distribution ISR'!$AB:$AB)+SUMIF('FY27 Distribution ISR'!$F:$F,$A9,'FY27 Distribution ISR'!$AD:$AD)</f>
        <v>23712.333333333332</v>
      </c>
      <c r="J9" s="66">
        <f>(SUMIF('FY27 Distribution ISR'!$F:$F,$A9,'FY27 Distribution ISR'!$AA:$AA)+SUMIF('FY27 Distribution ISR'!$F:$F,$A9,'FY27 Distribution ISR'!$AC:$AC))*(1+$R$1)</f>
        <v>60086.389999999985</v>
      </c>
      <c r="K9" s="66">
        <f>(SUMIF('FY27 Distribution ISR'!$F:$F,$A9,'FY27 Distribution ISR'!$AH:$AH)+SUMIF('FY27 Distribution ISR'!$F:$F,$A9,'FY27 Distribution ISR'!$AI:$AI))*(1+$R$1)</f>
        <v>224051.64666666673</v>
      </c>
      <c r="L9" s="66">
        <f>SUMIF('FY27 Distribution ISR'!$F:$F,$A9,'FY27 Distribution ISR'!$AL:$AL)*(1+$R$1)</f>
        <v>5813.1766666666663</v>
      </c>
      <c r="M9" s="66">
        <f>SUMIF('FY27 Distribution ISR'!$F:$F,$A9,'FY27 Distribution ISR'!$AG:$AG)*(1+$R$1)</f>
        <v>53.193333333333328</v>
      </c>
      <c r="N9" s="66">
        <f>SUMIF('FY27 Distribution ISR'!$F:$F,$A9,'FY27 Distribution ISR'!$AE:$AE)*(1+$R$1)</f>
        <v>375.41666666666669</v>
      </c>
      <c r="O9" s="66">
        <f>SUMIF('FY27 Distribution ISR'!$F:$F,$A9,'FY27 Distribution ISR'!$AM:$AM)*(1+$R$1)</f>
        <v>0</v>
      </c>
      <c r="P9" s="66">
        <f t="shared" si="2"/>
        <v>290379.82333333342</v>
      </c>
      <c r="Q9" s="66">
        <f t="shared" si="3"/>
        <v>87055.823333333421</v>
      </c>
      <c r="R9" s="67">
        <f t="shared" si="4"/>
        <v>0.42816304682837941</v>
      </c>
      <c r="S9" s="33"/>
      <c r="T9" s="63" t="s">
        <v>44</v>
      </c>
      <c r="U9" s="66">
        <f t="shared" si="5"/>
        <v>408721.7656503038</v>
      </c>
      <c r="V9" s="66">
        <f t="shared" si="6"/>
        <v>113348.7656503038</v>
      </c>
      <c r="W9" s="67">
        <f t="shared" si="7"/>
        <v>0.38374789046495045</v>
      </c>
      <c r="X9" s="3"/>
      <c r="Y9" s="142"/>
      <c r="Z9" s="142"/>
      <c r="AA9" s="142"/>
    </row>
    <row r="10" spans="1:27" ht="14.25" customHeight="1" x14ac:dyDescent="0.25">
      <c r="A10" s="63" t="s">
        <v>45</v>
      </c>
      <c r="B10" s="64">
        <f>SUMIF('FY27 Distribution ISR'!$F:$F,$A10,'FY27 Distribution ISR'!V:V)</f>
        <v>5.53</v>
      </c>
      <c r="C10" s="68">
        <f>Table1[[#This Row],[ Stop points]]-B28</f>
        <v>0.4300000000000006</v>
      </c>
      <c r="D10" s="66">
        <v>45195.506976025303</v>
      </c>
      <c r="E10" s="66">
        <f t="shared" si="0"/>
        <v>-1261.4930239746973</v>
      </c>
      <c r="F10" s="67">
        <f t="shared" si="1"/>
        <v>-2.715399237950572E-2</v>
      </c>
      <c r="H10" s="63" t="s">
        <v>45</v>
      </c>
      <c r="I10" s="87">
        <f>SUMIF('FY27 Distribution ISR'!$F:$F,$A10,'FY27 Distribution ISR'!$AB:$AB)+SUMIF('FY27 Distribution ISR'!$F:$F,$A10,'FY27 Distribution ISR'!$AD:$AD)</f>
        <v>17204.000000000004</v>
      </c>
      <c r="J10" s="66">
        <f>(SUMIF('FY27 Distribution ISR'!$F:$F,$A10,'FY27 Distribution ISR'!$AA:$AA)+SUMIF('FY27 Distribution ISR'!$F:$F,$A10,'FY27 Distribution ISR'!$AC:$AC))*(1+$R$1)</f>
        <v>26876.806666666675</v>
      </c>
      <c r="K10" s="66">
        <f>(SUMIF('FY27 Distribution ISR'!$F:$F,$A10,'FY27 Distribution ISR'!$AH:$AH)+SUMIF('FY27 Distribution ISR'!$F:$F,$A10,'FY27 Distribution ISR'!$AI:$AI))*(1+$R$1)</f>
        <v>24783.996666666673</v>
      </c>
      <c r="L10" s="66">
        <f>SUMIF('FY27 Distribution ISR'!$F:$F,$A10,'FY27 Distribution ISR'!$AL:$AL)*(1+$R$1)</f>
        <v>851.49666666666644</v>
      </c>
      <c r="M10" s="66">
        <f>SUMIF('FY27 Distribution ISR'!$F:$F,$A10,'FY27 Distribution ISR'!$AG:$AG)*(1+$R$1)</f>
        <v>17.99666666666667</v>
      </c>
      <c r="N10" s="66">
        <f>SUMIF('FY27 Distribution ISR'!$F:$F,$A10,'FY27 Distribution ISR'!$AE:$AE)*(1+$R$1)</f>
        <v>70.833333333333329</v>
      </c>
      <c r="O10" s="66">
        <f>SUMIF('FY27 Distribution ISR'!$F:$F,$A10,'FY27 Distribution ISR'!$AM:$AM)*(1+$R$1)</f>
        <v>0</v>
      </c>
      <c r="P10" s="66">
        <f t="shared" si="2"/>
        <v>52601.130000000012</v>
      </c>
      <c r="Q10" s="66">
        <f t="shared" si="3"/>
        <v>24957.130000000012</v>
      </c>
      <c r="R10" s="67">
        <f t="shared" si="4"/>
        <v>0.90280458689046494</v>
      </c>
      <c r="S10" s="33"/>
      <c r="T10" s="63" t="s">
        <v>45</v>
      </c>
      <c r="U10" s="66">
        <f t="shared" si="5"/>
        <v>97796.636976025315</v>
      </c>
      <c r="V10" s="66">
        <f t="shared" si="6"/>
        <v>23695.636976025315</v>
      </c>
      <c r="W10" s="67">
        <f t="shared" si="7"/>
        <v>0.31977486101436303</v>
      </c>
      <c r="X10" s="3"/>
      <c r="Y10" s="142"/>
      <c r="Z10" s="142"/>
      <c r="AA10" s="142"/>
    </row>
    <row r="11" spans="1:27" ht="14.25" customHeight="1" x14ac:dyDescent="0.25">
      <c r="A11" s="63" t="s">
        <v>46</v>
      </c>
      <c r="B11" s="64">
        <f>SUMIF('FY27 Distribution ISR'!$F:$F,$A11,'FY27 Distribution ISR'!V:V)</f>
        <v>93.338600000000028</v>
      </c>
      <c r="C11" s="65">
        <f>Table1[[#This Row],[ Stop points]]-B29</f>
        <v>10.218600000000023</v>
      </c>
      <c r="D11" s="66">
        <v>762836.41002394853</v>
      </c>
      <c r="E11" s="66">
        <f t="shared" si="0"/>
        <v>5639.4100239485269</v>
      </c>
      <c r="F11" s="67">
        <f t="shared" si="1"/>
        <v>7.4477448061053162E-3</v>
      </c>
      <c r="H11" s="63" t="s">
        <v>46</v>
      </c>
      <c r="I11" s="87">
        <f>SUMIF('FY27 Distribution ISR'!$F:$F,$A11,'FY27 Distribution ISR'!$AB:$AB)+SUMIF('FY27 Distribution ISR'!$F:$F,$A11,'FY27 Distribution ISR'!$AD:$AD)</f>
        <v>118427.33333333333</v>
      </c>
      <c r="J11" s="66">
        <f>(SUMIF('FY27 Distribution ISR'!$F:$F,$A11,'FY27 Distribution ISR'!$AA:$AA)+SUMIF('FY27 Distribution ISR'!$F:$F,$A11,'FY27 Distribution ISR'!$AC:$AC))*(1+$R$1)</f>
        <v>200000.06999999998</v>
      </c>
      <c r="K11" s="66">
        <f>(SUMIF('FY27 Distribution ISR'!$F:$F,$A11,'FY27 Distribution ISR'!$AH:$AH)+SUMIF('FY27 Distribution ISR'!$F:$F,$A11,'FY27 Distribution ISR'!$AI:$AI))*(1+$R$1)</f>
        <v>11663.876666666665</v>
      </c>
      <c r="L11" s="66">
        <f>SUMIF('FY27 Distribution ISR'!$F:$F,$A11,'FY27 Distribution ISR'!$AL:$AL)*(1+$R$1)</f>
        <v>4587.4933333333329</v>
      </c>
      <c r="M11" s="66">
        <f>SUMIF('FY27 Distribution ISR'!$F:$F,$A11,'FY27 Distribution ISR'!$AG:$AG)*(1+$R$1)</f>
        <v>483.65000000000015</v>
      </c>
      <c r="N11" s="66">
        <f>SUMIF('FY27 Distribution ISR'!$F:$F,$A11,'FY27 Distribution ISR'!$AE:$AE)*(1+$R$1)</f>
        <v>15873.750000000004</v>
      </c>
      <c r="O11" s="66">
        <f>SUMIF('FY27 Distribution ISR'!$F:$F,$A11,'FY27 Distribution ISR'!$AM:$AM)*(1+$R$1)</f>
        <v>0</v>
      </c>
      <c r="P11" s="66">
        <f t="shared" si="2"/>
        <v>232608.84</v>
      </c>
      <c r="Q11" s="66">
        <f t="shared" si="3"/>
        <v>70190.84</v>
      </c>
      <c r="R11" s="67">
        <f t="shared" si="4"/>
        <v>0.43216170621482841</v>
      </c>
      <c r="S11" s="33"/>
      <c r="T11" s="63" t="s">
        <v>46</v>
      </c>
      <c r="U11" s="66">
        <f t="shared" si="5"/>
        <v>995445.25002394849</v>
      </c>
      <c r="V11" s="66">
        <f t="shared" si="6"/>
        <v>75830.250023948494</v>
      </c>
      <c r="W11" s="67">
        <f t="shared" si="7"/>
        <v>8.2458691978652479E-2</v>
      </c>
      <c r="X11" s="3"/>
      <c r="Y11" s="142"/>
      <c r="Z11" s="142"/>
      <c r="AA11" s="142"/>
    </row>
    <row r="12" spans="1:27" ht="14.25" customHeight="1" x14ac:dyDescent="0.25">
      <c r="A12" s="63" t="s">
        <v>47</v>
      </c>
      <c r="B12" s="64">
        <f>SUMIF('FY27 Distribution ISR'!$F:$F,$A12,'FY27 Distribution ISR'!V:V)</f>
        <v>1</v>
      </c>
      <c r="C12" s="65">
        <f>Table1[[#This Row],[ Stop points]]-B30</f>
        <v>0</v>
      </c>
      <c r="D12" s="66">
        <v>8172.7860716139785</v>
      </c>
      <c r="E12" s="66">
        <f t="shared" si="0"/>
        <v>-936.21392838602151</v>
      </c>
      <c r="F12" s="67">
        <f t="shared" si="1"/>
        <v>-0.10277900190866412</v>
      </c>
      <c r="H12" s="63" t="s">
        <v>47</v>
      </c>
      <c r="I12" s="87">
        <f>SUMIF('FY27 Distribution ISR'!$F:$F,$A12,'FY27 Distribution ISR'!$AB:$AB)+SUMIF('FY27 Distribution ISR'!$F:$F,$A12,'FY27 Distribution ISR'!$AD:$AD)</f>
        <v>0</v>
      </c>
      <c r="J12" s="66">
        <f>(SUMIF('FY27 Distribution ISR'!$F:$F,$A12,'FY27 Distribution ISR'!$AA:$AA)+SUMIF('FY27 Distribution ISR'!$F:$F,$A12,'FY27 Distribution ISR'!$AC:$AC))*(1+$R$1)</f>
        <v>0</v>
      </c>
      <c r="K12" s="66">
        <f>(SUMIF('FY27 Distribution ISR'!$F:$F,$A12,'FY27 Distribution ISR'!$AH:$AH)+SUMIF('FY27 Distribution ISR'!$F:$F,$A12,'FY27 Distribution ISR'!$AI:$AI))*(1+$R$1)</f>
        <v>0</v>
      </c>
      <c r="L12" s="66">
        <f>SUMIF('FY27 Distribution ISR'!$F:$F,$A12,'FY27 Distribution ISR'!$AL:$AL)*(1+$R$1)</f>
        <v>0</v>
      </c>
      <c r="M12" s="66">
        <f>SUMIF('FY27 Distribution ISR'!$F:$F,$A12,'FY27 Distribution ISR'!$AG:$AG)*(1+$R$1)</f>
        <v>0</v>
      </c>
      <c r="N12" s="66">
        <f>SUMIF('FY27 Distribution ISR'!$F:$F,$A12,'FY27 Distribution ISR'!$AE:$AE)*(1+$R$1)</f>
        <v>0</v>
      </c>
      <c r="O12" s="66">
        <f>SUMIF('FY27 Distribution ISR'!$F:$F,$A12,'FY27 Distribution ISR'!$AM:$AM)*(1+$R$1)</f>
        <v>0</v>
      </c>
      <c r="P12" s="66">
        <f t="shared" si="2"/>
        <v>0</v>
      </c>
      <c r="Q12" s="66">
        <f t="shared" si="3"/>
        <v>0</v>
      </c>
      <c r="R12" s="67">
        <f>IFERROR(Q12/P30,0)</f>
        <v>0</v>
      </c>
      <c r="S12" s="33"/>
      <c r="T12" s="63" t="s">
        <v>47</v>
      </c>
      <c r="U12" s="66">
        <f t="shared" si="5"/>
        <v>8172.7860716139785</v>
      </c>
      <c r="V12" s="66">
        <f t="shared" si="6"/>
        <v>-936.21392838602151</v>
      </c>
      <c r="W12" s="67">
        <f t="shared" si="7"/>
        <v>-0.10277900190866412</v>
      </c>
      <c r="X12" s="3"/>
      <c r="Y12" s="142"/>
      <c r="Z12" s="142"/>
      <c r="AA12" s="142"/>
    </row>
    <row r="13" spans="1:27" ht="14.25" customHeight="1" x14ac:dyDescent="0.25">
      <c r="A13" s="63" t="s">
        <v>48</v>
      </c>
      <c r="B13" s="64">
        <f>SUMIF('FY27 Distribution ISR'!$F:$F,$A13,'FY27 Distribution ISR'!V:V)</f>
        <v>17</v>
      </c>
      <c r="C13" s="65">
        <f>Table1[[#This Row],[ Stop points]]-B31</f>
        <v>3</v>
      </c>
      <c r="D13" s="66">
        <v>138937.36321743764</v>
      </c>
      <c r="E13" s="66">
        <f t="shared" si="0"/>
        <v>11407.36321743764</v>
      </c>
      <c r="F13" s="67">
        <f t="shared" si="1"/>
        <v>8.9448468732358191E-2</v>
      </c>
      <c r="H13" s="63" t="s">
        <v>48</v>
      </c>
      <c r="I13" s="87">
        <f>SUMIF('FY27 Distribution ISR'!$F:$F,$A13,'FY27 Distribution ISR'!$AB:$AB)+SUMIF('FY27 Distribution ISR'!$F:$F,$A13,'FY27 Distribution ISR'!$AD:$AD)</f>
        <v>6395.6666666666661</v>
      </c>
      <c r="J13" s="66">
        <f>(SUMIF('FY27 Distribution ISR'!$F:$F,$A13,'FY27 Distribution ISR'!$AA:$AA)+SUMIF('FY27 Distribution ISR'!$F:$F,$A13,'FY27 Distribution ISR'!$AC:$AC))*(1+$R$1)</f>
        <v>5438.4933333333338</v>
      </c>
      <c r="K13" s="66">
        <f>(SUMIF('FY27 Distribution ISR'!$F:$F,$A13,'FY27 Distribution ISR'!$AH:$AH)+SUMIF('FY27 Distribution ISR'!$F:$F,$A13,'FY27 Distribution ISR'!$AI:$AI))*(1+$R$1)</f>
        <v>0</v>
      </c>
      <c r="L13" s="66">
        <f>SUMIF('FY27 Distribution ISR'!$F:$F,$A13,'FY27 Distribution ISR'!$AL:$AL)*(1+$R$1)</f>
        <v>0</v>
      </c>
      <c r="M13" s="66">
        <f>SUMIF('FY27 Distribution ISR'!$F:$F,$A13,'FY27 Distribution ISR'!$AG:$AG)*(1+$R$1)</f>
        <v>0</v>
      </c>
      <c r="N13" s="66">
        <f>SUMIF('FY27 Distribution ISR'!$F:$F,$A13,'FY27 Distribution ISR'!$AE:$AE)*(1+$R$1)</f>
        <v>680.00000000000011</v>
      </c>
      <c r="O13" s="66">
        <f>SUMIF('FY27 Distribution ISR'!$F:$F,$A13,'FY27 Distribution ISR'!$AM:$AM)*(1+$R$1)</f>
        <v>0</v>
      </c>
      <c r="P13" s="66">
        <f t="shared" si="2"/>
        <v>6118.4933333333338</v>
      </c>
      <c r="Q13" s="66">
        <f t="shared" si="3"/>
        <v>-70.506666666666206</v>
      </c>
      <c r="R13" s="67">
        <f>Q13/P31</f>
        <v>-1.1392255076210406E-2</v>
      </c>
      <c r="S13" s="33"/>
      <c r="T13" s="63" t="s">
        <v>48</v>
      </c>
      <c r="U13" s="66">
        <f t="shared" si="5"/>
        <v>145055.85655077099</v>
      </c>
      <c r="V13" s="66">
        <f t="shared" si="6"/>
        <v>11336.856550770986</v>
      </c>
      <c r="W13" s="67">
        <f t="shared" si="7"/>
        <v>8.4781194525617054E-2</v>
      </c>
      <c r="X13" s="3"/>
      <c r="Y13" s="142"/>
      <c r="Z13" s="142"/>
      <c r="AA13" s="142"/>
    </row>
    <row r="14" spans="1:27" ht="14.25" customHeight="1" x14ac:dyDescent="0.25">
      <c r="A14" s="63" t="s">
        <v>49</v>
      </c>
      <c r="B14" s="64">
        <f>SUMIF('FY27 Distribution ISR'!$F:$F,$A14,'FY27 Distribution ISR'!V:V)</f>
        <v>6.0499999999999989</v>
      </c>
      <c r="C14" s="65">
        <f>Table1[[#This Row],[ Stop points]]-B32</f>
        <v>1.7699999999999987</v>
      </c>
      <c r="D14" s="66">
        <v>49445.355733264558</v>
      </c>
      <c r="E14" s="66">
        <f t="shared" si="0"/>
        <v>10457.355733264558</v>
      </c>
      <c r="F14" s="67">
        <f t="shared" si="1"/>
        <v>0.26821985568032619</v>
      </c>
      <c r="H14" s="63" t="s">
        <v>49</v>
      </c>
      <c r="I14" s="87">
        <f>SUMIF('FY27 Distribution ISR'!$F:$F,$A14,'FY27 Distribution ISR'!$AB:$AB)+SUMIF('FY27 Distribution ISR'!$F:$F,$A14,'FY27 Distribution ISR'!$AD:$AD)</f>
        <v>141</v>
      </c>
      <c r="J14" s="66">
        <f>(SUMIF('FY27 Distribution ISR'!$F:$F,$A14,'FY27 Distribution ISR'!$AA:$AA)+SUMIF('FY27 Distribution ISR'!$F:$F,$A14,'FY27 Distribution ISR'!$AC:$AC))*(1+$R$1)</f>
        <v>1080.4799999999996</v>
      </c>
      <c r="K14" s="66">
        <f>(SUMIF('FY27 Distribution ISR'!$F:$F,$A14,'FY27 Distribution ISR'!$AH:$AH)+SUMIF('FY27 Distribution ISR'!$F:$F,$A14,'FY27 Distribution ISR'!$AI:$AI))*(1+$R$1)</f>
        <v>0</v>
      </c>
      <c r="L14" s="66">
        <f>SUMIF('FY27 Distribution ISR'!$F:$F,$A14,'FY27 Distribution ISR'!$AL:$AL)*(1+$R$1)</f>
        <v>0</v>
      </c>
      <c r="M14" s="66">
        <f>SUMIF('FY27 Distribution ISR'!$F:$F,$A14,'FY27 Distribution ISR'!$AG:$AG)*(1+$R$1)</f>
        <v>0</v>
      </c>
      <c r="N14" s="66">
        <f>SUMIF('FY27 Distribution ISR'!$F:$F,$A14,'FY27 Distribution ISR'!$AE:$AE)*(1+$R$1)</f>
        <v>283.33333333333331</v>
      </c>
      <c r="O14" s="66">
        <f>SUMIF('FY27 Distribution ISR'!$F:$F,$A14,'FY27 Distribution ISR'!$AM:$AM)*(1+$R$1)</f>
        <v>0</v>
      </c>
      <c r="P14" s="66">
        <f t="shared" si="2"/>
        <v>1363.8133333333328</v>
      </c>
      <c r="Q14" s="66">
        <f t="shared" si="3"/>
        <v>685.81333333333282</v>
      </c>
      <c r="R14" s="67">
        <f>(Q14)/P32</f>
        <v>1.0115240904621428</v>
      </c>
      <c r="S14" s="33"/>
      <c r="T14" s="63" t="s">
        <v>49</v>
      </c>
      <c r="U14" s="66">
        <f t="shared" si="5"/>
        <v>50809.169066597889</v>
      </c>
      <c r="V14" s="66">
        <f t="shared" si="6"/>
        <v>11143.169066597889</v>
      </c>
      <c r="W14" s="67">
        <f t="shared" si="7"/>
        <v>0.28092494999742573</v>
      </c>
      <c r="X14" s="3"/>
      <c r="Y14" s="142"/>
      <c r="Z14" s="142"/>
      <c r="AA14" s="142"/>
    </row>
    <row r="15" spans="1:27" ht="14.25" customHeight="1" x14ac:dyDescent="0.25">
      <c r="A15" s="63" t="s">
        <v>50</v>
      </c>
      <c r="B15" s="64">
        <f>SUMIF('FY27 Distribution ISR'!$F:$F,$A15,'FY27 Distribution ISR'!V:V)</f>
        <v>1</v>
      </c>
      <c r="C15" s="65">
        <f>Table1[[#This Row],[ Stop points]]-B33</f>
        <v>0</v>
      </c>
      <c r="D15" s="66">
        <v>8172.7860716139785</v>
      </c>
      <c r="E15" s="66">
        <f t="shared" si="0"/>
        <v>-936.21392838602151</v>
      </c>
      <c r="F15" s="67">
        <f t="shared" si="1"/>
        <v>-0.10277900190866412</v>
      </c>
      <c r="H15" s="63" t="s">
        <v>50</v>
      </c>
      <c r="I15" s="87">
        <f>SUMIF('FY27 Distribution ISR'!$F:$F,$A15,'FY27 Distribution ISR'!$AB:$AB)+SUMIF('FY27 Distribution ISR'!$F:$F,$A15,'FY27 Distribution ISR'!$AD:$AD)</f>
        <v>0</v>
      </c>
      <c r="J15" s="66">
        <f>(SUMIF('FY27 Distribution ISR'!$F:$F,$A15,'FY27 Distribution ISR'!$AA:$AA)+SUMIF('FY27 Distribution ISR'!$F:$F,$A15,'FY27 Distribution ISR'!$AC:$AC))*(1+$R$1)</f>
        <v>0</v>
      </c>
      <c r="K15" s="66">
        <f>(SUMIF('FY27 Distribution ISR'!$F:$F,$A15,'FY27 Distribution ISR'!$AH:$AH)+SUMIF('FY27 Distribution ISR'!$F:$F,$A15,'FY27 Distribution ISR'!$AI:$AI))*(1+$R$1)</f>
        <v>0</v>
      </c>
      <c r="L15" s="66">
        <f>SUMIF('FY27 Distribution ISR'!$F:$F,$A15,'FY27 Distribution ISR'!$AL:$AL)*(1+$R$1)</f>
        <v>0</v>
      </c>
      <c r="M15" s="66">
        <f>SUMIF('FY27 Distribution ISR'!$F:$F,$A15,'FY27 Distribution ISR'!$AG:$AG)*(1+$R$1)</f>
        <v>0</v>
      </c>
      <c r="N15" s="66">
        <f>SUMIF('FY27 Distribution ISR'!$F:$F,$A15,'FY27 Distribution ISR'!$AE:$AE)*(1+$R$1)</f>
        <v>0</v>
      </c>
      <c r="O15" s="66">
        <f>SUMIF('FY27 Distribution ISR'!$F:$F,$A15,'FY27 Distribution ISR'!$AM:$AM)*(1+$R$1)</f>
        <v>0</v>
      </c>
      <c r="P15" s="66">
        <f t="shared" si="2"/>
        <v>0</v>
      </c>
      <c r="Q15" s="66">
        <f t="shared" si="3"/>
        <v>0</v>
      </c>
      <c r="R15" s="67">
        <f>IFERROR(Q15/P33,0)</f>
        <v>0</v>
      </c>
      <c r="S15" s="33"/>
      <c r="T15" s="63" t="s">
        <v>50</v>
      </c>
      <c r="U15" s="66">
        <f t="shared" si="5"/>
        <v>8172.7860716139785</v>
      </c>
      <c r="V15" s="66">
        <f t="shared" si="6"/>
        <v>-936.21392838602151</v>
      </c>
      <c r="W15" s="67">
        <f>V15/U34</f>
        <v>-4.9348465955284559E-4</v>
      </c>
      <c r="X15" s="3"/>
      <c r="Y15" s="142"/>
      <c r="Z15" s="142"/>
      <c r="AA15" s="142"/>
    </row>
    <row r="16" spans="1:27" ht="14.25" customHeight="1" x14ac:dyDescent="0.25">
      <c r="A16" s="69" t="s">
        <v>51</v>
      </c>
      <c r="B16" s="70">
        <f t="shared" ref="B16:C16" si="8">SUM(B5:B15)</f>
        <v>168.91160000000002</v>
      </c>
      <c r="C16" s="70">
        <f t="shared" si="8"/>
        <v>11.291600000000024</v>
      </c>
      <c r="D16" s="71">
        <f>SUM(D5:D15)</f>
        <v>1380453.0000000009</v>
      </c>
      <c r="E16" s="71">
        <f t="shared" si="0"/>
        <v>-54739.999999999069</v>
      </c>
      <c r="F16" s="72">
        <f t="shared" si="1"/>
        <v>-3.8141211669788712E-2</v>
      </c>
      <c r="H16" s="69" t="s">
        <v>51</v>
      </c>
      <c r="I16" s="88">
        <f t="shared" ref="I16:Q16" si="9">SUM(I5:I15)</f>
        <v>166955.33333333331</v>
      </c>
      <c r="J16" s="71">
        <f t="shared" si="9"/>
        <v>347691.27999999997</v>
      </c>
      <c r="K16" s="71">
        <f t="shared" si="9"/>
        <v>265021.82333333342</v>
      </c>
      <c r="L16" s="71">
        <f t="shared" si="9"/>
        <v>14586.963333333333</v>
      </c>
      <c r="M16" s="71">
        <f t="shared" si="9"/>
        <v>770.06666666666683</v>
      </c>
      <c r="N16" s="71">
        <f t="shared" si="9"/>
        <v>18508.750000000004</v>
      </c>
      <c r="O16" s="71">
        <f t="shared" si="9"/>
        <v>0</v>
      </c>
      <c r="P16" s="71">
        <f t="shared" si="9"/>
        <v>646578.88333333342</v>
      </c>
      <c r="Q16" s="71">
        <f t="shared" si="9"/>
        <v>184622.88333333348</v>
      </c>
      <c r="R16" s="72">
        <f>(P16-P34)/P34</f>
        <v>0.39965469294333966</v>
      </c>
      <c r="S16" s="34"/>
      <c r="T16" s="69" t="s">
        <v>51</v>
      </c>
      <c r="U16" s="71">
        <f t="shared" ref="U16:V16" si="10">SUM(U5:U15)</f>
        <v>2027031.8833333347</v>
      </c>
      <c r="V16" s="71">
        <f t="shared" si="10"/>
        <v>129882.88333333473</v>
      </c>
      <c r="W16" s="72">
        <f>(U16-U34)/U34</f>
        <v>6.8462141525697087E-2</v>
      </c>
      <c r="X16" s="3"/>
    </row>
    <row r="17" spans="1:25" ht="14.25" customHeight="1" x14ac:dyDescent="0.25">
      <c r="A17" s="3"/>
      <c r="B17" s="35"/>
      <c r="C17" s="35"/>
      <c r="D17" s="36"/>
      <c r="E17" s="36"/>
      <c r="F17" s="36"/>
      <c r="H17" s="37"/>
      <c r="I17" s="36"/>
      <c r="J17" s="36"/>
      <c r="K17" s="36"/>
      <c r="L17" s="36"/>
      <c r="M17" s="36"/>
      <c r="N17" s="36"/>
      <c r="O17" s="36"/>
      <c r="P17" s="36"/>
      <c r="Q17" s="36"/>
      <c r="R17" s="38"/>
      <c r="S17" s="39"/>
      <c r="T17" s="37"/>
      <c r="U17" s="40"/>
      <c r="V17" s="40"/>
      <c r="W17" s="38"/>
      <c r="X17" s="3"/>
    </row>
    <row r="18" spans="1:25" ht="14.25" customHeight="1" x14ac:dyDescent="0.25">
      <c r="A18" s="3"/>
      <c r="B18" s="3"/>
      <c r="C18" s="41"/>
      <c r="D18" s="42"/>
      <c r="E18" s="30"/>
      <c r="F18" s="43"/>
      <c r="H18" s="3"/>
      <c r="I18" s="3"/>
      <c r="J18" s="30"/>
      <c r="K18" s="3"/>
      <c r="L18" s="3"/>
      <c r="M18" s="3"/>
      <c r="N18" s="3"/>
      <c r="O18" s="3"/>
      <c r="P18" s="3"/>
      <c r="Q18" s="3"/>
      <c r="R18" s="3"/>
      <c r="S18" s="3"/>
      <c r="T18" s="3"/>
      <c r="U18" s="3"/>
      <c r="V18" s="3"/>
      <c r="W18" s="3"/>
      <c r="X18" s="3"/>
    </row>
    <row r="19" spans="1:25" ht="21.75" customHeight="1" x14ac:dyDescent="0.35">
      <c r="A19" s="1"/>
      <c r="B19" s="1"/>
      <c r="C19" s="1"/>
      <c r="D19" s="1"/>
      <c r="E19" s="44"/>
      <c r="F19" s="45"/>
      <c r="H19" s="45"/>
      <c r="I19" s="45"/>
      <c r="J19" s="45"/>
      <c r="K19" s="46"/>
      <c r="L19" s="2"/>
      <c r="M19" s="2"/>
      <c r="N19" s="2"/>
      <c r="O19" s="2"/>
      <c r="P19" s="2"/>
      <c r="Q19" s="2"/>
      <c r="R19" s="45"/>
      <c r="S19" s="2"/>
      <c r="T19" s="2"/>
      <c r="U19" s="2"/>
      <c r="V19" s="2"/>
      <c r="W19" s="2"/>
      <c r="X19" s="3"/>
    </row>
    <row r="20" spans="1:25" ht="21.75" customHeight="1" x14ac:dyDescent="0.35">
      <c r="A20" s="1" t="s">
        <v>52</v>
      </c>
      <c r="B20" s="1"/>
      <c r="C20" s="1"/>
      <c r="D20" s="1"/>
      <c r="E20" s="44"/>
      <c r="F20" s="45"/>
      <c r="H20" s="45"/>
      <c r="I20" s="45"/>
      <c r="J20" s="45"/>
      <c r="K20" s="46"/>
      <c r="L20" s="2"/>
      <c r="M20" s="2"/>
      <c r="N20" s="2"/>
      <c r="O20" s="2"/>
      <c r="P20" s="2"/>
      <c r="S20" s="2"/>
      <c r="T20" s="2"/>
      <c r="U20" s="2"/>
      <c r="V20" s="2"/>
      <c r="W20" s="2"/>
      <c r="X20" s="3"/>
    </row>
    <row r="21" spans="1:25" s="53" customFormat="1" ht="23.25" customHeight="1" x14ac:dyDescent="0.25">
      <c r="A21" s="57"/>
      <c r="B21" s="57" t="s">
        <v>53</v>
      </c>
      <c r="C21" s="58"/>
      <c r="D21" s="58"/>
      <c r="H21" s="149" t="s">
        <v>54</v>
      </c>
      <c r="I21" s="150"/>
      <c r="J21" s="150"/>
      <c r="K21" s="150"/>
      <c r="L21" s="150"/>
      <c r="M21" s="150"/>
      <c r="N21" s="150"/>
      <c r="O21" s="150"/>
      <c r="P21" s="150"/>
      <c r="S21" s="55"/>
      <c r="T21" s="51" t="s">
        <v>55</v>
      </c>
      <c r="U21" s="56"/>
      <c r="V21" s="55"/>
      <c r="W21" s="55"/>
      <c r="X21" s="55"/>
    </row>
    <row r="22" spans="1:25" ht="57" customHeight="1" x14ac:dyDescent="0.25">
      <c r="A22" s="59" t="s">
        <v>30</v>
      </c>
      <c r="B22" s="60" t="s">
        <v>31</v>
      </c>
      <c r="C22" s="60" t="s">
        <v>818</v>
      </c>
      <c r="D22" s="73" t="s">
        <v>815</v>
      </c>
      <c r="G22" s="47"/>
      <c r="H22" s="89" t="s">
        <v>30</v>
      </c>
      <c r="I22" s="60" t="s">
        <v>33</v>
      </c>
      <c r="J22" s="60" t="s">
        <v>34</v>
      </c>
      <c r="K22" s="60" t="s">
        <v>35</v>
      </c>
      <c r="L22" s="60" t="s">
        <v>36</v>
      </c>
      <c r="M22" s="60" t="s">
        <v>37</v>
      </c>
      <c r="N22" s="60" t="s">
        <v>38</v>
      </c>
      <c r="O22" s="60" t="s">
        <v>24</v>
      </c>
      <c r="P22" s="73" t="s">
        <v>39</v>
      </c>
      <c r="S22" s="2"/>
      <c r="T22" s="89" t="s">
        <v>30</v>
      </c>
      <c r="U22" s="60" t="s">
        <v>816</v>
      </c>
      <c r="V22" s="3"/>
      <c r="W22" s="3"/>
      <c r="X22" s="47"/>
      <c r="Y22" s="47"/>
    </row>
    <row r="23" spans="1:25" ht="14.25" customHeight="1" x14ac:dyDescent="0.25">
      <c r="A23" s="63" t="s">
        <v>40</v>
      </c>
      <c r="B23" s="64">
        <v>12</v>
      </c>
      <c r="C23" s="65">
        <v>0</v>
      </c>
      <c r="D23" s="74">
        <v>109311</v>
      </c>
      <c r="H23" s="63" t="s">
        <v>40</v>
      </c>
      <c r="I23" s="87">
        <v>17196</v>
      </c>
      <c r="J23" s="66">
        <v>8093</v>
      </c>
      <c r="K23" s="66">
        <v>0</v>
      </c>
      <c r="L23" s="66">
        <v>4</v>
      </c>
      <c r="M23" s="66">
        <v>1</v>
      </c>
      <c r="N23" s="66">
        <v>312</v>
      </c>
      <c r="O23" s="66">
        <v>0</v>
      </c>
      <c r="P23" s="74">
        <f t="shared" ref="P23:P33" si="11">SUM(J23:O23)</f>
        <v>8410</v>
      </c>
      <c r="S23" s="2"/>
      <c r="T23" s="63" t="s">
        <v>40</v>
      </c>
      <c r="U23" s="74">
        <f t="shared" ref="U23:U33" si="12">P23+D23</f>
        <v>117721</v>
      </c>
      <c r="V23" s="3"/>
      <c r="W23" s="3"/>
      <c r="X23" s="3"/>
    </row>
    <row r="24" spans="1:25" ht="14.25" customHeight="1" x14ac:dyDescent="0.25">
      <c r="A24" s="63" t="s">
        <v>41</v>
      </c>
      <c r="B24" s="64">
        <v>8.7799999999999994</v>
      </c>
      <c r="C24" s="65">
        <v>-0.6</v>
      </c>
      <c r="D24" s="74">
        <v>79363</v>
      </c>
      <c r="H24" s="63" t="s">
        <v>41</v>
      </c>
      <c r="I24" s="87">
        <v>69</v>
      </c>
      <c r="J24" s="66">
        <v>594</v>
      </c>
      <c r="K24" s="66">
        <v>0</v>
      </c>
      <c r="L24" s="66">
        <v>0</v>
      </c>
      <c r="M24" s="66">
        <v>39</v>
      </c>
      <c r="N24" s="66">
        <v>14</v>
      </c>
      <c r="O24" s="66">
        <v>0</v>
      </c>
      <c r="P24" s="74">
        <f t="shared" si="11"/>
        <v>647</v>
      </c>
      <c r="S24" s="2"/>
      <c r="T24" s="63" t="s">
        <v>41</v>
      </c>
      <c r="U24" s="74">
        <f t="shared" si="12"/>
        <v>80010</v>
      </c>
      <c r="V24" s="3"/>
      <c r="W24" s="3"/>
      <c r="X24" s="3"/>
    </row>
    <row r="25" spans="1:25" ht="14.25" customHeight="1" x14ac:dyDescent="0.25">
      <c r="A25" s="63" t="s">
        <v>42</v>
      </c>
      <c r="B25" s="64">
        <v>9.23</v>
      </c>
      <c r="C25" s="65">
        <v>-0.73</v>
      </c>
      <c r="D25" s="74">
        <v>84097</v>
      </c>
      <c r="H25" s="63" t="s">
        <v>42</v>
      </c>
      <c r="I25" s="87">
        <v>0</v>
      </c>
      <c r="J25" s="66">
        <v>44888</v>
      </c>
      <c r="K25" s="66">
        <v>3258</v>
      </c>
      <c r="L25" s="66">
        <v>1229</v>
      </c>
      <c r="M25" s="66">
        <v>75</v>
      </c>
      <c r="N25" s="66">
        <v>822</v>
      </c>
      <c r="O25" s="66">
        <v>0</v>
      </c>
      <c r="P25" s="74">
        <f t="shared" si="11"/>
        <v>50272</v>
      </c>
      <c r="S25" s="2"/>
      <c r="T25" s="63" t="s">
        <v>42</v>
      </c>
      <c r="U25" s="74">
        <f t="shared" si="12"/>
        <v>134369</v>
      </c>
      <c r="V25" s="3"/>
      <c r="W25" s="3"/>
      <c r="X25" s="3"/>
    </row>
    <row r="26" spans="1:25" ht="14.25" customHeight="1" x14ac:dyDescent="0.25">
      <c r="A26" s="63" t="s">
        <v>43</v>
      </c>
      <c r="B26" s="64">
        <v>9</v>
      </c>
      <c r="C26" s="65">
        <v>0</v>
      </c>
      <c r="D26" s="74">
        <v>81983</v>
      </c>
      <c r="H26" s="63" t="s">
        <v>43</v>
      </c>
      <c r="I26" s="87">
        <v>1684</v>
      </c>
      <c r="J26" s="66">
        <v>2146</v>
      </c>
      <c r="K26" s="66">
        <v>0</v>
      </c>
      <c r="L26" s="66">
        <v>0</v>
      </c>
      <c r="M26" s="66">
        <v>8</v>
      </c>
      <c r="N26" s="66">
        <v>220</v>
      </c>
      <c r="O26" s="66">
        <v>0</v>
      </c>
      <c r="P26" s="74">
        <f t="shared" si="11"/>
        <v>2374</v>
      </c>
      <c r="S26" s="2"/>
      <c r="T26" s="63" t="s">
        <v>43</v>
      </c>
      <c r="U26" s="74">
        <f t="shared" si="12"/>
        <v>84357</v>
      </c>
      <c r="V26" s="3"/>
      <c r="W26" s="3"/>
      <c r="X26" s="3"/>
    </row>
    <row r="27" spans="1:25" ht="14.25" customHeight="1" x14ac:dyDescent="0.25">
      <c r="A27" s="63" t="s">
        <v>44</v>
      </c>
      <c r="B27" s="64">
        <v>10.11</v>
      </c>
      <c r="C27" s="65">
        <v>-0.4</v>
      </c>
      <c r="D27" s="74">
        <v>92049</v>
      </c>
      <c r="H27" s="63" t="s">
        <v>44</v>
      </c>
      <c r="I27" s="87">
        <v>24631</v>
      </c>
      <c r="J27" s="66">
        <v>38841</v>
      </c>
      <c r="K27" s="66">
        <v>160558</v>
      </c>
      <c r="L27" s="66">
        <v>3681</v>
      </c>
      <c r="M27" s="66">
        <v>24</v>
      </c>
      <c r="N27" s="66">
        <v>220</v>
      </c>
      <c r="O27" s="66">
        <v>0</v>
      </c>
      <c r="P27" s="74">
        <f t="shared" si="11"/>
        <v>203324</v>
      </c>
      <c r="S27" s="2"/>
      <c r="T27" s="63" t="s">
        <v>44</v>
      </c>
      <c r="U27" s="74">
        <f t="shared" si="12"/>
        <v>295373</v>
      </c>
      <c r="V27" s="3"/>
      <c r="W27" s="3"/>
      <c r="X27" s="3"/>
    </row>
    <row r="28" spans="1:25" ht="14.25" customHeight="1" x14ac:dyDescent="0.25">
      <c r="A28" s="63" t="s">
        <v>45</v>
      </c>
      <c r="B28" s="64">
        <v>5.0999999999999996</v>
      </c>
      <c r="C28" s="65">
        <v>0.2</v>
      </c>
      <c r="D28" s="74">
        <v>46457</v>
      </c>
      <c r="H28" s="63" t="s">
        <v>45</v>
      </c>
      <c r="I28" s="87">
        <v>56223</v>
      </c>
      <c r="J28" s="66">
        <v>17629</v>
      </c>
      <c r="K28" s="66">
        <v>8472</v>
      </c>
      <c r="L28" s="66">
        <v>1499</v>
      </c>
      <c r="M28" s="66">
        <v>1</v>
      </c>
      <c r="N28" s="66">
        <v>43</v>
      </c>
      <c r="O28" s="66">
        <v>0</v>
      </c>
      <c r="P28" s="74">
        <f t="shared" si="11"/>
        <v>27644</v>
      </c>
      <c r="S28" s="2"/>
      <c r="T28" s="63" t="s">
        <v>45</v>
      </c>
      <c r="U28" s="74">
        <f t="shared" si="12"/>
        <v>74101</v>
      </c>
      <c r="V28" s="3"/>
      <c r="W28" s="3"/>
      <c r="X28" s="3"/>
    </row>
    <row r="29" spans="1:25" ht="14.25" customHeight="1" x14ac:dyDescent="0.25">
      <c r="A29" s="63" t="s">
        <v>46</v>
      </c>
      <c r="B29" s="64">
        <v>83.12</v>
      </c>
      <c r="C29" s="65">
        <v>-1.87</v>
      </c>
      <c r="D29" s="74">
        <v>757197</v>
      </c>
      <c r="H29" s="63" t="s">
        <v>46</v>
      </c>
      <c r="I29" s="87">
        <v>222001</v>
      </c>
      <c r="J29" s="66">
        <v>137962</v>
      </c>
      <c r="K29" s="66">
        <v>6103</v>
      </c>
      <c r="L29" s="66">
        <v>10454</v>
      </c>
      <c r="M29" s="66">
        <v>29</v>
      </c>
      <c r="N29" s="66">
        <v>7870</v>
      </c>
      <c r="O29" s="66">
        <v>0</v>
      </c>
      <c r="P29" s="74">
        <f t="shared" si="11"/>
        <v>162418</v>
      </c>
      <c r="S29" s="2"/>
      <c r="T29" s="63" t="s">
        <v>46</v>
      </c>
      <c r="U29" s="74">
        <f t="shared" si="12"/>
        <v>919615</v>
      </c>
      <c r="V29" s="3"/>
      <c r="W29" s="3"/>
      <c r="X29" s="3"/>
    </row>
    <row r="30" spans="1:25" ht="14.25" customHeight="1" x14ac:dyDescent="0.25">
      <c r="A30" s="63" t="s">
        <v>47</v>
      </c>
      <c r="B30" s="64">
        <v>1</v>
      </c>
      <c r="C30" s="65">
        <v>0</v>
      </c>
      <c r="D30" s="74">
        <v>9109</v>
      </c>
      <c r="H30" s="63" t="s">
        <v>47</v>
      </c>
      <c r="I30" s="87">
        <v>0</v>
      </c>
      <c r="J30" s="66">
        <v>0</v>
      </c>
      <c r="K30" s="66">
        <v>0</v>
      </c>
      <c r="L30" s="66">
        <v>0</v>
      </c>
      <c r="M30" s="66">
        <v>0</v>
      </c>
      <c r="N30" s="66">
        <v>0</v>
      </c>
      <c r="O30" s="66">
        <v>0</v>
      </c>
      <c r="P30" s="74">
        <f t="shared" si="11"/>
        <v>0</v>
      </c>
      <c r="S30" s="2"/>
      <c r="T30" s="63" t="s">
        <v>47</v>
      </c>
      <c r="U30" s="74">
        <f t="shared" si="12"/>
        <v>9109</v>
      </c>
      <c r="V30" s="3"/>
      <c r="W30" s="3"/>
      <c r="X30" s="3"/>
    </row>
    <row r="31" spans="1:25" ht="14.25" customHeight="1" x14ac:dyDescent="0.25">
      <c r="A31" s="63" t="s">
        <v>48</v>
      </c>
      <c r="B31" s="64">
        <v>14</v>
      </c>
      <c r="C31" s="65">
        <v>0</v>
      </c>
      <c r="D31" s="74">
        <v>127530</v>
      </c>
      <c r="H31" s="63" t="s">
        <v>48</v>
      </c>
      <c r="I31" s="87">
        <v>9375</v>
      </c>
      <c r="J31" s="66">
        <v>6061</v>
      </c>
      <c r="K31" s="66">
        <v>0</v>
      </c>
      <c r="L31" s="66">
        <v>0</v>
      </c>
      <c r="M31" s="66">
        <v>0</v>
      </c>
      <c r="N31" s="66">
        <v>128</v>
      </c>
      <c r="O31" s="66">
        <v>0</v>
      </c>
      <c r="P31" s="74">
        <f t="shared" si="11"/>
        <v>6189</v>
      </c>
      <c r="S31" s="2"/>
      <c r="T31" s="63" t="s">
        <v>48</v>
      </c>
      <c r="U31" s="74">
        <f t="shared" si="12"/>
        <v>133719</v>
      </c>
      <c r="V31" s="3"/>
      <c r="W31" s="3"/>
      <c r="X31" s="3"/>
    </row>
    <row r="32" spans="1:25" ht="14.25" customHeight="1" x14ac:dyDescent="0.25">
      <c r="A32" s="63" t="s">
        <v>49</v>
      </c>
      <c r="B32" s="64">
        <v>4.28</v>
      </c>
      <c r="C32" s="65">
        <v>0</v>
      </c>
      <c r="D32" s="74">
        <v>38988</v>
      </c>
      <c r="H32" s="63" t="s">
        <v>49</v>
      </c>
      <c r="I32" s="87">
        <v>97</v>
      </c>
      <c r="J32" s="66">
        <v>550</v>
      </c>
      <c r="K32" s="66">
        <v>0</v>
      </c>
      <c r="L32" s="66">
        <v>0</v>
      </c>
      <c r="M32" s="66">
        <v>0</v>
      </c>
      <c r="N32" s="66">
        <v>128</v>
      </c>
      <c r="O32" s="66">
        <v>0</v>
      </c>
      <c r="P32" s="74">
        <f t="shared" si="11"/>
        <v>678</v>
      </c>
      <c r="S32" s="2"/>
      <c r="T32" s="63" t="s">
        <v>49</v>
      </c>
      <c r="U32" s="74">
        <f t="shared" si="12"/>
        <v>39666</v>
      </c>
      <c r="V32" s="3"/>
      <c r="W32" s="3"/>
      <c r="X32" s="3"/>
    </row>
    <row r="33" spans="1:24" ht="14.25" customHeight="1" x14ac:dyDescent="0.25">
      <c r="A33" s="63" t="s">
        <v>50</v>
      </c>
      <c r="B33" s="64">
        <v>1</v>
      </c>
      <c r="C33" s="65">
        <v>0</v>
      </c>
      <c r="D33" s="74">
        <v>9109</v>
      </c>
      <c r="H33" s="63" t="s">
        <v>50</v>
      </c>
      <c r="I33" s="87">
        <v>0</v>
      </c>
      <c r="J33" s="66">
        <v>0</v>
      </c>
      <c r="K33" s="66">
        <v>0</v>
      </c>
      <c r="L33" s="66">
        <v>0</v>
      </c>
      <c r="M33" s="66">
        <v>0</v>
      </c>
      <c r="N33" s="66">
        <v>0</v>
      </c>
      <c r="O33" s="66">
        <v>0</v>
      </c>
      <c r="P33" s="74">
        <f t="shared" si="11"/>
        <v>0</v>
      </c>
      <c r="S33" s="2"/>
      <c r="T33" s="63" t="s">
        <v>50</v>
      </c>
      <c r="U33" s="74">
        <f t="shared" si="12"/>
        <v>9109</v>
      </c>
      <c r="V33" s="3"/>
      <c r="W33" s="3"/>
      <c r="X33" s="3"/>
    </row>
    <row r="34" spans="1:24" ht="14.25" customHeight="1" x14ac:dyDescent="0.25">
      <c r="A34" s="69" t="s">
        <v>51</v>
      </c>
      <c r="B34" s="70">
        <f t="shared" ref="B34:D34" si="13">SUM(B23:B33)</f>
        <v>157.62</v>
      </c>
      <c r="C34" s="70">
        <f t="shared" si="13"/>
        <v>-3.4000000000000004</v>
      </c>
      <c r="D34" s="75">
        <f t="shared" si="13"/>
        <v>1435193</v>
      </c>
      <c r="H34" s="69" t="s">
        <v>51</v>
      </c>
      <c r="I34" s="90">
        <f t="shared" ref="I34:P34" si="14">SUM(I23:I33)</f>
        <v>331276</v>
      </c>
      <c r="J34" s="91">
        <f t="shared" si="14"/>
        <v>256764</v>
      </c>
      <c r="K34" s="71">
        <f t="shared" si="14"/>
        <v>178391</v>
      </c>
      <c r="L34" s="71">
        <f t="shared" si="14"/>
        <v>16867</v>
      </c>
      <c r="M34" s="71">
        <f t="shared" si="14"/>
        <v>177</v>
      </c>
      <c r="N34" s="71">
        <f t="shared" si="14"/>
        <v>9757</v>
      </c>
      <c r="O34" s="91">
        <f t="shared" si="14"/>
        <v>0</v>
      </c>
      <c r="P34" s="75">
        <f t="shared" si="14"/>
        <v>461956</v>
      </c>
      <c r="S34" s="2"/>
      <c r="T34" s="69" t="s">
        <v>51</v>
      </c>
      <c r="U34" s="75">
        <f>SUM(U23:U33)</f>
        <v>1897149</v>
      </c>
      <c r="V34" s="3"/>
      <c r="W34" s="3"/>
      <c r="X34" s="3"/>
    </row>
    <row r="35" spans="1:24" ht="14.25" customHeight="1" x14ac:dyDescent="0.25">
      <c r="B35" s="35"/>
      <c r="C35" s="35"/>
      <c r="D35" s="36"/>
      <c r="H35" s="48"/>
      <c r="I35" s="36"/>
      <c r="J35" s="36"/>
      <c r="K35" s="36"/>
      <c r="L35" s="36"/>
      <c r="M35" s="36"/>
      <c r="N35" s="36"/>
      <c r="O35" s="36"/>
      <c r="P35" s="36"/>
      <c r="S35" s="2"/>
      <c r="T35" s="3"/>
      <c r="U35" s="3"/>
      <c r="V35" s="3"/>
      <c r="W35" s="3"/>
      <c r="X35" s="3"/>
    </row>
    <row r="36" spans="1:24" ht="14.25" customHeight="1" x14ac:dyDescent="0.25">
      <c r="S36" s="2"/>
      <c r="X36" s="3"/>
    </row>
    <row r="37" spans="1:24" ht="14.25" customHeight="1" x14ac:dyDescent="0.25">
      <c r="S37" s="2"/>
      <c r="X37" s="3"/>
    </row>
    <row r="38" spans="1:24" ht="15.75" customHeight="1" x14ac:dyDescent="0.35">
      <c r="A38" s="1" t="s">
        <v>822</v>
      </c>
      <c r="S38" s="2"/>
      <c r="X38" s="3"/>
    </row>
    <row r="39" spans="1:24" ht="45" x14ac:dyDescent="0.25">
      <c r="A39" s="59" t="s">
        <v>30</v>
      </c>
      <c r="B39" s="73" t="s">
        <v>31</v>
      </c>
      <c r="D39" s="80" t="s">
        <v>56</v>
      </c>
      <c r="E39" s="73" t="s">
        <v>57</v>
      </c>
      <c r="G39" s="3"/>
      <c r="H39" s="89" t="s">
        <v>30</v>
      </c>
      <c r="I39" s="60" t="s">
        <v>33</v>
      </c>
      <c r="J39" s="60" t="s">
        <v>34</v>
      </c>
      <c r="K39" s="60" t="s">
        <v>35</v>
      </c>
      <c r="L39" s="60" t="s">
        <v>58</v>
      </c>
      <c r="M39" s="60" t="s">
        <v>37</v>
      </c>
      <c r="N39" s="60" t="s">
        <v>38</v>
      </c>
      <c r="O39" s="84" t="s">
        <v>24</v>
      </c>
      <c r="P39" s="73" t="s">
        <v>39</v>
      </c>
      <c r="S39" s="2"/>
      <c r="T39" s="89" t="s">
        <v>30</v>
      </c>
      <c r="U39" s="60" t="s">
        <v>816</v>
      </c>
      <c r="V39" s="73" t="s">
        <v>59</v>
      </c>
      <c r="X39" s="3"/>
    </row>
    <row r="40" spans="1:24" ht="14.25" customHeight="1" x14ac:dyDescent="0.25">
      <c r="A40" s="63" t="s">
        <v>40</v>
      </c>
      <c r="B40" s="76">
        <f t="shared" ref="B40:B51" si="15">B5-B23</f>
        <v>-3.5</v>
      </c>
      <c r="D40" s="81">
        <f t="shared" ref="D40:E50" si="16">D5-D23</f>
        <v>-39842.31839128118</v>
      </c>
      <c r="E40" s="74">
        <f t="shared" si="16"/>
        <v>-39842.31839128118</v>
      </c>
      <c r="H40" s="63" t="s">
        <v>40</v>
      </c>
      <c r="I40" s="87">
        <f t="shared" ref="I40:P51" si="17">I5-I23</f>
        <v>-17195.666666666668</v>
      </c>
      <c r="J40" s="66">
        <f t="shared" si="17"/>
        <v>-8092.8166666666666</v>
      </c>
      <c r="K40" s="66">
        <f t="shared" si="17"/>
        <v>0</v>
      </c>
      <c r="L40" s="66">
        <f t="shared" si="17"/>
        <v>-0.61999999999999966</v>
      </c>
      <c r="M40" s="66">
        <f t="shared" si="17"/>
        <v>-1</v>
      </c>
      <c r="N40" s="66">
        <f t="shared" si="17"/>
        <v>-312</v>
      </c>
      <c r="O40" s="66">
        <f t="shared" si="17"/>
        <v>0</v>
      </c>
      <c r="P40" s="74">
        <f t="shared" si="17"/>
        <v>-8406.4366666666665</v>
      </c>
      <c r="S40" s="2"/>
      <c r="T40" s="63" t="s">
        <v>40</v>
      </c>
      <c r="U40" s="66">
        <f t="shared" ref="U40:U51" si="18">U5-U23</f>
        <v>-48248.755057947841</v>
      </c>
      <c r="V40" s="67">
        <f t="shared" ref="V40:V51" si="19">U40/U23</f>
        <v>-0.40985682297931414</v>
      </c>
    </row>
    <row r="41" spans="1:24" ht="14.25" customHeight="1" x14ac:dyDescent="0.25">
      <c r="A41" s="63" t="s">
        <v>41</v>
      </c>
      <c r="B41" s="76">
        <f t="shared" si="15"/>
        <v>-2.879999999999999</v>
      </c>
      <c r="D41" s="81">
        <f t="shared" si="16"/>
        <v>-31168.933991507976</v>
      </c>
      <c r="E41" s="74">
        <f t="shared" si="16"/>
        <v>-31168.933991507976</v>
      </c>
      <c r="H41" s="63" t="s">
        <v>41</v>
      </c>
      <c r="I41" s="87">
        <f t="shared" si="17"/>
        <v>-40</v>
      </c>
      <c r="J41" s="66">
        <f t="shared" si="17"/>
        <v>-97.843333333333305</v>
      </c>
      <c r="K41" s="66">
        <f t="shared" si="17"/>
        <v>0</v>
      </c>
      <c r="L41" s="66">
        <f t="shared" si="17"/>
        <v>0</v>
      </c>
      <c r="M41" s="66">
        <f t="shared" si="17"/>
        <v>130.22666666666666</v>
      </c>
      <c r="N41" s="66">
        <f t="shared" si="17"/>
        <v>56.833333333333329</v>
      </c>
      <c r="O41" s="66">
        <f t="shared" si="17"/>
        <v>0</v>
      </c>
      <c r="P41" s="74">
        <f t="shared" si="17"/>
        <v>89.216666666666697</v>
      </c>
      <c r="S41" s="2"/>
      <c r="T41" s="63" t="s">
        <v>41</v>
      </c>
      <c r="U41" s="66">
        <f t="shared" si="18"/>
        <v>-31079.717324841309</v>
      </c>
      <c r="V41" s="67">
        <f t="shared" si="19"/>
        <v>-0.38844791057169492</v>
      </c>
    </row>
    <row r="42" spans="1:24" ht="14.25" customHeight="1" x14ac:dyDescent="0.25">
      <c r="A42" s="63" t="s">
        <v>42</v>
      </c>
      <c r="B42" s="76">
        <f t="shared" si="15"/>
        <v>-1.6170000000000009</v>
      </c>
      <c r="D42" s="81">
        <f t="shared" si="16"/>
        <v>-21877.579636802766</v>
      </c>
      <c r="E42" s="74">
        <f t="shared" si="16"/>
        <v>-21877.579636802766</v>
      </c>
      <c r="H42" s="63" t="s">
        <v>42</v>
      </c>
      <c r="I42" s="87">
        <f t="shared" si="17"/>
        <v>0</v>
      </c>
      <c r="J42" s="66">
        <f t="shared" si="17"/>
        <v>6260.2333333333809</v>
      </c>
      <c r="K42" s="66">
        <f t="shared" si="17"/>
        <v>1264.3033333333333</v>
      </c>
      <c r="L42" s="66">
        <f t="shared" si="17"/>
        <v>2102.416666666667</v>
      </c>
      <c r="M42" s="66">
        <f t="shared" si="17"/>
        <v>-57</v>
      </c>
      <c r="N42" s="66">
        <f t="shared" si="17"/>
        <v>42.166666666666629</v>
      </c>
      <c r="O42" s="66">
        <f t="shared" si="17"/>
        <v>0</v>
      </c>
      <c r="P42" s="74">
        <f t="shared" si="17"/>
        <v>9612.120000000039</v>
      </c>
      <c r="S42" s="2"/>
      <c r="T42" s="63" t="s">
        <v>42</v>
      </c>
      <c r="U42" s="66">
        <f t="shared" si="18"/>
        <v>-12265.459636802727</v>
      </c>
      <c r="V42" s="67">
        <f t="shared" si="19"/>
        <v>-9.1281915001248257E-2</v>
      </c>
    </row>
    <row r="43" spans="1:24" ht="14.25" customHeight="1" x14ac:dyDescent="0.25">
      <c r="A43" s="63" t="s">
        <v>43</v>
      </c>
      <c r="B43" s="76">
        <f t="shared" si="15"/>
        <v>-0.5</v>
      </c>
      <c r="D43" s="81">
        <f t="shared" si="16"/>
        <v>-12514.318391281166</v>
      </c>
      <c r="E43" s="74">
        <f t="shared" si="16"/>
        <v>-12514.318391281166</v>
      </c>
      <c r="H43" s="63" t="s">
        <v>43</v>
      </c>
      <c r="I43" s="87">
        <f t="shared" si="17"/>
        <v>-638.33333333333326</v>
      </c>
      <c r="J43" s="66">
        <f t="shared" si="17"/>
        <v>418.4666666666667</v>
      </c>
      <c r="K43" s="66">
        <f t="shared" si="17"/>
        <v>0</v>
      </c>
      <c r="L43" s="66">
        <f t="shared" si="17"/>
        <v>0</v>
      </c>
      <c r="M43" s="66">
        <f t="shared" si="17"/>
        <v>20</v>
      </c>
      <c r="N43" s="66">
        <f t="shared" si="17"/>
        <v>70.416666666666686</v>
      </c>
      <c r="O43" s="66">
        <f t="shared" si="17"/>
        <v>0</v>
      </c>
      <c r="P43" s="74">
        <f t="shared" si="17"/>
        <v>508.88333333333321</v>
      </c>
      <c r="S43" s="2"/>
      <c r="T43" s="63" t="s">
        <v>43</v>
      </c>
      <c r="U43" s="66">
        <f t="shared" si="18"/>
        <v>-12005.435057947834</v>
      </c>
      <c r="V43" s="67">
        <f t="shared" si="19"/>
        <v>-0.14231699868354533</v>
      </c>
    </row>
    <row r="44" spans="1:24" ht="14.25" customHeight="1" x14ac:dyDescent="0.25">
      <c r="A44" s="63" t="s">
        <v>44</v>
      </c>
      <c r="B44" s="76">
        <f t="shared" si="15"/>
        <v>4.370000000000001</v>
      </c>
      <c r="D44" s="81">
        <f t="shared" si="16"/>
        <v>26292.942316970395</v>
      </c>
      <c r="E44" s="74">
        <f t="shared" si="16"/>
        <v>26292.942316970395</v>
      </c>
      <c r="H44" s="63" t="s">
        <v>44</v>
      </c>
      <c r="I44" s="87">
        <f t="shared" si="17"/>
        <v>-918.66666666666788</v>
      </c>
      <c r="J44" s="66">
        <f t="shared" si="17"/>
        <v>21245.389999999985</v>
      </c>
      <c r="K44" s="66">
        <f t="shared" si="17"/>
        <v>63493.646666666726</v>
      </c>
      <c r="L44" s="66">
        <f t="shared" si="17"/>
        <v>2132.1766666666663</v>
      </c>
      <c r="M44" s="66">
        <f t="shared" si="17"/>
        <v>29.193333333333328</v>
      </c>
      <c r="N44" s="66">
        <f t="shared" si="17"/>
        <v>155.41666666666669</v>
      </c>
      <c r="O44" s="66">
        <f t="shared" si="17"/>
        <v>0</v>
      </c>
      <c r="P44" s="74">
        <f t="shared" si="17"/>
        <v>87055.823333333421</v>
      </c>
      <c r="S44" s="2"/>
      <c r="T44" s="63" t="s">
        <v>44</v>
      </c>
      <c r="U44" s="66">
        <f t="shared" si="18"/>
        <v>113348.7656503038</v>
      </c>
      <c r="V44" s="67">
        <f t="shared" si="19"/>
        <v>0.38374789046495045</v>
      </c>
    </row>
    <row r="45" spans="1:24" ht="14.25" customHeight="1" x14ac:dyDescent="0.25">
      <c r="A45" s="63" t="s">
        <v>45</v>
      </c>
      <c r="B45" s="76">
        <f t="shared" si="15"/>
        <v>0.4300000000000006</v>
      </c>
      <c r="D45" s="81">
        <f t="shared" si="16"/>
        <v>-1261.4930239746973</v>
      </c>
      <c r="E45" s="74">
        <f t="shared" si="16"/>
        <v>-1261.4930239746973</v>
      </c>
      <c r="H45" s="63" t="s">
        <v>45</v>
      </c>
      <c r="I45" s="87">
        <f t="shared" si="17"/>
        <v>-39019</v>
      </c>
      <c r="J45" s="66">
        <f t="shared" si="17"/>
        <v>9247.8066666666746</v>
      </c>
      <c r="K45" s="66">
        <f t="shared" si="17"/>
        <v>16311.996666666673</v>
      </c>
      <c r="L45" s="66">
        <f t="shared" si="17"/>
        <v>-647.50333333333356</v>
      </c>
      <c r="M45" s="66">
        <f t="shared" si="17"/>
        <v>16.99666666666667</v>
      </c>
      <c r="N45" s="66">
        <f t="shared" si="17"/>
        <v>27.833333333333329</v>
      </c>
      <c r="O45" s="66">
        <f t="shared" si="17"/>
        <v>0</v>
      </c>
      <c r="P45" s="74">
        <f t="shared" si="17"/>
        <v>24957.130000000012</v>
      </c>
      <c r="S45" s="2"/>
      <c r="T45" s="63" t="s">
        <v>45</v>
      </c>
      <c r="U45" s="66">
        <f t="shared" si="18"/>
        <v>23695.636976025315</v>
      </c>
      <c r="V45" s="67">
        <f t="shared" si="19"/>
        <v>0.31977486101436303</v>
      </c>
    </row>
    <row r="46" spans="1:24" ht="14.25" customHeight="1" x14ac:dyDescent="0.25">
      <c r="A46" s="63" t="s">
        <v>46</v>
      </c>
      <c r="B46" s="76">
        <f t="shared" si="15"/>
        <v>10.218600000000023</v>
      </c>
      <c r="D46" s="81">
        <f t="shared" si="16"/>
        <v>5639.4100239485269</v>
      </c>
      <c r="E46" s="74">
        <f t="shared" si="16"/>
        <v>5639.4100239485269</v>
      </c>
      <c r="H46" s="63" t="s">
        <v>46</v>
      </c>
      <c r="I46" s="87">
        <f t="shared" si="17"/>
        <v>-103573.66666666667</v>
      </c>
      <c r="J46" s="66">
        <f t="shared" si="17"/>
        <v>62038.069999999978</v>
      </c>
      <c r="K46" s="66">
        <f t="shared" si="17"/>
        <v>5560.8766666666652</v>
      </c>
      <c r="L46" s="66">
        <f t="shared" si="17"/>
        <v>-5866.5066666666671</v>
      </c>
      <c r="M46" s="66">
        <f t="shared" si="17"/>
        <v>454.65000000000015</v>
      </c>
      <c r="N46" s="66">
        <f t="shared" si="17"/>
        <v>8003.7500000000036</v>
      </c>
      <c r="O46" s="66">
        <f t="shared" si="17"/>
        <v>0</v>
      </c>
      <c r="P46" s="74">
        <f t="shared" si="17"/>
        <v>70190.84</v>
      </c>
      <c r="S46" s="2"/>
      <c r="T46" s="63" t="s">
        <v>46</v>
      </c>
      <c r="U46" s="66">
        <f t="shared" si="18"/>
        <v>75830.250023948494</v>
      </c>
      <c r="V46" s="67">
        <f t="shared" si="19"/>
        <v>8.2458691978652479E-2</v>
      </c>
    </row>
    <row r="47" spans="1:24" ht="14.25" customHeight="1" x14ac:dyDescent="0.25">
      <c r="A47" s="63" t="s">
        <v>47</v>
      </c>
      <c r="B47" s="76">
        <f t="shared" si="15"/>
        <v>0</v>
      </c>
      <c r="D47" s="81">
        <f t="shared" si="16"/>
        <v>-936.21392838602151</v>
      </c>
      <c r="E47" s="74">
        <f t="shared" si="16"/>
        <v>-936.21392838602151</v>
      </c>
      <c r="H47" s="63" t="s">
        <v>47</v>
      </c>
      <c r="I47" s="87">
        <f t="shared" si="17"/>
        <v>0</v>
      </c>
      <c r="J47" s="66">
        <f t="shared" si="17"/>
        <v>0</v>
      </c>
      <c r="K47" s="66">
        <f t="shared" si="17"/>
        <v>0</v>
      </c>
      <c r="L47" s="66">
        <f t="shared" si="17"/>
        <v>0</v>
      </c>
      <c r="M47" s="66">
        <f t="shared" si="17"/>
        <v>0</v>
      </c>
      <c r="N47" s="66">
        <f t="shared" si="17"/>
        <v>0</v>
      </c>
      <c r="O47" s="66">
        <f t="shared" si="17"/>
        <v>0</v>
      </c>
      <c r="P47" s="74">
        <f t="shared" si="17"/>
        <v>0</v>
      </c>
      <c r="S47" s="2"/>
      <c r="T47" s="63" t="s">
        <v>47</v>
      </c>
      <c r="U47" s="66">
        <f t="shared" si="18"/>
        <v>-936.21392838602151</v>
      </c>
      <c r="V47" s="67">
        <f t="shared" si="19"/>
        <v>-0.10277900190866412</v>
      </c>
    </row>
    <row r="48" spans="1:24" ht="14.25" customHeight="1" x14ac:dyDescent="0.25">
      <c r="A48" s="63" t="s">
        <v>48</v>
      </c>
      <c r="B48" s="76">
        <f t="shared" si="15"/>
        <v>3</v>
      </c>
      <c r="D48" s="81">
        <f t="shared" si="16"/>
        <v>11407.36321743764</v>
      </c>
      <c r="E48" s="74">
        <f t="shared" si="16"/>
        <v>11407.36321743764</v>
      </c>
      <c r="H48" s="63" t="s">
        <v>48</v>
      </c>
      <c r="I48" s="87">
        <f t="shared" si="17"/>
        <v>-2979.3333333333339</v>
      </c>
      <c r="J48" s="66">
        <f t="shared" si="17"/>
        <v>-622.50666666666621</v>
      </c>
      <c r="K48" s="66">
        <f t="shared" si="17"/>
        <v>0</v>
      </c>
      <c r="L48" s="66">
        <f t="shared" si="17"/>
        <v>0</v>
      </c>
      <c r="M48" s="66">
        <f t="shared" si="17"/>
        <v>0</v>
      </c>
      <c r="N48" s="66">
        <f t="shared" si="17"/>
        <v>552.00000000000011</v>
      </c>
      <c r="O48" s="66">
        <f t="shared" si="17"/>
        <v>0</v>
      </c>
      <c r="P48" s="74">
        <f t="shared" si="17"/>
        <v>-70.506666666666206</v>
      </c>
      <c r="S48" s="2"/>
      <c r="T48" s="63" t="s">
        <v>48</v>
      </c>
      <c r="U48" s="66">
        <f t="shared" si="18"/>
        <v>11336.856550770986</v>
      </c>
      <c r="V48" s="67">
        <f t="shared" si="19"/>
        <v>8.4781194525617054E-2</v>
      </c>
    </row>
    <row r="49" spans="1:22" ht="14.25" customHeight="1" x14ac:dyDescent="0.25">
      <c r="A49" s="63" t="s">
        <v>49</v>
      </c>
      <c r="B49" s="77">
        <f t="shared" si="15"/>
        <v>1.7699999999999987</v>
      </c>
      <c r="D49" s="81">
        <f t="shared" si="16"/>
        <v>10457.355733264558</v>
      </c>
      <c r="E49" s="74">
        <f t="shared" si="16"/>
        <v>10457.355733264558</v>
      </c>
      <c r="H49" s="63" t="s">
        <v>49</v>
      </c>
      <c r="I49" s="87">
        <f t="shared" si="17"/>
        <v>44</v>
      </c>
      <c r="J49" s="66">
        <f t="shared" si="17"/>
        <v>530.47999999999956</v>
      </c>
      <c r="K49" s="66">
        <f t="shared" si="17"/>
        <v>0</v>
      </c>
      <c r="L49" s="66">
        <f t="shared" si="17"/>
        <v>0</v>
      </c>
      <c r="M49" s="66">
        <f t="shared" si="17"/>
        <v>0</v>
      </c>
      <c r="N49" s="66">
        <f t="shared" si="17"/>
        <v>155.33333333333331</v>
      </c>
      <c r="O49" s="66">
        <f t="shared" si="17"/>
        <v>0</v>
      </c>
      <c r="P49" s="74">
        <f t="shared" si="17"/>
        <v>685.81333333333282</v>
      </c>
      <c r="S49" s="2"/>
      <c r="T49" s="63" t="s">
        <v>49</v>
      </c>
      <c r="U49" s="66">
        <f t="shared" si="18"/>
        <v>11143.169066597889</v>
      </c>
      <c r="V49" s="67">
        <f t="shared" si="19"/>
        <v>0.28092494999742573</v>
      </c>
    </row>
    <row r="50" spans="1:22" ht="14.25" customHeight="1" x14ac:dyDescent="0.25">
      <c r="A50" s="63" t="s">
        <v>50</v>
      </c>
      <c r="B50" s="76">
        <f t="shared" si="15"/>
        <v>0</v>
      </c>
      <c r="D50" s="81">
        <f t="shared" si="16"/>
        <v>-936.21392838602151</v>
      </c>
      <c r="E50" s="74">
        <f t="shared" si="16"/>
        <v>-936.21392838602151</v>
      </c>
      <c r="H50" s="63" t="s">
        <v>50</v>
      </c>
      <c r="I50" s="87">
        <f t="shared" si="17"/>
        <v>0</v>
      </c>
      <c r="J50" s="66">
        <f t="shared" si="17"/>
        <v>0</v>
      </c>
      <c r="K50" s="66">
        <f t="shared" si="17"/>
        <v>0</v>
      </c>
      <c r="L50" s="66">
        <f t="shared" si="17"/>
        <v>0</v>
      </c>
      <c r="M50" s="66">
        <f t="shared" si="17"/>
        <v>0</v>
      </c>
      <c r="N50" s="66">
        <f t="shared" si="17"/>
        <v>0</v>
      </c>
      <c r="O50" s="66">
        <f t="shared" si="17"/>
        <v>0</v>
      </c>
      <c r="P50" s="74">
        <f t="shared" si="17"/>
        <v>0</v>
      </c>
      <c r="S50" s="2"/>
      <c r="T50" s="63" t="s">
        <v>48</v>
      </c>
      <c r="U50" s="66">
        <f t="shared" si="18"/>
        <v>-936.21392838602151</v>
      </c>
      <c r="V50" s="67">
        <f t="shared" si="19"/>
        <v>-0.10277900190866412</v>
      </c>
    </row>
    <row r="51" spans="1:22" ht="14.25" customHeight="1" x14ac:dyDescent="0.25">
      <c r="A51" s="69" t="s">
        <v>51</v>
      </c>
      <c r="B51" s="78">
        <f t="shared" si="15"/>
        <v>11.291600000000017</v>
      </c>
      <c r="D51" s="82">
        <f>D16-D34</f>
        <v>-54739.999999999069</v>
      </c>
      <c r="E51" s="75">
        <f>SUM(E40:E50)</f>
        <v>-54739.999999998698</v>
      </c>
      <c r="H51" s="69" t="s">
        <v>51</v>
      </c>
      <c r="I51" s="88">
        <f t="shared" si="17"/>
        <v>-164320.66666666669</v>
      </c>
      <c r="J51" s="71">
        <f t="shared" si="17"/>
        <v>90927.27999999997</v>
      </c>
      <c r="K51" s="71">
        <f t="shared" si="17"/>
        <v>86630.823333333421</v>
      </c>
      <c r="L51" s="71">
        <f t="shared" si="17"/>
        <v>-2280.0366666666669</v>
      </c>
      <c r="M51" s="71">
        <f t="shared" si="17"/>
        <v>593.06666666666683</v>
      </c>
      <c r="N51" s="71">
        <f t="shared" si="17"/>
        <v>8751.7500000000036</v>
      </c>
      <c r="O51" s="71">
        <f t="shared" si="17"/>
        <v>0</v>
      </c>
      <c r="P51" s="75">
        <f t="shared" si="17"/>
        <v>184622.88333333342</v>
      </c>
      <c r="S51" s="2"/>
      <c r="T51" s="69" t="s">
        <v>51</v>
      </c>
      <c r="U51" s="71">
        <f t="shared" si="18"/>
        <v>129882.8833333347</v>
      </c>
      <c r="V51" s="72">
        <f t="shared" si="19"/>
        <v>6.8462141525697087E-2</v>
      </c>
    </row>
    <row r="52" spans="1:22" ht="14.25" customHeight="1" x14ac:dyDescent="0.25">
      <c r="A52" s="49"/>
      <c r="B52" s="50"/>
      <c r="D52" s="50"/>
      <c r="I52" s="49"/>
      <c r="J52" s="50"/>
      <c r="K52" s="50"/>
      <c r="L52" s="50"/>
      <c r="M52" s="50"/>
      <c r="N52" s="50"/>
      <c r="O52" s="50"/>
      <c r="P52" s="50"/>
      <c r="S52" s="2"/>
      <c r="U52" s="49"/>
      <c r="V52" s="50"/>
    </row>
    <row r="53" spans="1:22" ht="14.25" customHeight="1" x14ac:dyDescent="0.25">
      <c r="S53" s="2"/>
    </row>
    <row r="54" spans="1:22" ht="15.75" customHeight="1" x14ac:dyDescent="0.35">
      <c r="A54" s="1"/>
      <c r="S54" s="2"/>
    </row>
  </sheetData>
  <mergeCells count="2">
    <mergeCell ref="T3:W3"/>
    <mergeCell ref="H21:P21"/>
  </mergeCells>
  <pageMargins left="0.7" right="0.7" top="0.75" bottom="0.75" header="0" footer="0"/>
  <pageSetup orientation="portrait"/>
  <tableParts count="10">
    <tablePart r:id="rId1"/>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E783-0D4D-43D6-874A-C9255CA44DE4}">
  <dimension ref="A1:AN279"/>
  <sheetViews>
    <sheetView workbookViewId="0">
      <pane xSplit="1" ySplit="2" topLeftCell="B65" activePane="bottomRight" state="frozen"/>
      <selection activeCell="D1" sqref="D1"/>
      <selection pane="topRight" activeCell="D1" sqref="D1"/>
      <selection pane="bottomLeft" activeCell="D1" sqref="D1"/>
      <selection pane="bottomRight" activeCell="A2" sqref="A2"/>
    </sheetView>
  </sheetViews>
  <sheetFormatPr defaultColWidth="14.42578125" defaultRowHeight="15" customHeight="1" x14ac:dyDescent="0.25"/>
  <cols>
    <col min="1" max="1" width="15.28515625" style="79" customWidth="1"/>
    <col min="2" max="2" width="20.5703125" style="79" customWidth="1"/>
    <col min="3" max="3" width="35.85546875" style="79" customWidth="1"/>
    <col min="4" max="4" width="38.140625" style="79" customWidth="1"/>
    <col min="5" max="5" width="10.28515625" style="79" customWidth="1"/>
    <col min="6" max="6" width="11.28515625" style="79" customWidth="1"/>
    <col min="7" max="7" width="34.140625" style="79" customWidth="1"/>
    <col min="8" max="8" width="54" style="79" customWidth="1"/>
    <col min="9" max="9" width="22.5703125" style="79" customWidth="1"/>
    <col min="10" max="10" width="10.5703125" style="79" customWidth="1"/>
    <col min="11" max="11" width="17.28515625" style="79" customWidth="1"/>
    <col min="12" max="12" width="12.7109375" style="79" customWidth="1"/>
    <col min="13" max="13" width="24.28515625" style="79" customWidth="1"/>
    <col min="14" max="14" width="14.7109375" style="79" customWidth="1"/>
    <col min="15" max="15" width="12.7109375" style="79" customWidth="1"/>
    <col min="16" max="16" width="15.85546875" style="79" customWidth="1"/>
    <col min="17" max="17" width="17.7109375" style="79" customWidth="1"/>
    <col min="18" max="18" width="12.7109375" style="79" customWidth="1"/>
    <col min="19" max="19" width="18.85546875" style="79" customWidth="1"/>
    <col min="20" max="20" width="21.28515625" style="79" customWidth="1"/>
    <col min="21" max="21" width="15.7109375" style="79" customWidth="1"/>
    <col min="22" max="22" width="14.85546875" style="79" customWidth="1"/>
    <col min="23" max="23" width="12.7109375" style="79" customWidth="1"/>
    <col min="24" max="24" width="15" style="79" customWidth="1"/>
    <col min="25" max="25" width="25.28515625" style="79" customWidth="1"/>
    <col min="26" max="29" width="12.7109375" style="79" customWidth="1"/>
    <col min="30" max="30" width="13.7109375" style="79" customWidth="1"/>
    <col min="31" max="31" width="16.7109375" style="79" customWidth="1"/>
    <col min="32" max="32" width="22.140625" style="79" customWidth="1"/>
    <col min="33" max="33" width="12.7109375" style="79" customWidth="1"/>
    <col min="34" max="34" width="19.28515625" style="79" customWidth="1"/>
    <col min="35" max="35" width="15.7109375" style="79" customWidth="1"/>
    <col min="36" max="36" width="21.28515625" style="79" customWidth="1"/>
    <col min="37" max="37" width="17.7109375" style="79" customWidth="1"/>
    <col min="38" max="38" width="16.5703125" style="79" customWidth="1"/>
    <col min="39" max="39" width="22.7109375" style="79" customWidth="1"/>
    <col min="40" max="40" width="16.42578125" style="79" customWidth="1"/>
  </cols>
  <sheetData>
    <row r="1" spans="1:40" ht="60.75" thickBot="1" x14ac:dyDescent="0.45">
      <c r="A1" s="95" t="s">
        <v>60</v>
      </c>
      <c r="B1" s="96"/>
      <c r="C1" s="96"/>
      <c r="D1" s="96"/>
      <c r="E1" s="96"/>
      <c r="F1" s="96"/>
      <c r="G1" s="96"/>
      <c r="H1" s="96"/>
      <c r="I1" s="97"/>
      <c r="J1" s="97"/>
      <c r="K1" s="97"/>
      <c r="L1" s="97"/>
      <c r="M1" s="97"/>
      <c r="N1" s="97"/>
      <c r="O1" s="98" t="s">
        <v>61</v>
      </c>
      <c r="P1" s="99">
        <v>1379752</v>
      </c>
      <c r="R1" s="98" t="s">
        <v>62</v>
      </c>
      <c r="S1" s="100">
        <f>SUM(V3:V254)</f>
        <v>168.91159999999999</v>
      </c>
      <c r="T1" s="101"/>
      <c r="U1" s="102"/>
      <c r="V1" s="103" t="s">
        <v>63</v>
      </c>
      <c r="W1" s="104">
        <f>P1/S1</f>
        <v>8168.4857641511899</v>
      </c>
      <c r="X1" s="105">
        <f>SUM(X3:X254)/S1</f>
        <v>0</v>
      </c>
      <c r="Y1" s="106">
        <f>W1+X1</f>
        <v>8168.4857641511899</v>
      </c>
      <c r="Z1" s="107" t="s">
        <v>64</v>
      </c>
      <c r="AA1" s="107" t="s">
        <v>65</v>
      </c>
      <c r="AB1" s="107" t="s">
        <v>66</v>
      </c>
      <c r="AC1" s="107" t="s">
        <v>67</v>
      </c>
      <c r="AD1" s="107" t="s">
        <v>68</v>
      </c>
      <c r="AE1" s="107" t="s">
        <v>69</v>
      </c>
      <c r="AF1" s="107" t="s">
        <v>70</v>
      </c>
      <c r="AG1" s="107" t="s">
        <v>71</v>
      </c>
      <c r="AH1" s="108" t="s">
        <v>72</v>
      </c>
      <c r="AI1" s="109" t="s">
        <v>73</v>
      </c>
      <c r="AJ1" s="110" t="s">
        <v>74</v>
      </c>
      <c r="AK1" s="110" t="s">
        <v>75</v>
      </c>
      <c r="AL1" s="111" t="s">
        <v>76</v>
      </c>
      <c r="AM1" s="109" t="s">
        <v>77</v>
      </c>
      <c r="AN1" s="109" t="s">
        <v>78</v>
      </c>
    </row>
    <row r="2" spans="1:40" s="122" customFormat="1" ht="90" x14ac:dyDescent="0.25">
      <c r="A2" s="151" t="s">
        <v>79</v>
      </c>
      <c r="B2" s="152" t="s">
        <v>80</v>
      </c>
      <c r="C2" s="152" t="s">
        <v>81</v>
      </c>
      <c r="D2" s="152" t="s">
        <v>82</v>
      </c>
      <c r="E2" s="152" t="s">
        <v>83</v>
      </c>
      <c r="F2" s="152" t="s">
        <v>84</v>
      </c>
      <c r="G2" s="152" t="s">
        <v>85</v>
      </c>
      <c r="H2" s="152" t="s">
        <v>86</v>
      </c>
      <c r="I2" s="152" t="s">
        <v>87</v>
      </c>
      <c r="J2" s="152" t="s">
        <v>88</v>
      </c>
      <c r="K2" s="152" t="s">
        <v>89</v>
      </c>
      <c r="L2" s="152" t="s">
        <v>90</v>
      </c>
      <c r="M2" s="152" t="s">
        <v>91</v>
      </c>
      <c r="N2" s="152" t="s">
        <v>92</v>
      </c>
      <c r="O2" s="152" t="s">
        <v>93</v>
      </c>
      <c r="P2" s="152" t="s">
        <v>94</v>
      </c>
      <c r="Q2" s="153" t="s">
        <v>95</v>
      </c>
      <c r="R2" s="153" t="s">
        <v>96</v>
      </c>
      <c r="S2" s="153" t="s">
        <v>97</v>
      </c>
      <c r="T2" s="152" t="s">
        <v>98</v>
      </c>
      <c r="U2" s="153" t="s">
        <v>99</v>
      </c>
      <c r="V2" s="153" t="s">
        <v>100</v>
      </c>
      <c r="W2" s="154" t="s">
        <v>101</v>
      </c>
      <c r="X2" s="155" t="s">
        <v>102</v>
      </c>
      <c r="Y2" s="156" t="s">
        <v>103</v>
      </c>
      <c r="Z2" s="155" t="s">
        <v>104</v>
      </c>
      <c r="AA2" s="157" t="s">
        <v>105</v>
      </c>
      <c r="AB2" s="157" t="s">
        <v>106</v>
      </c>
      <c r="AC2" s="152" t="s">
        <v>107</v>
      </c>
      <c r="AD2" s="157" t="s">
        <v>108</v>
      </c>
      <c r="AE2" s="152" t="s">
        <v>23</v>
      </c>
      <c r="AF2" s="152" t="s">
        <v>14</v>
      </c>
      <c r="AG2" s="152" t="s">
        <v>22</v>
      </c>
      <c r="AH2" s="158" t="s">
        <v>109</v>
      </c>
      <c r="AI2" s="158" t="s">
        <v>824</v>
      </c>
      <c r="AJ2" s="157" t="s">
        <v>110</v>
      </c>
      <c r="AK2" s="159" t="s">
        <v>111</v>
      </c>
      <c r="AL2" s="158" t="s">
        <v>112</v>
      </c>
      <c r="AM2" s="158" t="s">
        <v>24</v>
      </c>
      <c r="AN2" s="160" t="s">
        <v>78</v>
      </c>
    </row>
    <row r="3" spans="1:40" ht="14.25" customHeight="1" x14ac:dyDescent="0.25">
      <c r="A3" s="161" t="s">
        <v>113</v>
      </c>
      <c r="B3" s="162" t="s">
        <v>114</v>
      </c>
      <c r="C3" s="163" t="s">
        <v>115</v>
      </c>
      <c r="D3" s="162" t="s">
        <v>116</v>
      </c>
      <c r="E3" s="164">
        <v>3</v>
      </c>
      <c r="F3" s="164" t="s">
        <v>40</v>
      </c>
      <c r="G3" s="162" t="s">
        <v>117</v>
      </c>
      <c r="H3" s="162" t="s">
        <v>118</v>
      </c>
      <c r="I3" s="164">
        <v>151051</v>
      </c>
      <c r="J3" s="165">
        <v>1</v>
      </c>
      <c r="K3" s="166">
        <v>0.15</v>
      </c>
      <c r="L3" s="165">
        <f t="shared" ref="L3:L254" si="0">IFERROR(J3*K3,0)</f>
        <v>0.15</v>
      </c>
      <c r="M3" s="167"/>
      <c r="N3" s="165">
        <f t="shared" ref="N3:N254" si="1">IF(M3="Y",L3,0)</f>
        <v>0</v>
      </c>
      <c r="O3" s="167"/>
      <c r="P3" s="165">
        <f t="shared" ref="P3:P254" si="2">IF(O3="Y",L3,0)</f>
        <v>0</v>
      </c>
      <c r="Q3" s="167"/>
      <c r="R3" s="168">
        <f t="shared" ref="R3:R254" si="3">IF(Q3="",0,IF(Q3="N",0,IF(Q3="H","Add Fixed Percent",1)))</f>
        <v>0</v>
      </c>
      <c r="S3" s="167">
        <f t="shared" ref="S3:S254" si="4">IF(Q3="Y",L3*2,IF(Q3="H",R3*L3,0))</f>
        <v>0</v>
      </c>
      <c r="T3" s="167"/>
      <c r="U3" s="165">
        <f t="shared" ref="U3:U254" si="5">IF(T3="Y",L3*2,0)</f>
        <v>0</v>
      </c>
      <c r="V3" s="165">
        <f t="shared" ref="V3:V251" si="6">L3+N3+P3+S3+U3</f>
        <v>0.15</v>
      </c>
      <c r="W3" s="169">
        <f>($W$1*V3)+(V3*$V$260)</f>
        <v>1225.2728646226785</v>
      </c>
      <c r="X3" s="170"/>
      <c r="Y3" s="170">
        <f t="shared" ref="Y3:Y254" si="7">W3+X3</f>
        <v>1225.2728646226785</v>
      </c>
      <c r="Z3" s="170">
        <f t="shared" ref="Z3:Z52" si="8">ROUND(Y3/12,2)</f>
        <v>102.11</v>
      </c>
      <c r="AA3" s="170">
        <v>0</v>
      </c>
      <c r="AB3" s="171">
        <v>0</v>
      </c>
      <c r="AC3" s="170">
        <v>0</v>
      </c>
      <c r="AD3" s="171">
        <v>0</v>
      </c>
      <c r="AE3" s="170">
        <v>0</v>
      </c>
      <c r="AF3" s="170">
        <v>0</v>
      </c>
      <c r="AG3" s="170">
        <v>0</v>
      </c>
      <c r="AH3" s="170">
        <v>0</v>
      </c>
      <c r="AI3" s="170">
        <v>0</v>
      </c>
      <c r="AJ3" s="171">
        <v>0</v>
      </c>
      <c r="AK3" s="171">
        <v>0</v>
      </c>
      <c r="AL3" s="170">
        <v>0</v>
      </c>
      <c r="AM3" s="170">
        <v>0</v>
      </c>
      <c r="AN3" s="170">
        <f t="shared" ref="AN3:AN254" si="9">SUM(AA3,AC3,AE3,AG3,AH3,AI3,AL3,AM3)</f>
        <v>0</v>
      </c>
    </row>
    <row r="4" spans="1:40" ht="14.25" customHeight="1" x14ac:dyDescent="0.25">
      <c r="A4" s="161" t="s">
        <v>120</v>
      </c>
      <c r="B4" s="162" t="s">
        <v>121</v>
      </c>
      <c r="C4" s="163" t="s">
        <v>122</v>
      </c>
      <c r="D4" s="162" t="s">
        <v>123</v>
      </c>
      <c r="E4" s="164">
        <v>1</v>
      </c>
      <c r="F4" s="164" t="s">
        <v>40</v>
      </c>
      <c r="G4" s="162" t="s">
        <v>117</v>
      </c>
      <c r="H4" s="162" t="s">
        <v>118</v>
      </c>
      <c r="I4" s="164">
        <v>151051</v>
      </c>
      <c r="J4" s="165">
        <v>2</v>
      </c>
      <c r="K4" s="166">
        <v>6.7400000000000002E-2</v>
      </c>
      <c r="L4" s="165">
        <f t="shared" si="0"/>
        <v>0.1348</v>
      </c>
      <c r="M4" s="167"/>
      <c r="N4" s="165">
        <f t="shared" si="1"/>
        <v>0</v>
      </c>
      <c r="O4" s="167" t="s">
        <v>188</v>
      </c>
      <c r="P4" s="165">
        <f t="shared" si="2"/>
        <v>0</v>
      </c>
      <c r="Q4" s="167"/>
      <c r="R4" s="168">
        <f t="shared" si="3"/>
        <v>0</v>
      </c>
      <c r="S4" s="167">
        <f t="shared" si="4"/>
        <v>0</v>
      </c>
      <c r="T4" s="167"/>
      <c r="U4" s="165">
        <f t="shared" si="5"/>
        <v>0</v>
      </c>
      <c r="V4" s="165">
        <f t="shared" si="6"/>
        <v>0.1348</v>
      </c>
      <c r="W4" s="169">
        <f>($W$1*V4)+(V4*$V$260)</f>
        <v>1101.1118810075805</v>
      </c>
      <c r="X4" s="170"/>
      <c r="Y4" s="170">
        <f t="shared" si="7"/>
        <v>1101.1118810075805</v>
      </c>
      <c r="Z4" s="170">
        <f t="shared" si="8"/>
        <v>91.76</v>
      </c>
      <c r="AA4" s="170">
        <v>0</v>
      </c>
      <c r="AB4" s="171">
        <v>0</v>
      </c>
      <c r="AC4" s="170">
        <v>0</v>
      </c>
      <c r="AD4" s="171">
        <v>0</v>
      </c>
      <c r="AE4" s="170">
        <v>0</v>
      </c>
      <c r="AF4" s="170">
        <v>0</v>
      </c>
      <c r="AG4" s="170">
        <v>0</v>
      </c>
      <c r="AH4" s="170">
        <v>0</v>
      </c>
      <c r="AI4" s="170">
        <v>0</v>
      </c>
      <c r="AJ4" s="171">
        <v>0</v>
      </c>
      <c r="AK4" s="171">
        <v>0</v>
      </c>
      <c r="AL4" s="170">
        <v>0</v>
      </c>
      <c r="AM4" s="170">
        <v>0</v>
      </c>
      <c r="AN4" s="170">
        <f t="shared" si="9"/>
        <v>0</v>
      </c>
    </row>
    <row r="5" spans="1:40" ht="14.25" customHeight="1" x14ac:dyDescent="0.25">
      <c r="A5" s="161" t="s">
        <v>120</v>
      </c>
      <c r="B5" s="162" t="s">
        <v>121</v>
      </c>
      <c r="C5" s="163" t="s">
        <v>122</v>
      </c>
      <c r="D5" s="162" t="s">
        <v>123</v>
      </c>
      <c r="E5" s="164">
        <v>1</v>
      </c>
      <c r="F5" s="164" t="s">
        <v>40</v>
      </c>
      <c r="G5" s="162" t="s">
        <v>117</v>
      </c>
      <c r="H5" s="162" t="s">
        <v>124</v>
      </c>
      <c r="I5" s="164">
        <v>155000</v>
      </c>
      <c r="J5" s="165">
        <v>2</v>
      </c>
      <c r="K5" s="166">
        <v>2.2499999999999999E-2</v>
      </c>
      <c r="L5" s="165">
        <f t="shared" si="0"/>
        <v>4.4999999999999998E-2</v>
      </c>
      <c r="M5" s="167"/>
      <c r="N5" s="165">
        <f t="shared" si="1"/>
        <v>0</v>
      </c>
      <c r="O5" s="167"/>
      <c r="P5" s="165">
        <f t="shared" si="2"/>
        <v>0</v>
      </c>
      <c r="Q5" s="167"/>
      <c r="R5" s="168">
        <f t="shared" si="3"/>
        <v>0</v>
      </c>
      <c r="S5" s="167">
        <f t="shared" si="4"/>
        <v>0</v>
      </c>
      <c r="T5" s="167"/>
      <c r="U5" s="165">
        <f t="shared" si="5"/>
        <v>0</v>
      </c>
      <c r="V5" s="165">
        <f t="shared" si="6"/>
        <v>4.4999999999999998E-2</v>
      </c>
      <c r="W5" s="169">
        <f>($W$1*V5)+(V5*$V$260)</f>
        <v>367.58185938680356</v>
      </c>
      <c r="X5" s="170"/>
      <c r="Y5" s="170">
        <f t="shared" si="7"/>
        <v>367.58185938680356</v>
      </c>
      <c r="Z5" s="170">
        <f t="shared" si="8"/>
        <v>30.63</v>
      </c>
      <c r="AA5" s="170">
        <v>0</v>
      </c>
      <c r="AB5" s="171">
        <v>0</v>
      </c>
      <c r="AC5" s="170">
        <v>0</v>
      </c>
      <c r="AD5" s="171">
        <v>0</v>
      </c>
      <c r="AE5" s="170">
        <v>0</v>
      </c>
      <c r="AF5" s="170">
        <v>0</v>
      </c>
      <c r="AG5" s="170">
        <v>0</v>
      </c>
      <c r="AH5" s="170">
        <v>0</v>
      </c>
      <c r="AI5" s="170">
        <v>0</v>
      </c>
      <c r="AJ5" s="171">
        <v>0</v>
      </c>
      <c r="AK5" s="171">
        <v>0</v>
      </c>
      <c r="AL5" s="170">
        <v>0</v>
      </c>
      <c r="AM5" s="170">
        <v>0</v>
      </c>
      <c r="AN5" s="170">
        <f t="shared" si="9"/>
        <v>0</v>
      </c>
    </row>
    <row r="6" spans="1:40" ht="14.25" customHeight="1" x14ac:dyDescent="0.25">
      <c r="A6" s="161" t="s">
        <v>125</v>
      </c>
      <c r="B6" s="162">
        <v>311</v>
      </c>
      <c r="C6" s="163" t="s">
        <v>126</v>
      </c>
      <c r="D6" s="162" t="s">
        <v>127</v>
      </c>
      <c r="E6" s="164">
        <v>1</v>
      </c>
      <c r="F6" s="164" t="s">
        <v>40</v>
      </c>
      <c r="G6" s="162" t="s">
        <v>128</v>
      </c>
      <c r="H6" s="162" t="s">
        <v>129</v>
      </c>
      <c r="I6" s="164">
        <v>153300</v>
      </c>
      <c r="J6" s="165">
        <v>1</v>
      </c>
      <c r="K6" s="166">
        <v>0.14000000000000001</v>
      </c>
      <c r="L6" s="165">
        <f t="shared" si="0"/>
        <v>0.14000000000000001</v>
      </c>
      <c r="M6" s="167"/>
      <c r="N6" s="165">
        <f t="shared" si="1"/>
        <v>0</v>
      </c>
      <c r="O6" s="167"/>
      <c r="P6" s="165">
        <f t="shared" si="2"/>
        <v>0</v>
      </c>
      <c r="Q6" s="167"/>
      <c r="R6" s="168">
        <f t="shared" si="3"/>
        <v>0</v>
      </c>
      <c r="S6" s="167">
        <f t="shared" si="4"/>
        <v>0</v>
      </c>
      <c r="T6" s="167"/>
      <c r="U6" s="165">
        <f t="shared" si="5"/>
        <v>0</v>
      </c>
      <c r="V6" s="165">
        <f t="shared" si="6"/>
        <v>0.14000000000000001</v>
      </c>
      <c r="W6" s="169">
        <f>($W$1*V6)+(V6*$V$260)</f>
        <v>1143.5880069811667</v>
      </c>
      <c r="X6" s="170"/>
      <c r="Y6" s="170">
        <f t="shared" si="7"/>
        <v>1143.5880069811667</v>
      </c>
      <c r="Z6" s="170">
        <f t="shared" si="8"/>
        <v>95.3</v>
      </c>
      <c r="AA6" s="170">
        <v>0</v>
      </c>
      <c r="AB6" s="171">
        <v>0</v>
      </c>
      <c r="AC6" s="170">
        <v>0</v>
      </c>
      <c r="AD6" s="171">
        <v>0</v>
      </c>
      <c r="AE6" s="170">
        <v>0</v>
      </c>
      <c r="AF6" s="170">
        <v>0</v>
      </c>
      <c r="AG6" s="170">
        <v>0</v>
      </c>
      <c r="AH6" s="170">
        <v>0</v>
      </c>
      <c r="AI6" s="170">
        <v>0</v>
      </c>
      <c r="AJ6" s="171">
        <v>0</v>
      </c>
      <c r="AK6" s="171">
        <v>0</v>
      </c>
      <c r="AL6" s="170">
        <v>0</v>
      </c>
      <c r="AM6" s="170">
        <v>0</v>
      </c>
      <c r="AN6" s="170">
        <f t="shared" si="9"/>
        <v>0</v>
      </c>
    </row>
    <row r="7" spans="1:40" ht="14.25" customHeight="1" x14ac:dyDescent="0.25">
      <c r="A7" s="161" t="s">
        <v>130</v>
      </c>
      <c r="B7" s="163" t="s">
        <v>131</v>
      </c>
      <c r="C7" s="162" t="s">
        <v>132</v>
      </c>
      <c r="D7" s="162" t="s">
        <v>133</v>
      </c>
      <c r="E7" s="164">
        <v>2</v>
      </c>
      <c r="F7" s="164" t="s">
        <v>40</v>
      </c>
      <c r="G7" s="162" t="s">
        <v>134</v>
      </c>
      <c r="H7" s="162" t="s">
        <v>135</v>
      </c>
      <c r="I7" s="164">
        <v>151008</v>
      </c>
      <c r="J7" s="165">
        <v>2</v>
      </c>
      <c r="K7" s="166">
        <v>1</v>
      </c>
      <c r="L7" s="165">
        <f t="shared" si="0"/>
        <v>2</v>
      </c>
      <c r="M7" s="167"/>
      <c r="N7" s="165">
        <f t="shared" si="1"/>
        <v>0</v>
      </c>
      <c r="O7" s="167"/>
      <c r="P7" s="165">
        <f t="shared" si="2"/>
        <v>0</v>
      </c>
      <c r="Q7" s="167"/>
      <c r="R7" s="168">
        <f t="shared" si="3"/>
        <v>0</v>
      </c>
      <c r="S7" s="167">
        <f t="shared" si="4"/>
        <v>0</v>
      </c>
      <c r="T7" s="167"/>
      <c r="U7" s="165">
        <f t="shared" si="5"/>
        <v>0</v>
      </c>
      <c r="V7" s="165">
        <f t="shared" si="6"/>
        <v>2</v>
      </c>
      <c r="W7" s="169">
        <f>($W$1*V7)+(V7*$V$260)</f>
        <v>16336.97152830238</v>
      </c>
      <c r="X7" s="170"/>
      <c r="Y7" s="170">
        <f t="shared" si="7"/>
        <v>16336.97152830238</v>
      </c>
      <c r="Z7" s="170">
        <f t="shared" si="8"/>
        <v>1361.41</v>
      </c>
      <c r="AA7" s="170">
        <v>0</v>
      </c>
      <c r="AB7" s="171">
        <v>0</v>
      </c>
      <c r="AC7" s="170">
        <v>0</v>
      </c>
      <c r="AD7" s="171">
        <v>0</v>
      </c>
      <c r="AE7" s="170">
        <v>0</v>
      </c>
      <c r="AF7" s="170">
        <v>0</v>
      </c>
      <c r="AG7" s="170">
        <v>0</v>
      </c>
      <c r="AH7" s="170">
        <v>0</v>
      </c>
      <c r="AI7" s="170">
        <v>0</v>
      </c>
      <c r="AJ7" s="171">
        <v>0</v>
      </c>
      <c r="AK7" s="171">
        <v>0</v>
      </c>
      <c r="AL7" s="170">
        <v>0</v>
      </c>
      <c r="AM7" s="170">
        <v>0</v>
      </c>
      <c r="AN7" s="170">
        <f t="shared" si="9"/>
        <v>0</v>
      </c>
    </row>
    <row r="8" spans="1:40" ht="14.25" customHeight="1" x14ac:dyDescent="0.25">
      <c r="A8" s="161" t="s">
        <v>120</v>
      </c>
      <c r="B8" s="163" t="s">
        <v>121</v>
      </c>
      <c r="C8" s="162" t="s">
        <v>122</v>
      </c>
      <c r="D8" s="162" t="s">
        <v>123</v>
      </c>
      <c r="E8" s="164">
        <v>1</v>
      </c>
      <c r="F8" s="164" t="s">
        <v>40</v>
      </c>
      <c r="G8" s="162" t="s">
        <v>134</v>
      </c>
      <c r="H8" s="162" t="s">
        <v>136</v>
      </c>
      <c r="I8" s="164">
        <v>151301</v>
      </c>
      <c r="J8" s="165">
        <v>2</v>
      </c>
      <c r="K8" s="166">
        <v>0.26960000000000001</v>
      </c>
      <c r="L8" s="165">
        <f t="shared" si="0"/>
        <v>0.53920000000000001</v>
      </c>
      <c r="M8" s="167"/>
      <c r="N8" s="165">
        <f t="shared" si="1"/>
        <v>0</v>
      </c>
      <c r="O8" s="167"/>
      <c r="P8" s="165">
        <f t="shared" si="2"/>
        <v>0</v>
      </c>
      <c r="Q8" s="167"/>
      <c r="R8" s="168">
        <f t="shared" si="3"/>
        <v>0</v>
      </c>
      <c r="S8" s="167">
        <f t="shared" si="4"/>
        <v>0</v>
      </c>
      <c r="T8" s="167"/>
      <c r="U8" s="165">
        <f t="shared" si="5"/>
        <v>0</v>
      </c>
      <c r="V8" s="165">
        <f t="shared" si="6"/>
        <v>0.53920000000000001</v>
      </c>
      <c r="W8" s="169">
        <f>($W$1*V8)+(V8*$V$260)</f>
        <v>4404.4475240303218</v>
      </c>
      <c r="X8" s="170"/>
      <c r="Y8" s="170">
        <f t="shared" si="7"/>
        <v>4404.4475240303218</v>
      </c>
      <c r="Z8" s="170">
        <f t="shared" si="8"/>
        <v>367.04</v>
      </c>
      <c r="AA8" s="170">
        <v>0</v>
      </c>
      <c r="AB8" s="171">
        <v>0</v>
      </c>
      <c r="AC8" s="170">
        <v>0</v>
      </c>
      <c r="AD8" s="171">
        <v>0</v>
      </c>
      <c r="AE8" s="170">
        <v>0</v>
      </c>
      <c r="AF8" s="170">
        <v>0</v>
      </c>
      <c r="AG8" s="170">
        <v>0</v>
      </c>
      <c r="AH8" s="170">
        <v>0</v>
      </c>
      <c r="AI8" s="170">
        <v>0</v>
      </c>
      <c r="AJ8" s="171">
        <v>0</v>
      </c>
      <c r="AK8" s="171">
        <v>0</v>
      </c>
      <c r="AL8" s="170">
        <v>0</v>
      </c>
      <c r="AM8" s="170">
        <v>0</v>
      </c>
      <c r="AN8" s="170">
        <f t="shared" si="9"/>
        <v>0</v>
      </c>
    </row>
    <row r="9" spans="1:40" ht="14.25" customHeight="1" x14ac:dyDescent="0.25">
      <c r="A9" s="161" t="s">
        <v>120</v>
      </c>
      <c r="B9" s="163" t="s">
        <v>121</v>
      </c>
      <c r="C9" s="162" t="s">
        <v>122</v>
      </c>
      <c r="D9" s="162" t="s">
        <v>123</v>
      </c>
      <c r="E9" s="164">
        <v>1</v>
      </c>
      <c r="F9" s="164" t="s">
        <v>40</v>
      </c>
      <c r="G9" s="162" t="s">
        <v>134</v>
      </c>
      <c r="H9" s="162" t="s">
        <v>124</v>
      </c>
      <c r="I9" s="164">
        <v>152000</v>
      </c>
      <c r="J9" s="165">
        <v>2</v>
      </c>
      <c r="K9" s="166">
        <v>2.2499999999999999E-2</v>
      </c>
      <c r="L9" s="165">
        <f t="shared" si="0"/>
        <v>4.4999999999999998E-2</v>
      </c>
      <c r="M9" s="167"/>
      <c r="N9" s="165">
        <f t="shared" si="1"/>
        <v>0</v>
      </c>
      <c r="O9" s="167"/>
      <c r="P9" s="165">
        <f t="shared" si="2"/>
        <v>0</v>
      </c>
      <c r="Q9" s="167"/>
      <c r="R9" s="168">
        <f t="shared" si="3"/>
        <v>0</v>
      </c>
      <c r="S9" s="167">
        <f t="shared" si="4"/>
        <v>0</v>
      </c>
      <c r="T9" s="167"/>
      <c r="U9" s="165">
        <f t="shared" si="5"/>
        <v>0</v>
      </c>
      <c r="V9" s="165">
        <f t="shared" si="6"/>
        <v>4.4999999999999998E-2</v>
      </c>
      <c r="W9" s="169">
        <f>($W$1*V9)+(V9*$V$260)</f>
        <v>367.58185938680356</v>
      </c>
      <c r="X9" s="170"/>
      <c r="Y9" s="170">
        <f t="shared" si="7"/>
        <v>367.58185938680356</v>
      </c>
      <c r="Z9" s="170">
        <f t="shared" si="8"/>
        <v>30.63</v>
      </c>
      <c r="AA9" s="170">
        <v>0</v>
      </c>
      <c r="AB9" s="171">
        <v>0</v>
      </c>
      <c r="AC9" s="170">
        <v>0</v>
      </c>
      <c r="AD9" s="171">
        <v>0</v>
      </c>
      <c r="AE9" s="170">
        <v>0</v>
      </c>
      <c r="AF9" s="170">
        <v>0</v>
      </c>
      <c r="AG9" s="170">
        <v>0</v>
      </c>
      <c r="AH9" s="170">
        <v>0</v>
      </c>
      <c r="AI9" s="170">
        <v>0</v>
      </c>
      <c r="AJ9" s="171">
        <v>0</v>
      </c>
      <c r="AK9" s="171">
        <v>0</v>
      </c>
      <c r="AL9" s="170">
        <v>0</v>
      </c>
      <c r="AM9" s="170">
        <v>0</v>
      </c>
      <c r="AN9" s="170">
        <f t="shared" si="9"/>
        <v>0</v>
      </c>
    </row>
    <row r="10" spans="1:40" ht="14.25" customHeight="1" x14ac:dyDescent="0.25">
      <c r="A10" s="161" t="s">
        <v>113</v>
      </c>
      <c r="B10" s="163" t="s">
        <v>114</v>
      </c>
      <c r="C10" s="162" t="s">
        <v>115</v>
      </c>
      <c r="D10" s="162" t="s">
        <v>116</v>
      </c>
      <c r="E10" s="164">
        <v>3</v>
      </c>
      <c r="F10" s="164" t="s">
        <v>40</v>
      </c>
      <c r="G10" s="162" t="s">
        <v>137</v>
      </c>
      <c r="H10" s="162" t="s">
        <v>138</v>
      </c>
      <c r="I10" s="164">
        <v>152100</v>
      </c>
      <c r="J10" s="165">
        <v>1</v>
      </c>
      <c r="K10" s="166">
        <v>0.27500000000000002</v>
      </c>
      <c r="L10" s="165">
        <f t="shared" si="0"/>
        <v>0.27500000000000002</v>
      </c>
      <c r="M10" s="167"/>
      <c r="N10" s="165">
        <f t="shared" si="1"/>
        <v>0</v>
      </c>
      <c r="O10" s="167"/>
      <c r="P10" s="165">
        <f t="shared" si="2"/>
        <v>0</v>
      </c>
      <c r="Q10" s="167"/>
      <c r="R10" s="168">
        <f t="shared" si="3"/>
        <v>0</v>
      </c>
      <c r="S10" s="167">
        <f t="shared" si="4"/>
        <v>0</v>
      </c>
      <c r="T10" s="167"/>
      <c r="U10" s="165">
        <f t="shared" si="5"/>
        <v>0</v>
      </c>
      <c r="V10" s="165">
        <f t="shared" si="6"/>
        <v>0.27500000000000002</v>
      </c>
      <c r="W10" s="169">
        <f>($W$1*V10)+(V10*$V$260)</f>
        <v>2246.3335851415773</v>
      </c>
      <c r="X10" s="170"/>
      <c r="Y10" s="170">
        <f t="shared" si="7"/>
        <v>2246.3335851415773</v>
      </c>
      <c r="Z10" s="170">
        <f t="shared" si="8"/>
        <v>187.19</v>
      </c>
      <c r="AA10" s="170">
        <v>0</v>
      </c>
      <c r="AB10" s="171">
        <v>0</v>
      </c>
      <c r="AC10" s="170">
        <v>0</v>
      </c>
      <c r="AD10" s="171">
        <v>0</v>
      </c>
      <c r="AE10" s="170">
        <v>0</v>
      </c>
      <c r="AF10" s="170">
        <v>0</v>
      </c>
      <c r="AG10" s="170">
        <v>0</v>
      </c>
      <c r="AH10" s="170">
        <v>0</v>
      </c>
      <c r="AI10" s="170">
        <v>0</v>
      </c>
      <c r="AJ10" s="171">
        <v>0</v>
      </c>
      <c r="AK10" s="171">
        <v>0</v>
      </c>
      <c r="AL10" s="170">
        <v>0</v>
      </c>
      <c r="AM10" s="170">
        <v>0</v>
      </c>
      <c r="AN10" s="170">
        <f t="shared" si="9"/>
        <v>0</v>
      </c>
    </row>
    <row r="11" spans="1:40" ht="14.25" customHeight="1" x14ac:dyDescent="0.25">
      <c r="A11" s="161" t="s">
        <v>139</v>
      </c>
      <c r="B11" s="163" t="s">
        <v>114</v>
      </c>
      <c r="C11" s="162" t="s">
        <v>115</v>
      </c>
      <c r="D11" s="162" t="s">
        <v>116</v>
      </c>
      <c r="E11" s="164">
        <v>3</v>
      </c>
      <c r="F11" s="164" t="s">
        <v>40</v>
      </c>
      <c r="G11" s="162" t="s">
        <v>137</v>
      </c>
      <c r="H11" s="162" t="s">
        <v>140</v>
      </c>
      <c r="I11" s="164" t="s">
        <v>141</v>
      </c>
      <c r="J11" s="165">
        <v>1</v>
      </c>
      <c r="K11" s="166">
        <v>0.33</v>
      </c>
      <c r="L11" s="165">
        <f t="shared" si="0"/>
        <v>0.33</v>
      </c>
      <c r="M11" s="167"/>
      <c r="N11" s="165">
        <f t="shared" si="1"/>
        <v>0</v>
      </c>
      <c r="O11" s="167"/>
      <c r="P11" s="165">
        <f t="shared" si="2"/>
        <v>0</v>
      </c>
      <c r="Q11" s="167"/>
      <c r="R11" s="168">
        <f t="shared" si="3"/>
        <v>0</v>
      </c>
      <c r="S11" s="167">
        <f t="shared" si="4"/>
        <v>0</v>
      </c>
      <c r="T11" s="167"/>
      <c r="U11" s="165">
        <f t="shared" si="5"/>
        <v>0</v>
      </c>
      <c r="V11" s="165">
        <f t="shared" si="6"/>
        <v>0.33</v>
      </c>
      <c r="W11" s="169">
        <f>($W$1*V11)+(V11*$V$260)</f>
        <v>2695.600302169893</v>
      </c>
      <c r="X11" s="170"/>
      <c r="Y11" s="170">
        <f t="shared" si="7"/>
        <v>2695.600302169893</v>
      </c>
      <c r="Z11" s="170">
        <f t="shared" si="8"/>
        <v>224.63</v>
      </c>
      <c r="AA11" s="170">
        <v>0</v>
      </c>
      <c r="AB11" s="171">
        <v>0</v>
      </c>
      <c r="AC11" s="170">
        <v>0</v>
      </c>
      <c r="AD11" s="171">
        <v>0</v>
      </c>
      <c r="AE11" s="170">
        <v>0</v>
      </c>
      <c r="AF11" s="170">
        <v>0</v>
      </c>
      <c r="AG11" s="170">
        <v>0</v>
      </c>
      <c r="AH11" s="170">
        <v>0</v>
      </c>
      <c r="AI11" s="170">
        <v>0</v>
      </c>
      <c r="AJ11" s="171">
        <v>0</v>
      </c>
      <c r="AK11" s="171">
        <v>0</v>
      </c>
      <c r="AL11" s="170">
        <v>0</v>
      </c>
      <c r="AM11" s="170">
        <v>0</v>
      </c>
      <c r="AN11" s="170">
        <f t="shared" si="9"/>
        <v>0</v>
      </c>
    </row>
    <row r="12" spans="1:40" ht="14.25" customHeight="1" x14ac:dyDescent="0.25">
      <c r="A12" s="161" t="s">
        <v>139</v>
      </c>
      <c r="B12" s="163" t="s">
        <v>114</v>
      </c>
      <c r="C12" s="162" t="s">
        <v>115</v>
      </c>
      <c r="D12" s="162" t="s">
        <v>116</v>
      </c>
      <c r="E12" s="164">
        <v>3</v>
      </c>
      <c r="F12" s="164" t="s">
        <v>40</v>
      </c>
      <c r="G12" s="162" t="s">
        <v>137</v>
      </c>
      <c r="H12" s="162" t="s">
        <v>140</v>
      </c>
      <c r="I12" s="164" t="s">
        <v>142</v>
      </c>
      <c r="J12" s="165">
        <v>1</v>
      </c>
      <c r="K12" s="166">
        <v>0.17</v>
      </c>
      <c r="L12" s="165">
        <f t="shared" si="0"/>
        <v>0.17</v>
      </c>
      <c r="M12" s="167"/>
      <c r="N12" s="165">
        <f t="shared" si="1"/>
        <v>0</v>
      </c>
      <c r="O12" s="167"/>
      <c r="P12" s="165">
        <f t="shared" si="2"/>
        <v>0</v>
      </c>
      <c r="Q12" s="167"/>
      <c r="R12" s="168">
        <f t="shared" si="3"/>
        <v>0</v>
      </c>
      <c r="S12" s="167">
        <f t="shared" si="4"/>
        <v>0</v>
      </c>
      <c r="T12" s="167"/>
      <c r="U12" s="165">
        <f t="shared" si="5"/>
        <v>0</v>
      </c>
      <c r="V12" s="165">
        <f t="shared" si="6"/>
        <v>0.17</v>
      </c>
      <c r="W12" s="169">
        <f>($W$1*V12)+(V12*$V$260)</f>
        <v>1388.6425799057024</v>
      </c>
      <c r="X12" s="170"/>
      <c r="Y12" s="170">
        <f t="shared" si="7"/>
        <v>1388.6425799057024</v>
      </c>
      <c r="Z12" s="170">
        <f t="shared" si="8"/>
        <v>115.72</v>
      </c>
      <c r="AA12" s="170">
        <v>0</v>
      </c>
      <c r="AB12" s="171">
        <v>0</v>
      </c>
      <c r="AC12" s="170">
        <v>0</v>
      </c>
      <c r="AD12" s="171">
        <v>0</v>
      </c>
      <c r="AE12" s="170">
        <v>0</v>
      </c>
      <c r="AF12" s="170">
        <v>0</v>
      </c>
      <c r="AG12" s="170">
        <v>0</v>
      </c>
      <c r="AH12" s="170">
        <v>0</v>
      </c>
      <c r="AI12" s="170">
        <v>0</v>
      </c>
      <c r="AJ12" s="171">
        <v>0</v>
      </c>
      <c r="AK12" s="171">
        <v>0</v>
      </c>
      <c r="AL12" s="170">
        <v>0</v>
      </c>
      <c r="AM12" s="170">
        <v>0</v>
      </c>
      <c r="AN12" s="170">
        <f t="shared" si="9"/>
        <v>0</v>
      </c>
    </row>
    <row r="13" spans="1:40" ht="14.25" customHeight="1" x14ac:dyDescent="0.25">
      <c r="A13" s="161" t="s">
        <v>125</v>
      </c>
      <c r="B13" s="162">
        <v>311</v>
      </c>
      <c r="C13" s="162" t="s">
        <v>126</v>
      </c>
      <c r="D13" s="162" t="s">
        <v>127</v>
      </c>
      <c r="E13" s="164">
        <v>1</v>
      </c>
      <c r="F13" s="164" t="s">
        <v>40</v>
      </c>
      <c r="G13" s="162" t="s">
        <v>137</v>
      </c>
      <c r="H13" s="162" t="s">
        <v>143</v>
      </c>
      <c r="I13" s="164">
        <v>153100</v>
      </c>
      <c r="J13" s="165">
        <v>1</v>
      </c>
      <c r="K13" s="166">
        <v>0.36</v>
      </c>
      <c r="L13" s="165">
        <f t="shared" si="0"/>
        <v>0.36</v>
      </c>
      <c r="M13" s="167"/>
      <c r="N13" s="165">
        <f t="shared" si="1"/>
        <v>0</v>
      </c>
      <c r="O13" s="167"/>
      <c r="P13" s="165">
        <f t="shared" si="2"/>
        <v>0</v>
      </c>
      <c r="Q13" s="167"/>
      <c r="R13" s="168">
        <f t="shared" si="3"/>
        <v>0</v>
      </c>
      <c r="S13" s="167">
        <f t="shared" si="4"/>
        <v>0</v>
      </c>
      <c r="T13" s="167"/>
      <c r="U13" s="165">
        <f t="shared" si="5"/>
        <v>0</v>
      </c>
      <c r="V13" s="165">
        <f t="shared" si="6"/>
        <v>0.36</v>
      </c>
      <c r="W13" s="169">
        <f>($W$1*V13)+(V13*$V$260)</f>
        <v>2940.6548750944285</v>
      </c>
      <c r="X13" s="170"/>
      <c r="Y13" s="170">
        <f t="shared" si="7"/>
        <v>2940.6548750944285</v>
      </c>
      <c r="Z13" s="170">
        <f t="shared" si="8"/>
        <v>245.05</v>
      </c>
      <c r="AA13" s="170">
        <v>0.18333333333333335</v>
      </c>
      <c r="AB13" s="171">
        <v>0.33333333333333331</v>
      </c>
      <c r="AC13" s="170">
        <v>0</v>
      </c>
      <c r="AD13" s="171">
        <v>0</v>
      </c>
      <c r="AE13" s="170">
        <v>0</v>
      </c>
      <c r="AF13" s="170">
        <v>0</v>
      </c>
      <c r="AG13" s="170">
        <v>0</v>
      </c>
      <c r="AH13" s="170">
        <v>0</v>
      </c>
      <c r="AI13" s="170">
        <v>0</v>
      </c>
      <c r="AJ13" s="171">
        <v>0</v>
      </c>
      <c r="AK13" s="171">
        <v>0.33333333333333331</v>
      </c>
      <c r="AL13" s="170">
        <v>0</v>
      </c>
      <c r="AM13" s="170">
        <v>0</v>
      </c>
      <c r="AN13" s="170">
        <f t="shared" si="9"/>
        <v>0.18333333333333335</v>
      </c>
    </row>
    <row r="14" spans="1:40" ht="14.25" customHeight="1" x14ac:dyDescent="0.25">
      <c r="A14" s="161" t="s">
        <v>120</v>
      </c>
      <c r="B14" s="163" t="s">
        <v>121</v>
      </c>
      <c r="C14" s="162" t="s">
        <v>122</v>
      </c>
      <c r="D14" s="162" t="s">
        <v>123</v>
      </c>
      <c r="E14" s="164">
        <v>1</v>
      </c>
      <c r="F14" s="164" t="s">
        <v>40</v>
      </c>
      <c r="G14" s="162" t="s">
        <v>137</v>
      </c>
      <c r="H14" s="162" t="s">
        <v>138</v>
      </c>
      <c r="I14" s="164">
        <v>152100</v>
      </c>
      <c r="J14" s="165">
        <v>2</v>
      </c>
      <c r="K14" s="166">
        <v>0.1236</v>
      </c>
      <c r="L14" s="165">
        <f t="shared" si="0"/>
        <v>0.2472</v>
      </c>
      <c r="M14" s="167"/>
      <c r="N14" s="165">
        <f t="shared" si="1"/>
        <v>0</v>
      </c>
      <c r="O14" s="167"/>
      <c r="P14" s="165">
        <f t="shared" si="2"/>
        <v>0</v>
      </c>
      <c r="Q14" s="167"/>
      <c r="R14" s="168">
        <f t="shared" si="3"/>
        <v>0</v>
      </c>
      <c r="S14" s="167">
        <f t="shared" si="4"/>
        <v>0</v>
      </c>
      <c r="T14" s="167"/>
      <c r="U14" s="165">
        <f t="shared" si="5"/>
        <v>0</v>
      </c>
      <c r="V14" s="165">
        <f t="shared" si="6"/>
        <v>0.2472</v>
      </c>
      <c r="W14" s="169">
        <f>($W$1*V14)+(V14*$V$260)</f>
        <v>2019.2496808981741</v>
      </c>
      <c r="X14" s="170"/>
      <c r="Y14" s="170">
        <f t="shared" si="7"/>
        <v>2019.2496808981741</v>
      </c>
      <c r="Z14" s="170">
        <f t="shared" si="8"/>
        <v>168.27</v>
      </c>
      <c r="AA14" s="170">
        <v>0</v>
      </c>
      <c r="AB14" s="171">
        <v>0</v>
      </c>
      <c r="AC14" s="170">
        <v>0</v>
      </c>
      <c r="AD14" s="171">
        <v>0</v>
      </c>
      <c r="AE14" s="170">
        <v>0</v>
      </c>
      <c r="AF14" s="170">
        <v>0</v>
      </c>
      <c r="AG14" s="170">
        <v>0</v>
      </c>
      <c r="AH14" s="170">
        <v>0</v>
      </c>
      <c r="AI14" s="170">
        <v>0</v>
      </c>
      <c r="AJ14" s="171">
        <v>0</v>
      </c>
      <c r="AK14" s="171">
        <v>0</v>
      </c>
      <c r="AL14" s="170">
        <v>0</v>
      </c>
      <c r="AM14" s="170">
        <v>0</v>
      </c>
      <c r="AN14" s="170">
        <f t="shared" si="9"/>
        <v>0</v>
      </c>
    </row>
    <row r="15" spans="1:40" ht="14.25" customHeight="1" x14ac:dyDescent="0.25">
      <c r="A15" s="161" t="s">
        <v>120</v>
      </c>
      <c r="B15" s="163" t="s">
        <v>121</v>
      </c>
      <c r="C15" s="162" t="s">
        <v>122</v>
      </c>
      <c r="D15" s="162" t="s">
        <v>123</v>
      </c>
      <c r="E15" s="164">
        <v>1</v>
      </c>
      <c r="F15" s="164" t="s">
        <v>40</v>
      </c>
      <c r="G15" s="162" t="s">
        <v>137</v>
      </c>
      <c r="H15" s="162" t="s">
        <v>124</v>
      </c>
      <c r="I15" s="164">
        <v>153000</v>
      </c>
      <c r="J15" s="165">
        <v>2</v>
      </c>
      <c r="K15" s="166">
        <v>2.2499999999999999E-2</v>
      </c>
      <c r="L15" s="165">
        <f t="shared" si="0"/>
        <v>4.4999999999999998E-2</v>
      </c>
      <c r="M15" s="167"/>
      <c r="N15" s="165">
        <f t="shared" si="1"/>
        <v>0</v>
      </c>
      <c r="O15" s="167"/>
      <c r="P15" s="165">
        <f t="shared" si="2"/>
        <v>0</v>
      </c>
      <c r="Q15" s="167"/>
      <c r="R15" s="168">
        <f t="shared" si="3"/>
        <v>0</v>
      </c>
      <c r="S15" s="167">
        <f t="shared" si="4"/>
        <v>0</v>
      </c>
      <c r="T15" s="167"/>
      <c r="U15" s="165">
        <f t="shared" si="5"/>
        <v>0</v>
      </c>
      <c r="V15" s="165">
        <f t="shared" si="6"/>
        <v>4.4999999999999998E-2</v>
      </c>
      <c r="W15" s="169">
        <f>($W$1*V15)+(V15*$V$260)</f>
        <v>367.58185938680356</v>
      </c>
      <c r="X15" s="170"/>
      <c r="Y15" s="170">
        <f t="shared" si="7"/>
        <v>367.58185938680356</v>
      </c>
      <c r="Z15" s="170">
        <f t="shared" si="8"/>
        <v>30.63</v>
      </c>
      <c r="AA15" s="170">
        <v>0</v>
      </c>
      <c r="AB15" s="171">
        <v>0</v>
      </c>
      <c r="AC15" s="170">
        <v>0</v>
      </c>
      <c r="AD15" s="171">
        <v>0</v>
      </c>
      <c r="AE15" s="170">
        <v>0</v>
      </c>
      <c r="AF15" s="170">
        <v>0</v>
      </c>
      <c r="AG15" s="170">
        <v>0</v>
      </c>
      <c r="AH15" s="170">
        <v>0</v>
      </c>
      <c r="AI15" s="170">
        <v>0</v>
      </c>
      <c r="AJ15" s="171">
        <v>0</v>
      </c>
      <c r="AK15" s="171">
        <v>0</v>
      </c>
      <c r="AL15" s="170">
        <v>0</v>
      </c>
      <c r="AM15" s="170">
        <v>0</v>
      </c>
      <c r="AN15" s="170">
        <f t="shared" si="9"/>
        <v>0</v>
      </c>
    </row>
    <row r="16" spans="1:40" ht="14.25" customHeight="1" x14ac:dyDescent="0.25">
      <c r="A16" s="161" t="s">
        <v>144</v>
      </c>
      <c r="B16" s="163" t="s">
        <v>145</v>
      </c>
      <c r="C16" s="162" t="s">
        <v>122</v>
      </c>
      <c r="D16" s="162" t="s">
        <v>123</v>
      </c>
      <c r="E16" s="164">
        <v>1</v>
      </c>
      <c r="F16" s="164" t="s">
        <v>40</v>
      </c>
      <c r="G16" s="162" t="s">
        <v>137</v>
      </c>
      <c r="H16" s="162" t="s">
        <v>140</v>
      </c>
      <c r="I16" s="164" t="s">
        <v>141</v>
      </c>
      <c r="J16" s="165">
        <v>2</v>
      </c>
      <c r="K16" s="166">
        <v>0.66</v>
      </c>
      <c r="L16" s="165">
        <f t="shared" si="0"/>
        <v>1.32</v>
      </c>
      <c r="M16" s="167"/>
      <c r="N16" s="165">
        <f t="shared" si="1"/>
        <v>0</v>
      </c>
      <c r="O16" s="167"/>
      <c r="P16" s="165">
        <f t="shared" si="2"/>
        <v>0</v>
      </c>
      <c r="Q16" s="167"/>
      <c r="R16" s="168">
        <f t="shared" si="3"/>
        <v>0</v>
      </c>
      <c r="S16" s="167">
        <f t="shared" si="4"/>
        <v>0</v>
      </c>
      <c r="T16" s="167"/>
      <c r="U16" s="165">
        <f t="shared" si="5"/>
        <v>0</v>
      </c>
      <c r="V16" s="165">
        <f t="shared" si="6"/>
        <v>1.32</v>
      </c>
      <c r="W16" s="169">
        <f>($W$1*V16)+(V16*$V$260)</f>
        <v>10782.401208679572</v>
      </c>
      <c r="X16" s="170"/>
      <c r="Y16" s="170">
        <f t="shared" si="7"/>
        <v>10782.401208679572</v>
      </c>
      <c r="Z16" s="170">
        <f t="shared" si="8"/>
        <v>898.53</v>
      </c>
      <c r="AA16" s="170">
        <v>0</v>
      </c>
      <c r="AB16" s="171">
        <v>0</v>
      </c>
      <c r="AC16" s="170">
        <v>0</v>
      </c>
      <c r="AD16" s="171">
        <v>0</v>
      </c>
      <c r="AE16" s="170">
        <v>0</v>
      </c>
      <c r="AF16" s="170">
        <v>0</v>
      </c>
      <c r="AG16" s="170">
        <v>0</v>
      </c>
      <c r="AH16" s="170">
        <v>0</v>
      </c>
      <c r="AI16" s="170">
        <v>0</v>
      </c>
      <c r="AJ16" s="171">
        <v>0</v>
      </c>
      <c r="AK16" s="171">
        <v>0</v>
      </c>
      <c r="AL16" s="170">
        <v>0</v>
      </c>
      <c r="AM16" s="170">
        <v>0</v>
      </c>
      <c r="AN16" s="170">
        <f t="shared" si="9"/>
        <v>0</v>
      </c>
    </row>
    <row r="17" spans="1:40" ht="14.25" customHeight="1" x14ac:dyDescent="0.25">
      <c r="A17" s="161" t="s">
        <v>144</v>
      </c>
      <c r="B17" s="163" t="s">
        <v>145</v>
      </c>
      <c r="C17" s="162" t="s">
        <v>122</v>
      </c>
      <c r="D17" s="162" t="s">
        <v>123</v>
      </c>
      <c r="E17" s="164">
        <v>1</v>
      </c>
      <c r="F17" s="164" t="s">
        <v>40</v>
      </c>
      <c r="G17" s="162" t="s">
        <v>137</v>
      </c>
      <c r="H17" s="162" t="s">
        <v>140</v>
      </c>
      <c r="I17" s="164" t="s">
        <v>142</v>
      </c>
      <c r="J17" s="165">
        <v>2</v>
      </c>
      <c r="K17" s="166">
        <v>0.34</v>
      </c>
      <c r="L17" s="165">
        <f t="shared" si="0"/>
        <v>0.68</v>
      </c>
      <c r="M17" s="167"/>
      <c r="N17" s="165">
        <f t="shared" si="1"/>
        <v>0</v>
      </c>
      <c r="O17" s="167"/>
      <c r="P17" s="165">
        <f t="shared" si="2"/>
        <v>0</v>
      </c>
      <c r="Q17" s="167"/>
      <c r="R17" s="168">
        <f t="shared" si="3"/>
        <v>0</v>
      </c>
      <c r="S17" s="167">
        <f t="shared" si="4"/>
        <v>0</v>
      </c>
      <c r="T17" s="167"/>
      <c r="U17" s="165">
        <f t="shared" si="5"/>
        <v>0</v>
      </c>
      <c r="V17" s="165">
        <f t="shared" si="6"/>
        <v>0.68</v>
      </c>
      <c r="W17" s="169">
        <f>($W$1*V17)+(V17*$V$260)</f>
        <v>5554.5703196228096</v>
      </c>
      <c r="X17" s="170"/>
      <c r="Y17" s="170">
        <f t="shared" si="7"/>
        <v>5554.5703196228096</v>
      </c>
      <c r="Z17" s="170">
        <f t="shared" si="8"/>
        <v>462.88</v>
      </c>
      <c r="AA17" s="170">
        <v>0</v>
      </c>
      <c r="AB17" s="171">
        <v>0</v>
      </c>
      <c r="AC17" s="170">
        <v>0</v>
      </c>
      <c r="AD17" s="171">
        <v>0</v>
      </c>
      <c r="AE17" s="170">
        <v>0</v>
      </c>
      <c r="AF17" s="170">
        <v>0</v>
      </c>
      <c r="AG17" s="170">
        <v>0</v>
      </c>
      <c r="AH17" s="170">
        <v>0</v>
      </c>
      <c r="AI17" s="170">
        <v>0</v>
      </c>
      <c r="AJ17" s="171">
        <v>0</v>
      </c>
      <c r="AK17" s="171">
        <v>0</v>
      </c>
      <c r="AL17" s="170">
        <v>0</v>
      </c>
      <c r="AM17" s="170">
        <v>0</v>
      </c>
      <c r="AN17" s="170">
        <f t="shared" si="9"/>
        <v>0</v>
      </c>
    </row>
    <row r="18" spans="1:40" ht="14.25" customHeight="1" x14ac:dyDescent="0.25">
      <c r="A18" s="161" t="s">
        <v>113</v>
      </c>
      <c r="B18" s="163" t="s">
        <v>114</v>
      </c>
      <c r="C18" s="162" t="s">
        <v>115</v>
      </c>
      <c r="D18" s="162" t="s">
        <v>116</v>
      </c>
      <c r="E18" s="164">
        <v>3</v>
      </c>
      <c r="F18" s="164" t="s">
        <v>40</v>
      </c>
      <c r="G18" s="162" t="s">
        <v>146</v>
      </c>
      <c r="H18" s="162" t="s">
        <v>147</v>
      </c>
      <c r="I18" s="164">
        <v>154406</v>
      </c>
      <c r="J18" s="165">
        <v>1</v>
      </c>
      <c r="K18" s="166">
        <v>7.4999999999999997E-2</v>
      </c>
      <c r="L18" s="165">
        <f t="shared" si="0"/>
        <v>7.4999999999999997E-2</v>
      </c>
      <c r="M18" s="167"/>
      <c r="N18" s="165">
        <f t="shared" si="1"/>
        <v>0</v>
      </c>
      <c r="O18" s="167"/>
      <c r="P18" s="165">
        <f t="shared" si="2"/>
        <v>0</v>
      </c>
      <c r="Q18" s="167"/>
      <c r="R18" s="168">
        <f t="shared" si="3"/>
        <v>0</v>
      </c>
      <c r="S18" s="167">
        <f t="shared" si="4"/>
        <v>0</v>
      </c>
      <c r="T18" s="167"/>
      <c r="U18" s="165">
        <f t="shared" si="5"/>
        <v>0</v>
      </c>
      <c r="V18" s="165">
        <f t="shared" si="6"/>
        <v>7.4999999999999997E-2</v>
      </c>
      <c r="W18" s="169">
        <f>($W$1*V18)+(V18*$V$260)</f>
        <v>612.63643231133926</v>
      </c>
      <c r="X18" s="170"/>
      <c r="Y18" s="170">
        <f t="shared" si="7"/>
        <v>612.63643231133926</v>
      </c>
      <c r="Z18" s="170">
        <f t="shared" si="8"/>
        <v>51.05</v>
      </c>
      <c r="AA18" s="170">
        <v>0</v>
      </c>
      <c r="AB18" s="171">
        <v>0</v>
      </c>
      <c r="AC18" s="170">
        <v>0</v>
      </c>
      <c r="AD18" s="171">
        <v>0</v>
      </c>
      <c r="AE18" s="170">
        <v>0</v>
      </c>
      <c r="AF18" s="170">
        <v>0</v>
      </c>
      <c r="AG18" s="170">
        <v>0</v>
      </c>
      <c r="AH18" s="170">
        <v>0</v>
      </c>
      <c r="AI18" s="170">
        <v>0</v>
      </c>
      <c r="AJ18" s="171">
        <v>0</v>
      </c>
      <c r="AK18" s="171">
        <v>0</v>
      </c>
      <c r="AL18" s="170">
        <v>0</v>
      </c>
      <c r="AM18" s="170">
        <v>0</v>
      </c>
      <c r="AN18" s="170">
        <f t="shared" si="9"/>
        <v>0</v>
      </c>
    </row>
    <row r="19" spans="1:40" ht="14.25" customHeight="1" x14ac:dyDescent="0.25">
      <c r="A19" s="161" t="s">
        <v>120</v>
      </c>
      <c r="B19" s="163" t="s">
        <v>121</v>
      </c>
      <c r="C19" s="162" t="s">
        <v>122</v>
      </c>
      <c r="D19" s="162" t="s">
        <v>123</v>
      </c>
      <c r="E19" s="164">
        <v>1</v>
      </c>
      <c r="F19" s="164" t="s">
        <v>40</v>
      </c>
      <c r="G19" s="162" t="s">
        <v>146</v>
      </c>
      <c r="H19" s="162" t="s">
        <v>148</v>
      </c>
      <c r="I19" s="164">
        <v>150000</v>
      </c>
      <c r="J19" s="165">
        <v>2</v>
      </c>
      <c r="K19" s="166">
        <v>6.7400000000000002E-2</v>
      </c>
      <c r="L19" s="165">
        <f t="shared" si="0"/>
        <v>0.1348</v>
      </c>
      <c r="M19" s="167"/>
      <c r="N19" s="165">
        <f t="shared" si="1"/>
        <v>0</v>
      </c>
      <c r="O19" s="167"/>
      <c r="P19" s="165">
        <f t="shared" si="2"/>
        <v>0</v>
      </c>
      <c r="Q19" s="167"/>
      <c r="R19" s="168">
        <f t="shared" si="3"/>
        <v>0</v>
      </c>
      <c r="S19" s="167">
        <f t="shared" si="4"/>
        <v>0</v>
      </c>
      <c r="T19" s="167"/>
      <c r="U19" s="165">
        <f t="shared" si="5"/>
        <v>0</v>
      </c>
      <c r="V19" s="165">
        <f t="shared" si="6"/>
        <v>0.1348</v>
      </c>
      <c r="W19" s="169">
        <f>($W$1*V19)+(V19*$V$260)</f>
        <v>1101.1118810075805</v>
      </c>
      <c r="X19" s="170"/>
      <c r="Y19" s="170">
        <f t="shared" si="7"/>
        <v>1101.1118810075805</v>
      </c>
      <c r="Z19" s="170">
        <f t="shared" si="8"/>
        <v>91.76</v>
      </c>
      <c r="AA19" s="170">
        <v>0</v>
      </c>
      <c r="AB19" s="171">
        <v>0</v>
      </c>
      <c r="AC19" s="170">
        <v>0</v>
      </c>
      <c r="AD19" s="171">
        <v>0</v>
      </c>
      <c r="AE19" s="170">
        <v>0</v>
      </c>
      <c r="AF19" s="170">
        <v>0</v>
      </c>
      <c r="AG19" s="170">
        <v>0</v>
      </c>
      <c r="AH19" s="170">
        <v>0</v>
      </c>
      <c r="AI19" s="170">
        <v>0</v>
      </c>
      <c r="AJ19" s="171">
        <v>0</v>
      </c>
      <c r="AK19" s="171">
        <v>0</v>
      </c>
      <c r="AL19" s="170">
        <v>3.3800000000000003</v>
      </c>
      <c r="AM19" s="170">
        <v>0</v>
      </c>
      <c r="AN19" s="170">
        <f t="shared" si="9"/>
        <v>3.3800000000000003</v>
      </c>
    </row>
    <row r="20" spans="1:40" ht="14.25" customHeight="1" x14ac:dyDescent="0.25">
      <c r="A20" s="161" t="s">
        <v>120</v>
      </c>
      <c r="B20" s="163" t="s">
        <v>121</v>
      </c>
      <c r="C20" s="162" t="s">
        <v>122</v>
      </c>
      <c r="D20" s="162" t="s">
        <v>123</v>
      </c>
      <c r="E20" s="164">
        <v>1</v>
      </c>
      <c r="F20" s="164" t="s">
        <v>40</v>
      </c>
      <c r="G20" s="162" t="s">
        <v>146</v>
      </c>
      <c r="H20" s="162" t="s">
        <v>149</v>
      </c>
      <c r="I20" s="164">
        <v>154100</v>
      </c>
      <c r="J20" s="165">
        <v>2</v>
      </c>
      <c r="K20" s="166">
        <v>0.1573</v>
      </c>
      <c r="L20" s="165">
        <f t="shared" si="0"/>
        <v>0.31459999999999999</v>
      </c>
      <c r="M20" s="167"/>
      <c r="N20" s="165">
        <f t="shared" si="1"/>
        <v>0</v>
      </c>
      <c r="O20" s="167"/>
      <c r="P20" s="165">
        <f t="shared" si="2"/>
        <v>0</v>
      </c>
      <c r="Q20" s="167"/>
      <c r="R20" s="168">
        <f t="shared" si="3"/>
        <v>0</v>
      </c>
      <c r="S20" s="167">
        <f t="shared" si="4"/>
        <v>0</v>
      </c>
      <c r="T20" s="167"/>
      <c r="U20" s="165">
        <f t="shared" si="5"/>
        <v>0</v>
      </c>
      <c r="V20" s="165">
        <f t="shared" si="6"/>
        <v>0.31459999999999999</v>
      </c>
      <c r="W20" s="169">
        <f>($W$1*V20)+(V20*$V$260)</f>
        <v>2569.8056214019643</v>
      </c>
      <c r="X20" s="170"/>
      <c r="Y20" s="170">
        <f t="shared" si="7"/>
        <v>2569.8056214019643</v>
      </c>
      <c r="Z20" s="170">
        <f t="shared" si="8"/>
        <v>214.15</v>
      </c>
      <c r="AA20" s="170">
        <v>0</v>
      </c>
      <c r="AB20" s="171">
        <v>0</v>
      </c>
      <c r="AC20" s="170">
        <v>0</v>
      </c>
      <c r="AD20" s="171">
        <v>0</v>
      </c>
      <c r="AE20" s="170">
        <v>0</v>
      </c>
      <c r="AF20" s="170">
        <v>0</v>
      </c>
      <c r="AG20" s="170">
        <v>0</v>
      </c>
      <c r="AH20" s="170">
        <v>0</v>
      </c>
      <c r="AI20" s="170">
        <v>0</v>
      </c>
      <c r="AJ20" s="171">
        <v>0</v>
      </c>
      <c r="AK20" s="171">
        <v>0</v>
      </c>
      <c r="AL20" s="170">
        <v>0</v>
      </c>
      <c r="AM20" s="170">
        <v>0</v>
      </c>
      <c r="AN20" s="170">
        <f t="shared" si="9"/>
        <v>0</v>
      </c>
    </row>
    <row r="21" spans="1:40" ht="14.25" customHeight="1" x14ac:dyDescent="0.25">
      <c r="A21" s="161" t="s">
        <v>120</v>
      </c>
      <c r="B21" s="163" t="s">
        <v>121</v>
      </c>
      <c r="C21" s="162" t="s">
        <v>122</v>
      </c>
      <c r="D21" s="162" t="s">
        <v>123</v>
      </c>
      <c r="E21" s="164">
        <v>1</v>
      </c>
      <c r="F21" s="164" t="s">
        <v>40</v>
      </c>
      <c r="G21" s="162" t="s">
        <v>146</v>
      </c>
      <c r="H21" s="162" t="s">
        <v>823</v>
      </c>
      <c r="I21" s="164">
        <v>154300</v>
      </c>
      <c r="J21" s="165">
        <v>2</v>
      </c>
      <c r="K21" s="166">
        <v>0.1124</v>
      </c>
      <c r="L21" s="165">
        <f t="shared" si="0"/>
        <v>0.2248</v>
      </c>
      <c r="M21" s="167"/>
      <c r="N21" s="165">
        <f t="shared" si="1"/>
        <v>0</v>
      </c>
      <c r="O21" s="167"/>
      <c r="P21" s="165">
        <f t="shared" si="2"/>
        <v>0</v>
      </c>
      <c r="Q21" s="167"/>
      <c r="R21" s="168">
        <f t="shared" si="3"/>
        <v>0</v>
      </c>
      <c r="S21" s="167">
        <f t="shared" si="4"/>
        <v>0</v>
      </c>
      <c r="T21" s="167"/>
      <c r="U21" s="165">
        <f t="shared" si="5"/>
        <v>0</v>
      </c>
      <c r="V21" s="165">
        <f t="shared" si="6"/>
        <v>0.2248</v>
      </c>
      <c r="W21" s="169">
        <f>($W$1*V21)+(V21*$V$260)</f>
        <v>1836.2755997811876</v>
      </c>
      <c r="X21" s="170"/>
      <c r="Y21" s="170">
        <f t="shared" si="7"/>
        <v>1836.2755997811876</v>
      </c>
      <c r="Z21" s="170">
        <f t="shared" si="8"/>
        <v>153.02000000000001</v>
      </c>
      <c r="AA21" s="170">
        <v>0</v>
      </c>
      <c r="AB21" s="171">
        <v>0</v>
      </c>
      <c r="AC21" s="170">
        <v>0</v>
      </c>
      <c r="AD21" s="171">
        <v>0</v>
      </c>
      <c r="AE21" s="170">
        <v>0</v>
      </c>
      <c r="AF21" s="170">
        <v>0</v>
      </c>
      <c r="AG21" s="170">
        <v>0</v>
      </c>
      <c r="AH21" s="170">
        <v>0</v>
      </c>
      <c r="AI21" s="170">
        <v>0</v>
      </c>
      <c r="AJ21" s="171">
        <v>0</v>
      </c>
      <c r="AK21" s="171">
        <v>0</v>
      </c>
      <c r="AL21" s="170">
        <v>0</v>
      </c>
      <c r="AM21" s="170">
        <v>0</v>
      </c>
      <c r="AN21" s="170">
        <f t="shared" si="9"/>
        <v>0</v>
      </c>
    </row>
    <row r="22" spans="1:40" ht="14.25" customHeight="1" x14ac:dyDescent="0.25">
      <c r="A22" s="161" t="s">
        <v>120</v>
      </c>
      <c r="B22" s="163" t="s">
        <v>121</v>
      </c>
      <c r="C22" s="162" t="s">
        <v>122</v>
      </c>
      <c r="D22" s="162" t="s">
        <v>123</v>
      </c>
      <c r="E22" s="164">
        <v>1</v>
      </c>
      <c r="F22" s="164" t="s">
        <v>40</v>
      </c>
      <c r="G22" s="162" t="s">
        <v>146</v>
      </c>
      <c r="H22" s="162" t="s">
        <v>150</v>
      </c>
      <c r="I22" s="164">
        <v>154400</v>
      </c>
      <c r="J22" s="165">
        <v>2</v>
      </c>
      <c r="K22" s="166">
        <v>0.1348</v>
      </c>
      <c r="L22" s="165">
        <f t="shared" si="0"/>
        <v>0.26960000000000001</v>
      </c>
      <c r="M22" s="167"/>
      <c r="N22" s="165">
        <f t="shared" si="1"/>
        <v>0</v>
      </c>
      <c r="O22" s="167"/>
      <c r="P22" s="165">
        <f t="shared" si="2"/>
        <v>0</v>
      </c>
      <c r="Q22" s="167"/>
      <c r="R22" s="168">
        <f t="shared" si="3"/>
        <v>0</v>
      </c>
      <c r="S22" s="167">
        <f t="shared" si="4"/>
        <v>0</v>
      </c>
      <c r="T22" s="167"/>
      <c r="U22" s="165">
        <f t="shared" si="5"/>
        <v>0</v>
      </c>
      <c r="V22" s="165">
        <f t="shared" si="6"/>
        <v>0.26960000000000001</v>
      </c>
      <c r="W22" s="169">
        <f>($W$1*V22)+(V22*$V$260)</f>
        <v>2202.2237620151609</v>
      </c>
      <c r="X22" s="170"/>
      <c r="Y22" s="170">
        <f t="shared" si="7"/>
        <v>2202.2237620151609</v>
      </c>
      <c r="Z22" s="170">
        <f t="shared" si="8"/>
        <v>183.52</v>
      </c>
      <c r="AA22" s="170">
        <v>0</v>
      </c>
      <c r="AB22" s="171">
        <v>0</v>
      </c>
      <c r="AC22" s="170">
        <v>0</v>
      </c>
      <c r="AD22" s="171">
        <v>0</v>
      </c>
      <c r="AE22" s="170">
        <v>0</v>
      </c>
      <c r="AF22" s="170">
        <v>0</v>
      </c>
      <c r="AG22" s="170">
        <v>0</v>
      </c>
      <c r="AH22" s="170">
        <v>0</v>
      </c>
      <c r="AI22" s="170">
        <v>0</v>
      </c>
      <c r="AJ22" s="171">
        <v>0</v>
      </c>
      <c r="AK22" s="171">
        <v>0</v>
      </c>
      <c r="AL22" s="170">
        <v>0</v>
      </c>
      <c r="AM22" s="170">
        <v>0</v>
      </c>
      <c r="AN22" s="170">
        <f t="shared" si="9"/>
        <v>0</v>
      </c>
    </row>
    <row r="23" spans="1:40" s="4" customFormat="1" ht="14.25" customHeight="1" x14ac:dyDescent="0.25">
      <c r="A23" s="161" t="s">
        <v>151</v>
      </c>
      <c r="B23" s="163" t="s">
        <v>152</v>
      </c>
      <c r="C23" s="162" t="s">
        <v>153</v>
      </c>
      <c r="D23" s="162" t="s">
        <v>154</v>
      </c>
      <c r="E23" s="164">
        <v>3</v>
      </c>
      <c r="F23" s="164" t="s">
        <v>41</v>
      </c>
      <c r="G23" s="162" t="s">
        <v>155</v>
      </c>
      <c r="H23" s="162" t="s">
        <v>156</v>
      </c>
      <c r="I23" s="164">
        <v>904100</v>
      </c>
      <c r="J23" s="165">
        <v>1</v>
      </c>
      <c r="K23" s="166">
        <v>0.34</v>
      </c>
      <c r="L23" s="165">
        <f t="shared" si="0"/>
        <v>0.34</v>
      </c>
      <c r="M23" s="167"/>
      <c r="N23" s="165">
        <f t="shared" si="1"/>
        <v>0</v>
      </c>
      <c r="O23" s="167"/>
      <c r="P23" s="165">
        <f t="shared" si="2"/>
        <v>0</v>
      </c>
      <c r="Q23" s="167"/>
      <c r="R23" s="168">
        <f t="shared" si="3"/>
        <v>0</v>
      </c>
      <c r="S23" s="167">
        <f t="shared" si="4"/>
        <v>0</v>
      </c>
      <c r="T23" s="167"/>
      <c r="U23" s="165">
        <f t="shared" si="5"/>
        <v>0</v>
      </c>
      <c r="V23" s="165">
        <f t="shared" si="6"/>
        <v>0.34</v>
      </c>
      <c r="W23" s="169">
        <f>($W$1*V23)+(V23*$V$260)</f>
        <v>2777.2851598114048</v>
      </c>
      <c r="X23" s="170"/>
      <c r="Y23" s="170">
        <f t="shared" si="7"/>
        <v>2777.2851598114048</v>
      </c>
      <c r="Z23" s="170">
        <f t="shared" si="8"/>
        <v>231.44</v>
      </c>
      <c r="AA23" s="170">
        <v>25.273333333333337</v>
      </c>
      <c r="AB23" s="171">
        <v>11</v>
      </c>
      <c r="AC23" s="170">
        <v>87.29</v>
      </c>
      <c r="AD23" s="171">
        <v>0</v>
      </c>
      <c r="AE23" s="170">
        <v>0</v>
      </c>
      <c r="AF23" s="170">
        <v>0</v>
      </c>
      <c r="AG23" s="170">
        <v>15.796666666666667</v>
      </c>
      <c r="AH23" s="170">
        <v>0</v>
      </c>
      <c r="AI23" s="170">
        <v>0</v>
      </c>
      <c r="AJ23" s="171">
        <v>0</v>
      </c>
      <c r="AK23" s="171">
        <v>11</v>
      </c>
      <c r="AL23" s="170">
        <v>0</v>
      </c>
      <c r="AM23" s="170">
        <v>0</v>
      </c>
      <c r="AN23" s="170">
        <f t="shared" si="9"/>
        <v>128.36000000000001</v>
      </c>
    </row>
    <row r="24" spans="1:40" ht="14.25" customHeight="1" x14ac:dyDescent="0.25">
      <c r="A24" s="161" t="s">
        <v>157</v>
      </c>
      <c r="B24" s="162" t="s">
        <v>158</v>
      </c>
      <c r="C24" s="163" t="s">
        <v>153</v>
      </c>
      <c r="D24" s="162" t="s">
        <v>154</v>
      </c>
      <c r="E24" s="164">
        <v>3</v>
      </c>
      <c r="F24" s="164" t="s">
        <v>41</v>
      </c>
      <c r="G24" s="172" t="s">
        <v>159</v>
      </c>
      <c r="H24" s="172" t="s">
        <v>160</v>
      </c>
      <c r="I24" s="164">
        <v>904502</v>
      </c>
      <c r="J24" s="165">
        <v>2</v>
      </c>
      <c r="K24" s="166">
        <v>1</v>
      </c>
      <c r="L24" s="165">
        <f t="shared" si="0"/>
        <v>2</v>
      </c>
      <c r="M24" s="167"/>
      <c r="N24" s="165">
        <f t="shared" si="1"/>
        <v>0</v>
      </c>
      <c r="O24" s="167"/>
      <c r="P24" s="165">
        <f t="shared" si="2"/>
        <v>0</v>
      </c>
      <c r="Q24" s="167"/>
      <c r="R24" s="168">
        <f t="shared" si="3"/>
        <v>0</v>
      </c>
      <c r="S24" s="167">
        <f t="shared" si="4"/>
        <v>0</v>
      </c>
      <c r="T24" s="167"/>
      <c r="U24" s="165">
        <f t="shared" si="5"/>
        <v>0</v>
      </c>
      <c r="V24" s="165">
        <f t="shared" si="6"/>
        <v>2</v>
      </c>
      <c r="W24" s="169">
        <f>($W$1*V24)+(V24*$V$260)</f>
        <v>16336.97152830238</v>
      </c>
      <c r="X24" s="170"/>
      <c r="Y24" s="170">
        <f t="shared" si="7"/>
        <v>16336.97152830238</v>
      </c>
      <c r="Z24" s="170">
        <f t="shared" si="8"/>
        <v>1361.41</v>
      </c>
      <c r="AA24" s="170">
        <v>0</v>
      </c>
      <c r="AB24" s="171">
        <v>0</v>
      </c>
      <c r="AC24" s="170">
        <v>0</v>
      </c>
      <c r="AD24" s="171">
        <v>0</v>
      </c>
      <c r="AE24" s="170">
        <v>0</v>
      </c>
      <c r="AF24" s="170">
        <v>0</v>
      </c>
      <c r="AG24" s="170">
        <v>0</v>
      </c>
      <c r="AH24" s="170">
        <v>0</v>
      </c>
      <c r="AI24" s="170">
        <v>0</v>
      </c>
      <c r="AJ24" s="171">
        <v>0</v>
      </c>
      <c r="AK24" s="171">
        <v>0</v>
      </c>
      <c r="AL24" s="170">
        <v>0</v>
      </c>
      <c r="AM24" s="170">
        <v>0</v>
      </c>
      <c r="AN24" s="170">
        <f t="shared" si="9"/>
        <v>0</v>
      </c>
    </row>
    <row r="25" spans="1:40" ht="14.25" customHeight="1" x14ac:dyDescent="0.25">
      <c r="A25" s="161" t="s">
        <v>161</v>
      </c>
      <c r="B25" s="162" t="s">
        <v>162</v>
      </c>
      <c r="C25" s="163" t="s">
        <v>163</v>
      </c>
      <c r="D25" s="162" t="s">
        <v>164</v>
      </c>
      <c r="E25" s="164">
        <v>45661</v>
      </c>
      <c r="F25" s="164" t="s">
        <v>41</v>
      </c>
      <c r="G25" s="172" t="s">
        <v>165</v>
      </c>
      <c r="H25" s="172" t="s">
        <v>166</v>
      </c>
      <c r="I25" s="164">
        <v>709000</v>
      </c>
      <c r="J25" s="165">
        <v>2</v>
      </c>
      <c r="K25" s="166">
        <v>0.64</v>
      </c>
      <c r="L25" s="165">
        <f t="shared" si="0"/>
        <v>1.28</v>
      </c>
      <c r="M25" s="167"/>
      <c r="N25" s="165">
        <f t="shared" si="1"/>
        <v>0</v>
      </c>
      <c r="O25" s="167" t="s">
        <v>119</v>
      </c>
      <c r="P25" s="165">
        <f t="shared" si="2"/>
        <v>1.28</v>
      </c>
      <c r="Q25" s="167"/>
      <c r="R25" s="168">
        <f t="shared" si="3"/>
        <v>0</v>
      </c>
      <c r="S25" s="167">
        <f t="shared" si="4"/>
        <v>0</v>
      </c>
      <c r="T25" s="167"/>
      <c r="U25" s="165">
        <f t="shared" si="5"/>
        <v>0</v>
      </c>
      <c r="V25" s="165">
        <f t="shared" si="6"/>
        <v>2.56</v>
      </c>
      <c r="W25" s="169">
        <f>($W$1*V25)+(V25*$V$260)</f>
        <v>20911.323556227046</v>
      </c>
      <c r="X25" s="170"/>
      <c r="Y25" s="170">
        <f t="shared" si="7"/>
        <v>20911.323556227046</v>
      </c>
      <c r="Z25" s="170">
        <f t="shared" si="8"/>
        <v>1742.61</v>
      </c>
      <c r="AA25" s="170">
        <v>69.909999999999982</v>
      </c>
      <c r="AB25" s="171">
        <v>8</v>
      </c>
      <c r="AC25" s="170">
        <v>136.22666666666666</v>
      </c>
      <c r="AD25" s="171">
        <v>0</v>
      </c>
      <c r="AE25" s="170">
        <v>42.5</v>
      </c>
      <c r="AF25" s="170">
        <v>0</v>
      </c>
      <c r="AG25" s="170">
        <v>39.940000000000005</v>
      </c>
      <c r="AH25" s="170">
        <v>0</v>
      </c>
      <c r="AI25" s="170">
        <v>0</v>
      </c>
      <c r="AJ25" s="171">
        <v>0</v>
      </c>
      <c r="AK25" s="171">
        <v>8</v>
      </c>
      <c r="AL25" s="170">
        <v>0</v>
      </c>
      <c r="AM25" s="170">
        <v>0</v>
      </c>
      <c r="AN25" s="170">
        <f t="shared" si="9"/>
        <v>288.57666666666665</v>
      </c>
    </row>
    <row r="26" spans="1:40" ht="14.25" customHeight="1" x14ac:dyDescent="0.25">
      <c r="A26" s="161" t="s">
        <v>167</v>
      </c>
      <c r="B26" s="163" t="s">
        <v>162</v>
      </c>
      <c r="C26" s="162" t="s">
        <v>163</v>
      </c>
      <c r="D26" s="162" t="s">
        <v>164</v>
      </c>
      <c r="E26" s="164">
        <v>45661</v>
      </c>
      <c r="F26" s="164" t="s">
        <v>41</v>
      </c>
      <c r="G26" s="162" t="s">
        <v>168</v>
      </c>
      <c r="H26" s="162"/>
      <c r="I26" s="164">
        <v>709105</v>
      </c>
      <c r="J26" s="165">
        <v>2</v>
      </c>
      <c r="K26" s="166"/>
      <c r="L26" s="165">
        <f t="shared" si="0"/>
        <v>0</v>
      </c>
      <c r="M26" s="167"/>
      <c r="N26" s="165">
        <f t="shared" si="1"/>
        <v>0</v>
      </c>
      <c r="O26" s="167" t="s">
        <v>169</v>
      </c>
      <c r="P26" s="165">
        <f t="shared" si="2"/>
        <v>0</v>
      </c>
      <c r="Q26" s="167"/>
      <c r="R26" s="168">
        <f t="shared" si="3"/>
        <v>0</v>
      </c>
      <c r="S26" s="167">
        <f t="shared" si="4"/>
        <v>0</v>
      </c>
      <c r="T26" s="167"/>
      <c r="U26" s="165">
        <f t="shared" si="5"/>
        <v>0</v>
      </c>
      <c r="V26" s="165">
        <f t="shared" si="6"/>
        <v>0</v>
      </c>
      <c r="W26" s="169">
        <f>($W$1*V26)+(V26*$V$260)</f>
        <v>0</v>
      </c>
      <c r="X26" s="170"/>
      <c r="Y26" s="170">
        <f t="shared" si="7"/>
        <v>0</v>
      </c>
      <c r="Z26" s="170">
        <f t="shared" si="8"/>
        <v>0</v>
      </c>
      <c r="AA26" s="170">
        <v>0</v>
      </c>
      <c r="AB26" s="171">
        <v>0</v>
      </c>
      <c r="AC26" s="170">
        <v>0</v>
      </c>
      <c r="AD26" s="171">
        <v>0</v>
      </c>
      <c r="AE26" s="170">
        <v>0</v>
      </c>
      <c r="AF26" s="170">
        <v>0</v>
      </c>
      <c r="AG26" s="170">
        <v>0</v>
      </c>
      <c r="AH26" s="170">
        <v>0</v>
      </c>
      <c r="AI26" s="170">
        <v>0</v>
      </c>
      <c r="AJ26" s="171">
        <v>0</v>
      </c>
      <c r="AK26" s="171">
        <v>0</v>
      </c>
      <c r="AL26" s="170">
        <v>0</v>
      </c>
      <c r="AM26" s="170">
        <v>0</v>
      </c>
      <c r="AN26" s="170">
        <f t="shared" si="9"/>
        <v>0</v>
      </c>
    </row>
    <row r="27" spans="1:40" ht="14.25" customHeight="1" x14ac:dyDescent="0.25">
      <c r="A27" s="161" t="s">
        <v>170</v>
      </c>
      <c r="B27" s="163" t="s">
        <v>171</v>
      </c>
      <c r="C27" s="162" t="s">
        <v>171</v>
      </c>
      <c r="D27" s="162" t="s">
        <v>164</v>
      </c>
      <c r="E27" s="164"/>
      <c r="F27" s="164" t="s">
        <v>41</v>
      </c>
      <c r="G27" s="162" t="s">
        <v>165</v>
      </c>
      <c r="H27" s="162" t="s">
        <v>172</v>
      </c>
      <c r="I27" s="164">
        <v>709000</v>
      </c>
      <c r="J27" s="165">
        <v>0</v>
      </c>
      <c r="K27" s="166">
        <v>0</v>
      </c>
      <c r="L27" s="165">
        <f t="shared" si="0"/>
        <v>0</v>
      </c>
      <c r="M27" s="167"/>
      <c r="N27" s="165">
        <f t="shared" si="1"/>
        <v>0</v>
      </c>
      <c r="O27" s="167" t="s">
        <v>169</v>
      </c>
      <c r="P27" s="165">
        <f t="shared" si="2"/>
        <v>0</v>
      </c>
      <c r="Q27" s="167"/>
      <c r="R27" s="168">
        <f t="shared" si="3"/>
        <v>0</v>
      </c>
      <c r="S27" s="167">
        <f t="shared" si="4"/>
        <v>0</v>
      </c>
      <c r="T27" s="167"/>
      <c r="U27" s="165">
        <f t="shared" si="5"/>
        <v>0</v>
      </c>
      <c r="V27" s="165">
        <f t="shared" si="6"/>
        <v>0</v>
      </c>
      <c r="W27" s="169">
        <f>($W$1*V27)+(V27*$V$260)</f>
        <v>0</v>
      </c>
      <c r="X27" s="170"/>
      <c r="Y27" s="170">
        <f t="shared" si="7"/>
        <v>0</v>
      </c>
      <c r="Z27" s="170">
        <f t="shared" si="8"/>
        <v>0</v>
      </c>
      <c r="AA27" s="170">
        <v>7.3000000000000007</v>
      </c>
      <c r="AB27" s="171">
        <v>1</v>
      </c>
      <c r="AC27" s="170">
        <v>9.7966666666666669</v>
      </c>
      <c r="AD27" s="171">
        <v>0</v>
      </c>
      <c r="AE27" s="170">
        <v>0</v>
      </c>
      <c r="AF27" s="170">
        <v>0</v>
      </c>
      <c r="AG27" s="170">
        <v>0</v>
      </c>
      <c r="AH27" s="170">
        <v>0</v>
      </c>
      <c r="AI27" s="170">
        <v>0</v>
      </c>
      <c r="AJ27" s="171">
        <v>0</v>
      </c>
      <c r="AK27" s="171">
        <v>1</v>
      </c>
      <c r="AL27" s="170">
        <v>0</v>
      </c>
      <c r="AM27" s="170">
        <v>0</v>
      </c>
      <c r="AN27" s="170">
        <f t="shared" si="9"/>
        <v>17.096666666666668</v>
      </c>
    </row>
    <row r="28" spans="1:40" ht="14.25" customHeight="1" x14ac:dyDescent="0.25">
      <c r="A28" s="164" t="s">
        <v>173</v>
      </c>
      <c r="B28" s="163" t="s">
        <v>171</v>
      </c>
      <c r="C28" s="162" t="s">
        <v>171</v>
      </c>
      <c r="D28" s="162" t="s">
        <v>174</v>
      </c>
      <c r="E28" s="164"/>
      <c r="F28" s="164" t="s">
        <v>41</v>
      </c>
      <c r="G28" s="162" t="s">
        <v>175</v>
      </c>
      <c r="H28" s="172" t="s">
        <v>176</v>
      </c>
      <c r="I28" s="164">
        <v>902211</v>
      </c>
      <c r="J28" s="165">
        <v>0</v>
      </c>
      <c r="K28" s="166">
        <v>0</v>
      </c>
      <c r="L28" s="165">
        <f t="shared" si="0"/>
        <v>0</v>
      </c>
      <c r="M28" s="167"/>
      <c r="N28" s="165">
        <f t="shared" si="1"/>
        <v>0</v>
      </c>
      <c r="O28" s="167" t="s">
        <v>169</v>
      </c>
      <c r="P28" s="165">
        <f t="shared" si="2"/>
        <v>0</v>
      </c>
      <c r="Q28" s="167"/>
      <c r="R28" s="168">
        <f t="shared" si="3"/>
        <v>0</v>
      </c>
      <c r="S28" s="167">
        <f t="shared" si="4"/>
        <v>0</v>
      </c>
      <c r="T28" s="167"/>
      <c r="U28" s="165">
        <f t="shared" si="5"/>
        <v>0</v>
      </c>
      <c r="V28" s="165">
        <f t="shared" si="6"/>
        <v>0</v>
      </c>
      <c r="W28" s="169">
        <f>($W$1*V28)+(V28*$V$260)</f>
        <v>0</v>
      </c>
      <c r="X28" s="170"/>
      <c r="Y28" s="170">
        <f t="shared" si="7"/>
        <v>0</v>
      </c>
      <c r="Z28" s="170">
        <f t="shared" si="8"/>
        <v>0</v>
      </c>
      <c r="AA28" s="170">
        <v>0</v>
      </c>
      <c r="AB28" s="171">
        <v>0</v>
      </c>
      <c r="AC28" s="170">
        <v>91.276666666666685</v>
      </c>
      <c r="AD28" s="171">
        <v>0</v>
      </c>
      <c r="AE28" s="170">
        <v>0</v>
      </c>
      <c r="AF28" s="170">
        <v>0</v>
      </c>
      <c r="AG28" s="170">
        <v>41.246666666666663</v>
      </c>
      <c r="AH28" s="170">
        <v>0</v>
      </c>
      <c r="AI28" s="170">
        <v>0</v>
      </c>
      <c r="AJ28" s="171">
        <v>0</v>
      </c>
      <c r="AK28" s="171">
        <v>0</v>
      </c>
      <c r="AL28" s="170">
        <v>0</v>
      </c>
      <c r="AM28" s="170">
        <v>0</v>
      </c>
      <c r="AN28" s="170">
        <f t="shared" si="9"/>
        <v>132.52333333333334</v>
      </c>
    </row>
    <row r="29" spans="1:40" ht="14.25" customHeight="1" x14ac:dyDescent="0.25">
      <c r="A29" s="161" t="s">
        <v>177</v>
      </c>
      <c r="B29" s="162" t="s">
        <v>171</v>
      </c>
      <c r="C29" s="163" t="s">
        <v>171</v>
      </c>
      <c r="D29" s="162" t="s">
        <v>164</v>
      </c>
      <c r="E29" s="164"/>
      <c r="F29" s="164" t="s">
        <v>41</v>
      </c>
      <c r="G29" s="162" t="s">
        <v>178</v>
      </c>
      <c r="H29" s="162" t="s">
        <v>179</v>
      </c>
      <c r="I29" s="164">
        <v>705300</v>
      </c>
      <c r="J29" s="165">
        <v>0</v>
      </c>
      <c r="K29" s="166">
        <v>0</v>
      </c>
      <c r="L29" s="165">
        <f t="shared" si="0"/>
        <v>0</v>
      </c>
      <c r="M29" s="167"/>
      <c r="N29" s="165">
        <f t="shared" si="1"/>
        <v>0</v>
      </c>
      <c r="O29" s="167" t="s">
        <v>169</v>
      </c>
      <c r="P29" s="165">
        <f t="shared" si="2"/>
        <v>0</v>
      </c>
      <c r="Q29" s="167"/>
      <c r="R29" s="168">
        <f t="shared" si="3"/>
        <v>0</v>
      </c>
      <c r="S29" s="167">
        <f t="shared" si="4"/>
        <v>0</v>
      </c>
      <c r="T29" s="167"/>
      <c r="U29" s="165">
        <f t="shared" si="5"/>
        <v>0</v>
      </c>
      <c r="V29" s="165">
        <f t="shared" si="6"/>
        <v>0</v>
      </c>
      <c r="W29" s="169">
        <f>($W$1*V29)+(V29*$V$260)</f>
        <v>0</v>
      </c>
      <c r="X29" s="170"/>
      <c r="Y29" s="170">
        <f t="shared" si="7"/>
        <v>0</v>
      </c>
      <c r="Z29" s="170">
        <f t="shared" si="8"/>
        <v>0</v>
      </c>
      <c r="AA29" s="170">
        <v>1.3099999999999998</v>
      </c>
      <c r="AB29" s="171">
        <v>0.33333333333333331</v>
      </c>
      <c r="AC29" s="170">
        <v>0</v>
      </c>
      <c r="AD29" s="171">
        <v>0</v>
      </c>
      <c r="AE29" s="170">
        <v>0</v>
      </c>
      <c r="AF29" s="170">
        <v>0</v>
      </c>
      <c r="AG29" s="170">
        <v>0</v>
      </c>
      <c r="AH29" s="170">
        <v>0</v>
      </c>
      <c r="AI29" s="170">
        <v>0</v>
      </c>
      <c r="AJ29" s="171">
        <v>0</v>
      </c>
      <c r="AK29" s="171">
        <v>0.33333333333333331</v>
      </c>
      <c r="AL29" s="170">
        <v>0</v>
      </c>
      <c r="AM29" s="170">
        <v>0</v>
      </c>
      <c r="AN29" s="170">
        <f t="shared" si="9"/>
        <v>1.3099999999999998</v>
      </c>
    </row>
    <row r="30" spans="1:40" ht="14.25" customHeight="1" x14ac:dyDescent="0.25">
      <c r="A30" s="164" t="s">
        <v>180</v>
      </c>
      <c r="B30" s="163" t="s">
        <v>171</v>
      </c>
      <c r="C30" s="162" t="s">
        <v>171</v>
      </c>
      <c r="D30" s="162" t="s">
        <v>164</v>
      </c>
      <c r="E30" s="164"/>
      <c r="F30" s="164" t="s">
        <v>41</v>
      </c>
      <c r="G30" s="162" t="s">
        <v>181</v>
      </c>
      <c r="H30" s="172" t="s">
        <v>182</v>
      </c>
      <c r="I30" s="164">
        <v>704060</v>
      </c>
      <c r="J30" s="165">
        <v>0</v>
      </c>
      <c r="K30" s="166">
        <v>0</v>
      </c>
      <c r="L30" s="165">
        <f t="shared" si="0"/>
        <v>0</v>
      </c>
      <c r="M30" s="167"/>
      <c r="N30" s="165">
        <f t="shared" si="1"/>
        <v>0</v>
      </c>
      <c r="O30" s="167" t="s">
        <v>169</v>
      </c>
      <c r="P30" s="165">
        <f t="shared" si="2"/>
        <v>0</v>
      </c>
      <c r="Q30" s="167"/>
      <c r="R30" s="168">
        <f t="shared" si="3"/>
        <v>0</v>
      </c>
      <c r="S30" s="167">
        <f t="shared" si="4"/>
        <v>0</v>
      </c>
      <c r="T30" s="167"/>
      <c r="U30" s="165">
        <f t="shared" si="5"/>
        <v>0</v>
      </c>
      <c r="V30" s="165">
        <f t="shared" si="6"/>
        <v>0</v>
      </c>
      <c r="W30" s="169">
        <f>($W$1*V30)+(V30*$V$260)</f>
        <v>0</v>
      </c>
      <c r="X30" s="170"/>
      <c r="Y30" s="170">
        <f t="shared" si="7"/>
        <v>0</v>
      </c>
      <c r="Z30" s="170">
        <f t="shared" si="8"/>
        <v>0</v>
      </c>
      <c r="AA30" s="170">
        <v>3.856666666666666</v>
      </c>
      <c r="AB30" s="171">
        <v>0.66666666666666663</v>
      </c>
      <c r="AC30" s="170">
        <v>5.1133333333333333</v>
      </c>
      <c r="AD30" s="171">
        <v>0</v>
      </c>
      <c r="AE30" s="170">
        <v>0</v>
      </c>
      <c r="AF30" s="170">
        <v>0</v>
      </c>
      <c r="AG30" s="170">
        <v>0</v>
      </c>
      <c r="AH30" s="170">
        <v>0</v>
      </c>
      <c r="AI30" s="170">
        <v>0</v>
      </c>
      <c r="AJ30" s="171">
        <v>0</v>
      </c>
      <c r="AK30" s="171">
        <v>0.66666666666666663</v>
      </c>
      <c r="AL30" s="170">
        <v>0</v>
      </c>
      <c r="AM30" s="170">
        <v>0</v>
      </c>
      <c r="AN30" s="170">
        <f t="shared" si="9"/>
        <v>8.9699999999999989</v>
      </c>
    </row>
    <row r="31" spans="1:40" ht="14.25" customHeight="1" x14ac:dyDescent="0.25">
      <c r="A31" s="161" t="s">
        <v>183</v>
      </c>
      <c r="B31" s="162" t="s">
        <v>171</v>
      </c>
      <c r="C31" s="163" t="s">
        <v>171</v>
      </c>
      <c r="D31" s="162" t="s">
        <v>164</v>
      </c>
      <c r="E31" s="164"/>
      <c r="F31" s="164" t="s">
        <v>41</v>
      </c>
      <c r="G31" s="162" t="s">
        <v>178</v>
      </c>
      <c r="H31" s="162" t="s">
        <v>179</v>
      </c>
      <c r="I31" s="164">
        <v>705300</v>
      </c>
      <c r="J31" s="165">
        <v>0</v>
      </c>
      <c r="K31" s="166">
        <v>0</v>
      </c>
      <c r="L31" s="165">
        <f t="shared" si="0"/>
        <v>0</v>
      </c>
      <c r="M31" s="167"/>
      <c r="N31" s="165">
        <f t="shared" si="1"/>
        <v>0</v>
      </c>
      <c r="O31" s="167" t="s">
        <v>169</v>
      </c>
      <c r="P31" s="165">
        <f t="shared" si="2"/>
        <v>0</v>
      </c>
      <c r="Q31" s="167"/>
      <c r="R31" s="168">
        <f t="shared" si="3"/>
        <v>0</v>
      </c>
      <c r="S31" s="167">
        <f t="shared" si="4"/>
        <v>0</v>
      </c>
      <c r="T31" s="167"/>
      <c r="U31" s="165">
        <f t="shared" si="5"/>
        <v>0</v>
      </c>
      <c r="V31" s="165">
        <f t="shared" si="6"/>
        <v>0</v>
      </c>
      <c r="W31" s="169">
        <f>($W$1*V31)+(V31*$V$260)</f>
        <v>0</v>
      </c>
      <c r="X31" s="170"/>
      <c r="Y31" s="170">
        <f t="shared" si="7"/>
        <v>0</v>
      </c>
      <c r="Z31" s="170">
        <f t="shared" si="8"/>
        <v>0</v>
      </c>
      <c r="AA31" s="170">
        <v>0.46333333333333337</v>
      </c>
      <c r="AB31" s="171">
        <v>0</v>
      </c>
      <c r="AC31" s="170">
        <v>0</v>
      </c>
      <c r="AD31" s="171">
        <v>0</v>
      </c>
      <c r="AE31" s="170">
        <v>0</v>
      </c>
      <c r="AF31" s="170">
        <v>0</v>
      </c>
      <c r="AG31" s="170">
        <v>0</v>
      </c>
      <c r="AH31" s="170">
        <v>0</v>
      </c>
      <c r="AI31" s="170">
        <v>0</v>
      </c>
      <c r="AJ31" s="171">
        <v>0</v>
      </c>
      <c r="AK31" s="171">
        <v>0</v>
      </c>
      <c r="AL31" s="170">
        <v>0</v>
      </c>
      <c r="AM31" s="170">
        <v>0</v>
      </c>
      <c r="AN31" s="170">
        <f t="shared" si="9"/>
        <v>0.46333333333333337</v>
      </c>
    </row>
    <row r="32" spans="1:40" ht="14.25" customHeight="1" x14ac:dyDescent="0.25">
      <c r="A32" s="164" t="s">
        <v>184</v>
      </c>
      <c r="B32" s="163" t="s">
        <v>171</v>
      </c>
      <c r="C32" s="162" t="s">
        <v>171</v>
      </c>
      <c r="D32" s="162" t="s">
        <v>164</v>
      </c>
      <c r="E32" s="164"/>
      <c r="F32" s="164" t="s">
        <v>41</v>
      </c>
      <c r="G32" s="162" t="s">
        <v>185</v>
      </c>
      <c r="H32" s="172" t="s">
        <v>186</v>
      </c>
      <c r="I32" s="164">
        <v>709102</v>
      </c>
      <c r="J32" s="165">
        <v>0</v>
      </c>
      <c r="K32" s="166">
        <v>0</v>
      </c>
      <c r="L32" s="165">
        <f t="shared" si="0"/>
        <v>0</v>
      </c>
      <c r="M32" s="167"/>
      <c r="N32" s="165">
        <f t="shared" si="1"/>
        <v>0</v>
      </c>
      <c r="O32" s="167" t="s">
        <v>169</v>
      </c>
      <c r="P32" s="165">
        <f t="shared" si="2"/>
        <v>0</v>
      </c>
      <c r="Q32" s="167"/>
      <c r="R32" s="168">
        <f t="shared" si="3"/>
        <v>0</v>
      </c>
      <c r="S32" s="167">
        <f t="shared" si="4"/>
        <v>0</v>
      </c>
      <c r="T32" s="167"/>
      <c r="U32" s="165">
        <f t="shared" si="5"/>
        <v>0</v>
      </c>
      <c r="V32" s="165">
        <f t="shared" si="6"/>
        <v>0</v>
      </c>
      <c r="W32" s="169">
        <f>($W$1*V32)+(V32*$V$260)</f>
        <v>0</v>
      </c>
      <c r="X32" s="170"/>
      <c r="Y32" s="170">
        <f t="shared" si="7"/>
        <v>0</v>
      </c>
      <c r="Z32" s="170">
        <f t="shared" si="8"/>
        <v>0</v>
      </c>
      <c r="AA32" s="170">
        <v>0</v>
      </c>
      <c r="AB32" s="171">
        <v>0</v>
      </c>
      <c r="AC32" s="170">
        <v>0</v>
      </c>
      <c r="AD32" s="171">
        <v>0</v>
      </c>
      <c r="AE32" s="170">
        <v>0</v>
      </c>
      <c r="AF32" s="170">
        <v>0</v>
      </c>
      <c r="AG32" s="170">
        <v>0</v>
      </c>
      <c r="AH32" s="170">
        <v>0</v>
      </c>
      <c r="AI32" s="170">
        <v>0</v>
      </c>
      <c r="AJ32" s="171">
        <v>0</v>
      </c>
      <c r="AK32" s="171">
        <v>0</v>
      </c>
      <c r="AL32" s="170">
        <v>0</v>
      </c>
      <c r="AM32" s="170">
        <v>0</v>
      </c>
      <c r="AN32" s="170">
        <f t="shared" si="9"/>
        <v>0</v>
      </c>
    </row>
    <row r="33" spans="1:40" ht="14.25" customHeight="1" x14ac:dyDescent="0.25">
      <c r="A33" s="161" t="s">
        <v>187</v>
      </c>
      <c r="B33" s="162" t="s">
        <v>171</v>
      </c>
      <c r="C33" s="163" t="s">
        <v>171</v>
      </c>
      <c r="D33" s="162" t="s">
        <v>164</v>
      </c>
      <c r="E33" s="164" t="s">
        <v>188</v>
      </c>
      <c r="F33" s="164" t="s">
        <v>41</v>
      </c>
      <c r="G33" s="162" t="s">
        <v>189</v>
      </c>
      <c r="H33" s="162" t="s">
        <v>190</v>
      </c>
      <c r="I33" s="164">
        <v>709101</v>
      </c>
      <c r="J33" s="165">
        <v>0</v>
      </c>
      <c r="K33" s="166">
        <v>0</v>
      </c>
      <c r="L33" s="165">
        <f t="shared" si="0"/>
        <v>0</v>
      </c>
      <c r="M33" s="167"/>
      <c r="N33" s="165">
        <f t="shared" si="1"/>
        <v>0</v>
      </c>
      <c r="O33" s="167" t="s">
        <v>169</v>
      </c>
      <c r="P33" s="165">
        <f t="shared" si="2"/>
        <v>0</v>
      </c>
      <c r="Q33" s="167"/>
      <c r="R33" s="168">
        <f t="shared" si="3"/>
        <v>0</v>
      </c>
      <c r="S33" s="167">
        <f t="shared" si="4"/>
        <v>0</v>
      </c>
      <c r="T33" s="167"/>
      <c r="U33" s="165">
        <f t="shared" si="5"/>
        <v>0</v>
      </c>
      <c r="V33" s="165">
        <f t="shared" si="6"/>
        <v>0</v>
      </c>
      <c r="W33" s="169">
        <f>($W$1*V33)+(V33*$V$260)</f>
        <v>0</v>
      </c>
      <c r="X33" s="170"/>
      <c r="Y33" s="170">
        <f t="shared" si="7"/>
        <v>0</v>
      </c>
      <c r="Z33" s="170">
        <f t="shared" si="8"/>
        <v>0</v>
      </c>
      <c r="AA33" s="170">
        <v>0</v>
      </c>
      <c r="AB33" s="171">
        <v>0</v>
      </c>
      <c r="AC33" s="170">
        <v>7.53</v>
      </c>
      <c r="AD33" s="171">
        <v>0</v>
      </c>
      <c r="AE33" s="170">
        <v>0</v>
      </c>
      <c r="AF33" s="170">
        <v>0</v>
      </c>
      <c r="AG33" s="170">
        <v>25.973333333333333</v>
      </c>
      <c r="AH33" s="170">
        <v>0</v>
      </c>
      <c r="AI33" s="170">
        <v>0</v>
      </c>
      <c r="AJ33" s="171">
        <v>0</v>
      </c>
      <c r="AK33" s="171">
        <v>0</v>
      </c>
      <c r="AL33" s="170">
        <v>0</v>
      </c>
      <c r="AM33" s="170">
        <v>0</v>
      </c>
      <c r="AN33" s="170">
        <f t="shared" si="9"/>
        <v>33.50333333333333</v>
      </c>
    </row>
    <row r="34" spans="1:40" ht="14.25" customHeight="1" x14ac:dyDescent="0.25">
      <c r="A34" s="161" t="s">
        <v>191</v>
      </c>
      <c r="B34" s="162" t="s">
        <v>192</v>
      </c>
      <c r="C34" s="163" t="s">
        <v>193</v>
      </c>
      <c r="D34" s="162" t="s">
        <v>174</v>
      </c>
      <c r="E34" s="164" t="s">
        <v>194</v>
      </c>
      <c r="F34" s="164" t="s">
        <v>41</v>
      </c>
      <c r="G34" s="162" t="s">
        <v>175</v>
      </c>
      <c r="H34" s="162" t="s">
        <v>195</v>
      </c>
      <c r="I34" s="164">
        <v>902000</v>
      </c>
      <c r="J34" s="165">
        <v>1</v>
      </c>
      <c r="K34" s="166">
        <v>1</v>
      </c>
      <c r="L34" s="165">
        <f t="shared" si="0"/>
        <v>1</v>
      </c>
      <c r="M34" s="167"/>
      <c r="N34" s="165">
        <f t="shared" si="1"/>
        <v>0</v>
      </c>
      <c r="O34" s="167"/>
      <c r="P34" s="165">
        <f t="shared" si="2"/>
        <v>0</v>
      </c>
      <c r="Q34" s="167"/>
      <c r="R34" s="168">
        <f t="shared" si="3"/>
        <v>0</v>
      </c>
      <c r="S34" s="167">
        <f t="shared" si="4"/>
        <v>0</v>
      </c>
      <c r="T34" s="167"/>
      <c r="U34" s="165">
        <f t="shared" si="5"/>
        <v>0</v>
      </c>
      <c r="V34" s="165">
        <f t="shared" si="6"/>
        <v>1</v>
      </c>
      <c r="W34" s="169">
        <f>($W$1*V34)+(V34*$V$260)</f>
        <v>8168.4857641511899</v>
      </c>
      <c r="X34" s="170"/>
      <c r="Y34" s="170">
        <f t="shared" si="7"/>
        <v>8168.4857641511899</v>
      </c>
      <c r="Z34" s="170">
        <f t="shared" si="8"/>
        <v>680.71</v>
      </c>
      <c r="AA34" s="170">
        <v>38.143333333333338</v>
      </c>
      <c r="AB34" s="171">
        <v>8</v>
      </c>
      <c r="AC34" s="170">
        <v>12.666666666666666</v>
      </c>
      <c r="AD34" s="171">
        <v>0</v>
      </c>
      <c r="AE34" s="170">
        <v>28.333333333333332</v>
      </c>
      <c r="AF34" s="170">
        <v>0</v>
      </c>
      <c r="AG34" s="170">
        <v>46.27</v>
      </c>
      <c r="AH34" s="170">
        <v>0</v>
      </c>
      <c r="AI34" s="170">
        <v>0</v>
      </c>
      <c r="AJ34" s="171">
        <v>0</v>
      </c>
      <c r="AK34" s="171">
        <v>8</v>
      </c>
      <c r="AL34" s="170">
        <v>0</v>
      </c>
      <c r="AM34" s="170">
        <v>0</v>
      </c>
      <c r="AN34" s="170">
        <f t="shared" si="9"/>
        <v>125.41333333333333</v>
      </c>
    </row>
    <row r="35" spans="1:40" ht="14.25" customHeight="1" x14ac:dyDescent="0.25">
      <c r="A35" s="161" t="s">
        <v>196</v>
      </c>
      <c r="B35" s="162" t="s">
        <v>197</v>
      </c>
      <c r="C35" s="163" t="s">
        <v>198</v>
      </c>
      <c r="D35" s="162" t="s">
        <v>199</v>
      </c>
      <c r="E35" s="164">
        <v>1</v>
      </c>
      <c r="F35" s="164" t="s">
        <v>42</v>
      </c>
      <c r="G35" s="162" t="s">
        <v>200</v>
      </c>
      <c r="H35" s="162" t="s">
        <v>201</v>
      </c>
      <c r="I35" s="164" t="s">
        <v>202</v>
      </c>
      <c r="J35" s="165">
        <v>1</v>
      </c>
      <c r="K35" s="166">
        <v>0.5</v>
      </c>
      <c r="L35" s="165">
        <f t="shared" si="0"/>
        <v>0.5</v>
      </c>
      <c r="M35" s="167"/>
      <c r="N35" s="165">
        <f t="shared" si="1"/>
        <v>0</v>
      </c>
      <c r="O35" s="167"/>
      <c r="P35" s="165">
        <f t="shared" si="2"/>
        <v>0</v>
      </c>
      <c r="Q35" s="167"/>
      <c r="R35" s="168">
        <f t="shared" si="3"/>
        <v>0</v>
      </c>
      <c r="S35" s="167">
        <f t="shared" si="4"/>
        <v>0</v>
      </c>
      <c r="T35" s="167"/>
      <c r="U35" s="165">
        <f t="shared" si="5"/>
        <v>0</v>
      </c>
      <c r="V35" s="165">
        <f t="shared" si="6"/>
        <v>0.5</v>
      </c>
      <c r="W35" s="169">
        <f>($W$1*V35)+(V35*$V$260)</f>
        <v>4084.2428820755949</v>
      </c>
      <c r="X35" s="170"/>
      <c r="Y35" s="170">
        <f t="shared" si="7"/>
        <v>4084.2428820755949</v>
      </c>
      <c r="Z35" s="170">
        <f t="shared" si="8"/>
        <v>340.35</v>
      </c>
      <c r="AA35" s="170">
        <v>0</v>
      </c>
      <c r="AB35" s="171">
        <v>0</v>
      </c>
      <c r="AC35" s="170">
        <v>0</v>
      </c>
      <c r="AD35" s="171">
        <v>0</v>
      </c>
      <c r="AE35" s="170">
        <v>0</v>
      </c>
      <c r="AF35" s="170">
        <v>0</v>
      </c>
      <c r="AG35" s="170">
        <v>0</v>
      </c>
      <c r="AH35" s="170">
        <v>0</v>
      </c>
      <c r="AI35" s="170">
        <v>0</v>
      </c>
      <c r="AJ35" s="171">
        <v>0</v>
      </c>
      <c r="AK35" s="171">
        <v>0</v>
      </c>
      <c r="AL35" s="170">
        <v>1503.8633333333335</v>
      </c>
      <c r="AM35" s="170">
        <v>0</v>
      </c>
      <c r="AN35" s="170">
        <f t="shared" si="9"/>
        <v>1503.8633333333335</v>
      </c>
    </row>
    <row r="36" spans="1:40" ht="14.25" customHeight="1" x14ac:dyDescent="0.25">
      <c r="A36" s="161" t="s">
        <v>203</v>
      </c>
      <c r="B36" s="162" t="s">
        <v>204</v>
      </c>
      <c r="C36" s="163" t="s">
        <v>198</v>
      </c>
      <c r="D36" s="162" t="s">
        <v>199</v>
      </c>
      <c r="E36" s="164">
        <v>1</v>
      </c>
      <c r="F36" s="164" t="s">
        <v>42</v>
      </c>
      <c r="G36" s="162" t="s">
        <v>205</v>
      </c>
      <c r="H36" s="162" t="s">
        <v>206</v>
      </c>
      <c r="I36" s="164" t="s">
        <v>207</v>
      </c>
      <c r="J36" s="165">
        <v>1</v>
      </c>
      <c r="K36" s="166">
        <v>0.09</v>
      </c>
      <c r="L36" s="165">
        <f t="shared" si="0"/>
        <v>0.09</v>
      </c>
      <c r="M36" s="167"/>
      <c r="N36" s="165">
        <f t="shared" si="1"/>
        <v>0</v>
      </c>
      <c r="O36" s="167"/>
      <c r="P36" s="165">
        <f t="shared" si="2"/>
        <v>0</v>
      </c>
      <c r="Q36" s="167"/>
      <c r="R36" s="168">
        <f t="shared" si="3"/>
        <v>0</v>
      </c>
      <c r="S36" s="167">
        <f t="shared" si="4"/>
        <v>0</v>
      </c>
      <c r="T36" s="167"/>
      <c r="U36" s="165">
        <f t="shared" si="5"/>
        <v>0</v>
      </c>
      <c r="V36" s="165">
        <f t="shared" si="6"/>
        <v>0.09</v>
      </c>
      <c r="W36" s="169">
        <f>($W$1*V36)+(V36*$V$260)</f>
        <v>735.16371877360712</v>
      </c>
      <c r="X36" s="170"/>
      <c r="Y36" s="170">
        <f t="shared" si="7"/>
        <v>735.16371877360712</v>
      </c>
      <c r="Z36" s="170">
        <f t="shared" si="8"/>
        <v>61.26</v>
      </c>
      <c r="AA36" s="170">
        <v>0.50666666666666671</v>
      </c>
      <c r="AB36" s="171">
        <v>0</v>
      </c>
      <c r="AC36" s="170">
        <v>0</v>
      </c>
      <c r="AD36" s="171">
        <v>0</v>
      </c>
      <c r="AE36" s="170">
        <v>0</v>
      </c>
      <c r="AF36" s="170">
        <v>0</v>
      </c>
      <c r="AG36" s="170">
        <v>0</v>
      </c>
      <c r="AH36" s="170">
        <v>0</v>
      </c>
      <c r="AI36" s="170">
        <v>0</v>
      </c>
      <c r="AJ36" s="171">
        <v>0</v>
      </c>
      <c r="AK36" s="171">
        <v>0</v>
      </c>
      <c r="AL36" s="170">
        <v>20.170000000000002</v>
      </c>
      <c r="AM36" s="170">
        <v>0</v>
      </c>
      <c r="AN36" s="170">
        <f t="shared" si="9"/>
        <v>20.676666666666669</v>
      </c>
    </row>
    <row r="37" spans="1:40" ht="14.25" customHeight="1" x14ac:dyDescent="0.25">
      <c r="A37" s="173" t="s">
        <v>208</v>
      </c>
      <c r="B37" s="162" t="s">
        <v>204</v>
      </c>
      <c r="C37" s="163" t="s">
        <v>198</v>
      </c>
      <c r="D37" s="162" t="s">
        <v>199</v>
      </c>
      <c r="E37" s="164">
        <v>1</v>
      </c>
      <c r="F37" s="164" t="s">
        <v>42</v>
      </c>
      <c r="G37" s="162" t="s">
        <v>209</v>
      </c>
      <c r="H37" s="162" t="s">
        <v>210</v>
      </c>
      <c r="I37" s="164" t="s">
        <v>211</v>
      </c>
      <c r="J37" s="165">
        <v>1</v>
      </c>
      <c r="K37" s="166">
        <v>0.27100000000000002</v>
      </c>
      <c r="L37" s="165">
        <f t="shared" si="0"/>
        <v>0.27100000000000002</v>
      </c>
      <c r="M37" s="167"/>
      <c r="N37" s="165">
        <f t="shared" si="1"/>
        <v>0</v>
      </c>
      <c r="O37" s="167"/>
      <c r="P37" s="165">
        <f t="shared" si="2"/>
        <v>0</v>
      </c>
      <c r="Q37" s="167"/>
      <c r="R37" s="168">
        <f t="shared" si="3"/>
        <v>0</v>
      </c>
      <c r="S37" s="167">
        <f t="shared" si="4"/>
        <v>0</v>
      </c>
      <c r="T37" s="167"/>
      <c r="U37" s="165">
        <f t="shared" si="5"/>
        <v>0</v>
      </c>
      <c r="V37" s="165">
        <f t="shared" si="6"/>
        <v>0.27100000000000002</v>
      </c>
      <c r="W37" s="169">
        <f>($W$1*V37)+(V37*$V$260)</f>
        <v>2213.6596420849728</v>
      </c>
      <c r="X37" s="170"/>
      <c r="Y37" s="170">
        <f t="shared" si="7"/>
        <v>2213.6596420849728</v>
      </c>
      <c r="Z37" s="170">
        <f t="shared" si="8"/>
        <v>184.47</v>
      </c>
      <c r="AA37" s="170">
        <v>6839.2900000000009</v>
      </c>
      <c r="AB37" s="171">
        <v>0</v>
      </c>
      <c r="AC37" s="170">
        <v>226.39333333333329</v>
      </c>
      <c r="AD37" s="171">
        <v>0</v>
      </c>
      <c r="AE37" s="170">
        <v>56.666666666666664</v>
      </c>
      <c r="AF37" s="170">
        <v>0</v>
      </c>
      <c r="AG37" s="170">
        <v>0</v>
      </c>
      <c r="AH37" s="170">
        <v>868.65666666666675</v>
      </c>
      <c r="AI37" s="170">
        <v>39.369999999999997</v>
      </c>
      <c r="AJ37" s="171">
        <v>1478</v>
      </c>
      <c r="AK37" s="171">
        <v>1478</v>
      </c>
      <c r="AL37" s="170">
        <v>0.58333333333333337</v>
      </c>
      <c r="AM37" s="170">
        <v>0</v>
      </c>
      <c r="AN37" s="170">
        <f t="shared" si="9"/>
        <v>8030.9600000000009</v>
      </c>
    </row>
    <row r="38" spans="1:40" ht="14.25" customHeight="1" x14ac:dyDescent="0.25">
      <c r="A38" s="161" t="s">
        <v>212</v>
      </c>
      <c r="B38" s="162" t="s">
        <v>197</v>
      </c>
      <c r="C38" s="163" t="s">
        <v>198</v>
      </c>
      <c r="D38" s="162" t="s">
        <v>199</v>
      </c>
      <c r="E38" s="164">
        <v>1</v>
      </c>
      <c r="F38" s="164" t="s">
        <v>42</v>
      </c>
      <c r="G38" s="162" t="s">
        <v>200</v>
      </c>
      <c r="H38" s="162" t="s">
        <v>213</v>
      </c>
      <c r="I38" s="164" t="s">
        <v>214</v>
      </c>
      <c r="J38" s="165">
        <v>1</v>
      </c>
      <c r="K38" s="166">
        <v>0.5</v>
      </c>
      <c r="L38" s="165">
        <f t="shared" si="0"/>
        <v>0.5</v>
      </c>
      <c r="M38" s="167"/>
      <c r="N38" s="165">
        <f t="shared" si="1"/>
        <v>0</v>
      </c>
      <c r="O38" s="167"/>
      <c r="P38" s="165">
        <f t="shared" si="2"/>
        <v>0</v>
      </c>
      <c r="Q38" s="167"/>
      <c r="R38" s="168">
        <f t="shared" si="3"/>
        <v>0</v>
      </c>
      <c r="S38" s="167">
        <f t="shared" si="4"/>
        <v>0</v>
      </c>
      <c r="T38" s="167"/>
      <c r="U38" s="165">
        <f t="shared" si="5"/>
        <v>0</v>
      </c>
      <c r="V38" s="165">
        <f t="shared" si="6"/>
        <v>0.5</v>
      </c>
      <c r="W38" s="169">
        <f>($W$1*V38)+(V38*$V$260)</f>
        <v>4084.2428820755949</v>
      </c>
      <c r="X38" s="170"/>
      <c r="Y38" s="170">
        <f t="shared" si="7"/>
        <v>4084.2428820755949</v>
      </c>
      <c r="Z38" s="170">
        <f t="shared" si="8"/>
        <v>340.35</v>
      </c>
      <c r="AA38" s="170">
        <v>43.629999999999995</v>
      </c>
      <c r="AB38" s="171">
        <v>0</v>
      </c>
      <c r="AC38" s="170">
        <v>0</v>
      </c>
      <c r="AD38" s="171">
        <v>0</v>
      </c>
      <c r="AE38" s="170">
        <v>0</v>
      </c>
      <c r="AF38" s="170">
        <v>0</v>
      </c>
      <c r="AG38" s="170">
        <v>0</v>
      </c>
      <c r="AH38" s="170">
        <v>0</v>
      </c>
      <c r="AI38" s="170">
        <v>0</v>
      </c>
      <c r="AJ38" s="171">
        <v>0</v>
      </c>
      <c r="AK38" s="171">
        <v>0</v>
      </c>
      <c r="AL38" s="170">
        <v>0</v>
      </c>
      <c r="AM38" s="170">
        <v>0</v>
      </c>
      <c r="AN38" s="170">
        <f t="shared" si="9"/>
        <v>43.629999999999995</v>
      </c>
    </row>
    <row r="39" spans="1:40" ht="14.25" customHeight="1" x14ac:dyDescent="0.25">
      <c r="A39" s="161" t="s">
        <v>215</v>
      </c>
      <c r="B39" s="162" t="s">
        <v>204</v>
      </c>
      <c r="C39" s="163" t="s">
        <v>198</v>
      </c>
      <c r="D39" s="162" t="s">
        <v>199</v>
      </c>
      <c r="E39" s="164">
        <v>1</v>
      </c>
      <c r="F39" s="164" t="s">
        <v>42</v>
      </c>
      <c r="G39" s="162" t="s">
        <v>216</v>
      </c>
      <c r="H39" s="162" t="s">
        <v>217</v>
      </c>
      <c r="I39" s="164" t="s">
        <v>218</v>
      </c>
      <c r="J39" s="165">
        <v>1</v>
      </c>
      <c r="K39" s="166">
        <v>0.09</v>
      </c>
      <c r="L39" s="165">
        <f t="shared" si="0"/>
        <v>0.09</v>
      </c>
      <c r="M39" s="167"/>
      <c r="N39" s="165">
        <f t="shared" si="1"/>
        <v>0</v>
      </c>
      <c r="O39" s="167"/>
      <c r="P39" s="165">
        <f t="shared" si="2"/>
        <v>0</v>
      </c>
      <c r="Q39" s="167"/>
      <c r="R39" s="168">
        <f t="shared" si="3"/>
        <v>0</v>
      </c>
      <c r="S39" s="167">
        <f t="shared" si="4"/>
        <v>0</v>
      </c>
      <c r="T39" s="167"/>
      <c r="U39" s="165">
        <f t="shared" si="5"/>
        <v>0</v>
      </c>
      <c r="V39" s="165">
        <f t="shared" si="6"/>
        <v>0.09</v>
      </c>
      <c r="W39" s="169">
        <f>($W$1*V39)+(V39*$V$260)</f>
        <v>735.16371877360712</v>
      </c>
      <c r="X39" s="170"/>
      <c r="Y39" s="170">
        <f t="shared" si="7"/>
        <v>735.16371877360712</v>
      </c>
      <c r="Z39" s="170">
        <f t="shared" si="8"/>
        <v>61.26</v>
      </c>
      <c r="AA39" s="170">
        <v>3733.03</v>
      </c>
      <c r="AB39" s="171">
        <v>0</v>
      </c>
      <c r="AC39" s="170">
        <v>5170.8333333333649</v>
      </c>
      <c r="AD39" s="171">
        <v>0</v>
      </c>
      <c r="AE39" s="170">
        <v>42.5</v>
      </c>
      <c r="AF39" s="170">
        <v>0</v>
      </c>
      <c r="AG39" s="170">
        <v>5.56</v>
      </c>
      <c r="AH39" s="170">
        <v>76.679999999999993</v>
      </c>
      <c r="AI39" s="170">
        <v>75.52</v>
      </c>
      <c r="AJ39" s="171">
        <v>2517.3333333333335</v>
      </c>
      <c r="AK39" s="171">
        <v>2517.3333333333335</v>
      </c>
      <c r="AL39" s="170">
        <v>784.11333333333334</v>
      </c>
      <c r="AM39" s="170">
        <v>0</v>
      </c>
      <c r="AN39" s="170">
        <f t="shared" si="9"/>
        <v>9888.2366666666985</v>
      </c>
    </row>
    <row r="40" spans="1:40" ht="14.25" customHeight="1" x14ac:dyDescent="0.25">
      <c r="A40" s="161" t="s">
        <v>219</v>
      </c>
      <c r="B40" s="162" t="s">
        <v>204</v>
      </c>
      <c r="C40" s="163" t="s">
        <v>198</v>
      </c>
      <c r="D40" s="162" t="s">
        <v>199</v>
      </c>
      <c r="E40" s="164">
        <v>1</v>
      </c>
      <c r="F40" s="164" t="s">
        <v>42</v>
      </c>
      <c r="G40" s="162" t="s">
        <v>220</v>
      </c>
      <c r="H40" s="162" t="s">
        <v>221</v>
      </c>
      <c r="I40" s="164" t="s">
        <v>222</v>
      </c>
      <c r="J40" s="165">
        <v>1</v>
      </c>
      <c r="K40" s="166">
        <v>0.16200000000000001</v>
      </c>
      <c r="L40" s="165">
        <f t="shared" si="0"/>
        <v>0.16200000000000001</v>
      </c>
      <c r="M40" s="167"/>
      <c r="N40" s="165">
        <f t="shared" si="1"/>
        <v>0</v>
      </c>
      <c r="O40" s="167"/>
      <c r="P40" s="165">
        <f t="shared" si="2"/>
        <v>0</v>
      </c>
      <c r="Q40" s="167"/>
      <c r="R40" s="168">
        <f t="shared" si="3"/>
        <v>0</v>
      </c>
      <c r="S40" s="167">
        <f t="shared" si="4"/>
        <v>0</v>
      </c>
      <c r="T40" s="167"/>
      <c r="U40" s="165">
        <f t="shared" si="5"/>
        <v>0</v>
      </c>
      <c r="V40" s="165">
        <f t="shared" si="6"/>
        <v>0.16200000000000001</v>
      </c>
      <c r="W40" s="169">
        <f>($W$1*V40)+(V40*$V$260)</f>
        <v>1323.2946937924928</v>
      </c>
      <c r="X40" s="170"/>
      <c r="Y40" s="170">
        <f t="shared" si="7"/>
        <v>1323.2946937924928</v>
      </c>
      <c r="Z40" s="170">
        <f t="shared" si="8"/>
        <v>110.27</v>
      </c>
      <c r="AA40" s="170">
        <v>0.71333333333333337</v>
      </c>
      <c r="AB40" s="171">
        <v>0</v>
      </c>
      <c r="AC40" s="170">
        <v>0</v>
      </c>
      <c r="AD40" s="171">
        <v>0</v>
      </c>
      <c r="AE40" s="170">
        <v>0</v>
      </c>
      <c r="AF40" s="170">
        <v>0</v>
      </c>
      <c r="AG40" s="170">
        <v>0</v>
      </c>
      <c r="AH40" s="170">
        <v>0</v>
      </c>
      <c r="AI40" s="170">
        <v>0</v>
      </c>
      <c r="AJ40" s="171">
        <v>0</v>
      </c>
      <c r="AK40" s="171">
        <v>0</v>
      </c>
      <c r="AL40" s="170">
        <v>0</v>
      </c>
      <c r="AM40" s="170">
        <v>0</v>
      </c>
      <c r="AN40" s="170">
        <f t="shared" si="9"/>
        <v>0.71333333333333337</v>
      </c>
    </row>
    <row r="41" spans="1:40" ht="14.25" customHeight="1" x14ac:dyDescent="0.25">
      <c r="A41" s="161" t="s">
        <v>223</v>
      </c>
      <c r="B41" s="162" t="s">
        <v>224</v>
      </c>
      <c r="C41" s="163" t="s">
        <v>225</v>
      </c>
      <c r="D41" s="162" t="s">
        <v>226</v>
      </c>
      <c r="E41" s="164">
        <v>4</v>
      </c>
      <c r="F41" s="164" t="s">
        <v>42</v>
      </c>
      <c r="G41" s="162" t="s">
        <v>227</v>
      </c>
      <c r="H41" s="162" t="s">
        <v>228</v>
      </c>
      <c r="I41" s="164" t="s">
        <v>229</v>
      </c>
      <c r="J41" s="165">
        <v>1</v>
      </c>
      <c r="K41" s="166">
        <v>1</v>
      </c>
      <c r="L41" s="165">
        <f t="shared" si="0"/>
        <v>1</v>
      </c>
      <c r="M41" s="167"/>
      <c r="N41" s="165">
        <f t="shared" si="1"/>
        <v>0</v>
      </c>
      <c r="O41" s="167"/>
      <c r="P41" s="165">
        <f t="shared" si="2"/>
        <v>0</v>
      </c>
      <c r="Q41" s="167"/>
      <c r="R41" s="168">
        <f t="shared" si="3"/>
        <v>0</v>
      </c>
      <c r="S41" s="167">
        <f t="shared" si="4"/>
        <v>0</v>
      </c>
      <c r="T41" s="167"/>
      <c r="U41" s="165">
        <f t="shared" si="5"/>
        <v>0</v>
      </c>
      <c r="V41" s="165">
        <f t="shared" si="6"/>
        <v>1</v>
      </c>
      <c r="W41" s="169">
        <f>($W$1*V41)+(V41*$V$260)</f>
        <v>8168.4857641511899</v>
      </c>
      <c r="X41" s="170"/>
      <c r="Y41" s="170">
        <f t="shared" si="7"/>
        <v>8168.4857641511899</v>
      </c>
      <c r="Z41" s="170">
        <f t="shared" si="8"/>
        <v>680.71</v>
      </c>
      <c r="AA41" s="170">
        <v>0</v>
      </c>
      <c r="AB41" s="171">
        <v>0</v>
      </c>
      <c r="AC41" s="170">
        <v>0</v>
      </c>
      <c r="AD41" s="171">
        <v>0</v>
      </c>
      <c r="AE41" s="170">
        <v>0</v>
      </c>
      <c r="AF41" s="170">
        <v>0</v>
      </c>
      <c r="AG41" s="170">
        <v>0</v>
      </c>
      <c r="AH41" s="170">
        <v>0</v>
      </c>
      <c r="AI41" s="170">
        <v>0</v>
      </c>
      <c r="AJ41" s="171">
        <v>0</v>
      </c>
      <c r="AK41" s="171">
        <v>0</v>
      </c>
      <c r="AL41" s="170">
        <v>0</v>
      </c>
      <c r="AM41" s="170">
        <v>0</v>
      </c>
      <c r="AN41" s="170">
        <f t="shared" si="9"/>
        <v>0</v>
      </c>
    </row>
    <row r="42" spans="1:40" ht="14.25" customHeight="1" x14ac:dyDescent="0.25">
      <c r="A42" s="161" t="s">
        <v>230</v>
      </c>
      <c r="B42" s="162" t="s">
        <v>231</v>
      </c>
      <c r="C42" s="163" t="s">
        <v>232</v>
      </c>
      <c r="D42" s="162" t="s">
        <v>233</v>
      </c>
      <c r="E42" s="164">
        <v>4</v>
      </c>
      <c r="F42" s="164" t="s">
        <v>42</v>
      </c>
      <c r="G42" s="162" t="s">
        <v>234</v>
      </c>
      <c r="H42" s="162" t="s">
        <v>235</v>
      </c>
      <c r="I42" s="164" t="s">
        <v>236</v>
      </c>
      <c r="J42" s="165">
        <v>1</v>
      </c>
      <c r="K42" s="166">
        <v>1</v>
      </c>
      <c r="L42" s="165">
        <f t="shared" si="0"/>
        <v>1</v>
      </c>
      <c r="M42" s="167"/>
      <c r="N42" s="165">
        <f t="shared" si="1"/>
        <v>0</v>
      </c>
      <c r="O42" s="167"/>
      <c r="P42" s="165">
        <f t="shared" si="2"/>
        <v>0</v>
      </c>
      <c r="Q42" s="167"/>
      <c r="R42" s="168">
        <f t="shared" si="3"/>
        <v>0</v>
      </c>
      <c r="S42" s="167">
        <f t="shared" si="4"/>
        <v>0</v>
      </c>
      <c r="T42" s="167"/>
      <c r="U42" s="165">
        <f t="shared" si="5"/>
        <v>0</v>
      </c>
      <c r="V42" s="165">
        <f t="shared" si="6"/>
        <v>1</v>
      </c>
      <c r="W42" s="169">
        <f>($W$1*V42)+(V42*$V$260)</f>
        <v>8168.4857641511899</v>
      </c>
      <c r="X42" s="170"/>
      <c r="Y42" s="170">
        <f t="shared" si="7"/>
        <v>8168.4857641511899</v>
      </c>
      <c r="Z42" s="170">
        <f t="shared" si="8"/>
        <v>680.71</v>
      </c>
      <c r="AA42" s="170">
        <v>6.3766666666666678</v>
      </c>
      <c r="AB42" s="171">
        <v>0</v>
      </c>
      <c r="AC42" s="170">
        <v>4.38</v>
      </c>
      <c r="AD42" s="171">
        <v>0</v>
      </c>
      <c r="AE42" s="170">
        <v>0</v>
      </c>
      <c r="AF42" s="170">
        <v>0</v>
      </c>
      <c r="AG42" s="170">
        <v>0</v>
      </c>
      <c r="AH42" s="170">
        <v>0</v>
      </c>
      <c r="AI42" s="170">
        <v>0</v>
      </c>
      <c r="AJ42" s="171">
        <v>0</v>
      </c>
      <c r="AK42" s="171">
        <v>0</v>
      </c>
      <c r="AL42" s="170">
        <v>0</v>
      </c>
      <c r="AM42" s="170">
        <v>0</v>
      </c>
      <c r="AN42" s="170">
        <f t="shared" si="9"/>
        <v>10.756666666666668</v>
      </c>
    </row>
    <row r="43" spans="1:40" ht="14.25" customHeight="1" x14ac:dyDescent="0.25">
      <c r="A43" s="161" t="s">
        <v>237</v>
      </c>
      <c r="B43" s="162" t="s">
        <v>238</v>
      </c>
      <c r="C43" s="163" t="s">
        <v>239</v>
      </c>
      <c r="D43" s="162"/>
      <c r="E43" s="164">
        <v>4</v>
      </c>
      <c r="F43" s="164" t="s">
        <v>42</v>
      </c>
      <c r="G43" s="162" t="s">
        <v>216</v>
      </c>
      <c r="H43" s="162" t="s">
        <v>240</v>
      </c>
      <c r="I43" s="164" t="s">
        <v>241</v>
      </c>
      <c r="J43" s="165">
        <v>1</v>
      </c>
      <c r="K43" s="166">
        <v>1</v>
      </c>
      <c r="L43" s="165">
        <f t="shared" si="0"/>
        <v>1</v>
      </c>
      <c r="M43" s="167"/>
      <c r="N43" s="165">
        <f t="shared" si="1"/>
        <v>0</v>
      </c>
      <c r="O43" s="167"/>
      <c r="P43" s="165">
        <f t="shared" si="2"/>
        <v>0</v>
      </c>
      <c r="Q43" s="167"/>
      <c r="R43" s="168">
        <f t="shared" si="3"/>
        <v>0</v>
      </c>
      <c r="S43" s="167">
        <f t="shared" si="4"/>
        <v>0</v>
      </c>
      <c r="T43" s="167"/>
      <c r="U43" s="165">
        <f t="shared" si="5"/>
        <v>0</v>
      </c>
      <c r="V43" s="165">
        <f t="shared" si="6"/>
        <v>1</v>
      </c>
      <c r="W43" s="169">
        <f>($W$1*V43)+(V43*$V$260)</f>
        <v>8168.4857641511899</v>
      </c>
      <c r="X43" s="170"/>
      <c r="Y43" s="170">
        <f t="shared" si="7"/>
        <v>8168.4857641511899</v>
      </c>
      <c r="Z43" s="170">
        <f t="shared" si="8"/>
        <v>680.71</v>
      </c>
      <c r="AA43" s="170">
        <v>6389.8</v>
      </c>
      <c r="AB43" s="171">
        <v>0</v>
      </c>
      <c r="AC43" s="170">
        <v>171.79000000000005</v>
      </c>
      <c r="AD43" s="171">
        <v>0</v>
      </c>
      <c r="AE43" s="170">
        <v>99.166666666666671</v>
      </c>
      <c r="AF43" s="170">
        <v>0</v>
      </c>
      <c r="AG43" s="170">
        <v>0</v>
      </c>
      <c r="AH43" s="170">
        <v>0</v>
      </c>
      <c r="AI43" s="170">
        <v>0</v>
      </c>
      <c r="AJ43" s="171">
        <v>0</v>
      </c>
      <c r="AK43" s="171">
        <v>0</v>
      </c>
      <c r="AL43" s="170">
        <v>0</v>
      </c>
      <c r="AM43" s="170">
        <v>0</v>
      </c>
      <c r="AN43" s="170">
        <f t="shared" si="9"/>
        <v>6660.7566666666671</v>
      </c>
    </row>
    <row r="44" spans="1:40" ht="14.25" customHeight="1" x14ac:dyDescent="0.25">
      <c r="A44" s="161" t="s">
        <v>242</v>
      </c>
      <c r="B44" s="162" t="s">
        <v>243</v>
      </c>
      <c r="C44" s="163" t="s">
        <v>244</v>
      </c>
      <c r="D44" s="163" t="s">
        <v>245</v>
      </c>
      <c r="E44" s="164">
        <v>3</v>
      </c>
      <c r="F44" s="164" t="s">
        <v>42</v>
      </c>
      <c r="G44" s="162" t="s">
        <v>216</v>
      </c>
      <c r="H44" s="162" t="s">
        <v>246</v>
      </c>
      <c r="I44" s="164" t="s">
        <v>247</v>
      </c>
      <c r="J44" s="165">
        <v>1</v>
      </c>
      <c r="K44" s="166">
        <v>0.12</v>
      </c>
      <c r="L44" s="165">
        <f t="shared" si="0"/>
        <v>0.12</v>
      </c>
      <c r="M44" s="167"/>
      <c r="N44" s="165">
        <f t="shared" si="1"/>
        <v>0</v>
      </c>
      <c r="O44" s="167"/>
      <c r="P44" s="165">
        <f t="shared" si="2"/>
        <v>0</v>
      </c>
      <c r="Q44" s="167"/>
      <c r="R44" s="168">
        <f t="shared" si="3"/>
        <v>0</v>
      </c>
      <c r="S44" s="167">
        <f t="shared" si="4"/>
        <v>0</v>
      </c>
      <c r="T44" s="167"/>
      <c r="U44" s="165">
        <f t="shared" si="5"/>
        <v>0</v>
      </c>
      <c r="V44" s="165">
        <f t="shared" si="6"/>
        <v>0.12</v>
      </c>
      <c r="W44" s="169">
        <f>($W$1*V44)+(V44*$V$260)</f>
        <v>980.21829169814271</v>
      </c>
      <c r="X44" s="170"/>
      <c r="Y44" s="170">
        <f t="shared" si="7"/>
        <v>980.21829169814271</v>
      </c>
      <c r="Z44" s="170">
        <f t="shared" si="8"/>
        <v>81.680000000000007</v>
      </c>
      <c r="AA44" s="170">
        <v>285.13333333333333</v>
      </c>
      <c r="AB44" s="171">
        <v>0</v>
      </c>
      <c r="AC44" s="170">
        <v>5.1766666666666667</v>
      </c>
      <c r="AD44" s="171">
        <v>0</v>
      </c>
      <c r="AE44" s="170">
        <v>0</v>
      </c>
      <c r="AF44" s="170">
        <v>0</v>
      </c>
      <c r="AG44" s="170">
        <v>0</v>
      </c>
      <c r="AH44" s="170">
        <v>2228.4966666666664</v>
      </c>
      <c r="AI44" s="170">
        <v>307.31333333333333</v>
      </c>
      <c r="AJ44" s="171">
        <v>7095</v>
      </c>
      <c r="AK44" s="171">
        <v>7095</v>
      </c>
      <c r="AL44" s="170">
        <v>0</v>
      </c>
      <c r="AM44" s="170">
        <v>0</v>
      </c>
      <c r="AN44" s="170">
        <f t="shared" si="9"/>
        <v>2826.12</v>
      </c>
    </row>
    <row r="45" spans="1:40" ht="14.25" customHeight="1" x14ac:dyDescent="0.25">
      <c r="A45" s="161" t="s">
        <v>248</v>
      </c>
      <c r="B45" s="162" t="s">
        <v>243</v>
      </c>
      <c r="C45" s="163" t="s">
        <v>244</v>
      </c>
      <c r="D45" s="162" t="s">
        <v>245</v>
      </c>
      <c r="E45" s="164">
        <v>3</v>
      </c>
      <c r="F45" s="164" t="s">
        <v>42</v>
      </c>
      <c r="G45" s="162" t="s">
        <v>220</v>
      </c>
      <c r="H45" s="162" t="s">
        <v>220</v>
      </c>
      <c r="I45" s="164" t="s">
        <v>249</v>
      </c>
      <c r="J45" s="165">
        <v>1</v>
      </c>
      <c r="K45" s="166">
        <v>0.5</v>
      </c>
      <c r="L45" s="165">
        <f t="shared" si="0"/>
        <v>0.5</v>
      </c>
      <c r="M45" s="167"/>
      <c r="N45" s="165">
        <f t="shared" si="1"/>
        <v>0</v>
      </c>
      <c r="O45" s="167"/>
      <c r="P45" s="165">
        <f t="shared" si="2"/>
        <v>0</v>
      </c>
      <c r="Q45" s="167"/>
      <c r="R45" s="168">
        <f t="shared" si="3"/>
        <v>0</v>
      </c>
      <c r="S45" s="167">
        <f t="shared" si="4"/>
        <v>0</v>
      </c>
      <c r="T45" s="167"/>
      <c r="U45" s="165">
        <f t="shared" si="5"/>
        <v>0</v>
      </c>
      <c r="V45" s="165">
        <f t="shared" si="6"/>
        <v>0.5</v>
      </c>
      <c r="W45" s="169">
        <f>($W$1*V45)+(V45*$V$260)</f>
        <v>4084.2428820755949</v>
      </c>
      <c r="X45" s="170"/>
      <c r="Y45" s="170">
        <f t="shared" si="7"/>
        <v>4084.2428820755949</v>
      </c>
      <c r="Z45" s="170">
        <f t="shared" si="8"/>
        <v>340.35</v>
      </c>
      <c r="AA45" s="170">
        <v>2150.9366666666665</v>
      </c>
      <c r="AB45" s="171">
        <v>0</v>
      </c>
      <c r="AC45" s="170">
        <v>94.25333333333333</v>
      </c>
      <c r="AD45" s="171">
        <v>0</v>
      </c>
      <c r="AE45" s="170">
        <v>0</v>
      </c>
      <c r="AF45" s="170">
        <v>0</v>
      </c>
      <c r="AG45" s="170">
        <v>0</v>
      </c>
      <c r="AH45" s="170">
        <v>0</v>
      </c>
      <c r="AI45" s="170">
        <v>0</v>
      </c>
      <c r="AJ45" s="171">
        <v>0</v>
      </c>
      <c r="AK45" s="171">
        <v>0</v>
      </c>
      <c r="AL45" s="170">
        <v>10.526666666666667</v>
      </c>
      <c r="AM45" s="170">
        <v>0</v>
      </c>
      <c r="AN45" s="170">
        <f t="shared" si="9"/>
        <v>2255.7166666666662</v>
      </c>
    </row>
    <row r="46" spans="1:40" ht="14.25" customHeight="1" x14ac:dyDescent="0.25">
      <c r="A46" s="174" t="s">
        <v>250</v>
      </c>
      <c r="B46" s="175" t="s">
        <v>243</v>
      </c>
      <c r="C46" s="175" t="s">
        <v>244</v>
      </c>
      <c r="D46" s="175" t="s">
        <v>245</v>
      </c>
      <c r="E46" s="176">
        <v>3</v>
      </c>
      <c r="F46" s="164" t="s">
        <v>42</v>
      </c>
      <c r="G46" s="175" t="s">
        <v>216</v>
      </c>
      <c r="H46" s="175" t="s">
        <v>251</v>
      </c>
      <c r="I46" s="164" t="s">
        <v>252</v>
      </c>
      <c r="J46" s="165">
        <v>1</v>
      </c>
      <c r="K46" s="166">
        <v>0.38</v>
      </c>
      <c r="L46" s="165">
        <f t="shared" si="0"/>
        <v>0.38</v>
      </c>
      <c r="M46" s="167"/>
      <c r="N46" s="165">
        <f t="shared" si="1"/>
        <v>0</v>
      </c>
      <c r="O46" s="167"/>
      <c r="P46" s="165">
        <f t="shared" si="2"/>
        <v>0</v>
      </c>
      <c r="Q46" s="167"/>
      <c r="R46" s="168">
        <f t="shared" si="3"/>
        <v>0</v>
      </c>
      <c r="S46" s="167">
        <f t="shared" si="4"/>
        <v>0</v>
      </c>
      <c r="T46" s="167"/>
      <c r="U46" s="165">
        <f t="shared" si="5"/>
        <v>0</v>
      </c>
      <c r="V46" s="165">
        <f t="shared" si="6"/>
        <v>0.38</v>
      </c>
      <c r="W46" s="169">
        <f>($W$1*V46)+(V46*$V$260)</f>
        <v>3104.0245903774521</v>
      </c>
      <c r="X46" s="170"/>
      <c r="Y46" s="170">
        <f t="shared" si="7"/>
        <v>3104.0245903774521</v>
      </c>
      <c r="Z46" s="170">
        <f t="shared" si="8"/>
        <v>258.67</v>
      </c>
      <c r="AA46" s="170">
        <v>4601.0633333333326</v>
      </c>
      <c r="AB46" s="171">
        <v>0</v>
      </c>
      <c r="AC46" s="170">
        <v>27.58666666666667</v>
      </c>
      <c r="AD46" s="171">
        <v>0</v>
      </c>
      <c r="AE46" s="170">
        <v>92.083333333333329</v>
      </c>
      <c r="AF46" s="170">
        <v>0</v>
      </c>
      <c r="AG46" s="170">
        <v>0</v>
      </c>
      <c r="AH46" s="170">
        <v>0</v>
      </c>
      <c r="AI46" s="170">
        <v>0</v>
      </c>
      <c r="AJ46" s="171">
        <v>0</v>
      </c>
      <c r="AK46" s="171">
        <v>4</v>
      </c>
      <c r="AL46" s="170">
        <v>0</v>
      </c>
      <c r="AM46" s="170">
        <v>0</v>
      </c>
      <c r="AN46" s="170">
        <f t="shared" si="9"/>
        <v>4720.7333333333327</v>
      </c>
    </row>
    <row r="47" spans="1:40" ht="14.25" customHeight="1" x14ac:dyDescent="0.25">
      <c r="A47" s="161" t="s">
        <v>253</v>
      </c>
      <c r="B47" s="162" t="s">
        <v>171</v>
      </c>
      <c r="C47" s="163" t="s">
        <v>171</v>
      </c>
      <c r="D47" s="162" t="s">
        <v>171</v>
      </c>
      <c r="E47" s="164"/>
      <c r="F47" s="164" t="s">
        <v>42</v>
      </c>
      <c r="G47" s="162" t="s">
        <v>254</v>
      </c>
      <c r="H47" s="162" t="s">
        <v>255</v>
      </c>
      <c r="I47" s="164" t="s">
        <v>256</v>
      </c>
      <c r="J47" s="165">
        <v>0</v>
      </c>
      <c r="K47" s="166">
        <v>0</v>
      </c>
      <c r="L47" s="165">
        <f t="shared" si="0"/>
        <v>0</v>
      </c>
      <c r="M47" s="167"/>
      <c r="N47" s="165">
        <f t="shared" si="1"/>
        <v>0</v>
      </c>
      <c r="O47" s="167" t="s">
        <v>169</v>
      </c>
      <c r="P47" s="165">
        <f t="shared" si="2"/>
        <v>0</v>
      </c>
      <c r="Q47" s="167"/>
      <c r="R47" s="168">
        <f t="shared" si="3"/>
        <v>0</v>
      </c>
      <c r="S47" s="167">
        <f t="shared" si="4"/>
        <v>0</v>
      </c>
      <c r="T47" s="167"/>
      <c r="U47" s="165">
        <f t="shared" si="5"/>
        <v>0</v>
      </c>
      <c r="V47" s="165">
        <f t="shared" si="6"/>
        <v>0</v>
      </c>
      <c r="W47" s="169">
        <f>($W$1*V47)+(V47*$V$260)</f>
        <v>0</v>
      </c>
      <c r="X47" s="170"/>
      <c r="Y47" s="170">
        <f t="shared" si="7"/>
        <v>0</v>
      </c>
      <c r="Z47" s="170">
        <f t="shared" si="8"/>
        <v>0</v>
      </c>
      <c r="AA47" s="170">
        <v>0.4366666666666667</v>
      </c>
      <c r="AB47" s="171">
        <v>0</v>
      </c>
      <c r="AC47" s="170">
        <v>0</v>
      </c>
      <c r="AD47" s="171">
        <v>0</v>
      </c>
      <c r="AE47" s="170">
        <v>0</v>
      </c>
      <c r="AF47" s="170">
        <v>0</v>
      </c>
      <c r="AG47" s="170">
        <v>0</v>
      </c>
      <c r="AH47" s="170">
        <v>0</v>
      </c>
      <c r="AI47" s="170">
        <v>0</v>
      </c>
      <c r="AJ47" s="171">
        <v>0</v>
      </c>
      <c r="AK47" s="171">
        <v>0</v>
      </c>
      <c r="AL47" s="170">
        <v>0</v>
      </c>
      <c r="AM47" s="170">
        <v>0</v>
      </c>
      <c r="AN47" s="170">
        <f t="shared" si="9"/>
        <v>0.4366666666666667</v>
      </c>
    </row>
    <row r="48" spans="1:40" ht="14.25" customHeight="1" x14ac:dyDescent="0.25">
      <c r="A48" s="161" t="s">
        <v>257</v>
      </c>
      <c r="B48" s="162" t="s">
        <v>171</v>
      </c>
      <c r="C48" s="163" t="s">
        <v>171</v>
      </c>
      <c r="D48" s="162" t="s">
        <v>258</v>
      </c>
      <c r="E48" s="164"/>
      <c r="F48" s="164" t="s">
        <v>42</v>
      </c>
      <c r="G48" s="162" t="s">
        <v>254</v>
      </c>
      <c r="H48" s="162" t="s">
        <v>259</v>
      </c>
      <c r="I48" s="164" t="s">
        <v>260</v>
      </c>
      <c r="J48" s="165">
        <v>0</v>
      </c>
      <c r="K48" s="166">
        <v>0</v>
      </c>
      <c r="L48" s="165">
        <f t="shared" si="0"/>
        <v>0</v>
      </c>
      <c r="M48" s="167"/>
      <c r="N48" s="165">
        <f t="shared" si="1"/>
        <v>0</v>
      </c>
      <c r="O48" s="167" t="s">
        <v>169</v>
      </c>
      <c r="P48" s="165">
        <f t="shared" si="2"/>
        <v>0</v>
      </c>
      <c r="Q48" s="167"/>
      <c r="R48" s="168">
        <f t="shared" si="3"/>
        <v>0</v>
      </c>
      <c r="S48" s="167">
        <f t="shared" si="4"/>
        <v>0</v>
      </c>
      <c r="T48" s="167"/>
      <c r="U48" s="165">
        <f t="shared" si="5"/>
        <v>0</v>
      </c>
      <c r="V48" s="165">
        <f t="shared" si="6"/>
        <v>0</v>
      </c>
      <c r="W48" s="169">
        <f>($W$1*V48)+(V48*$V$260)</f>
        <v>0</v>
      </c>
      <c r="X48" s="170"/>
      <c r="Y48" s="170">
        <f t="shared" si="7"/>
        <v>0</v>
      </c>
      <c r="Z48" s="170">
        <f t="shared" si="8"/>
        <v>0</v>
      </c>
      <c r="AA48" s="170">
        <v>5.6833333333333336</v>
      </c>
      <c r="AB48" s="171">
        <v>0</v>
      </c>
      <c r="AC48" s="170">
        <v>0</v>
      </c>
      <c r="AD48" s="171">
        <v>0</v>
      </c>
      <c r="AE48" s="170">
        <v>0</v>
      </c>
      <c r="AF48" s="170">
        <v>0</v>
      </c>
      <c r="AG48" s="170">
        <v>0</v>
      </c>
      <c r="AH48" s="170">
        <v>0</v>
      </c>
      <c r="AI48" s="170">
        <v>0</v>
      </c>
      <c r="AJ48" s="171">
        <v>0</v>
      </c>
      <c r="AK48" s="171">
        <v>0</v>
      </c>
      <c r="AL48" s="170">
        <v>0</v>
      </c>
      <c r="AM48" s="170">
        <v>0</v>
      </c>
      <c r="AN48" s="170">
        <f t="shared" si="9"/>
        <v>5.6833333333333336</v>
      </c>
    </row>
    <row r="49" spans="1:40" ht="14.25" customHeight="1" x14ac:dyDescent="0.25">
      <c r="A49" s="161" t="s">
        <v>261</v>
      </c>
      <c r="B49" s="162" t="s">
        <v>171</v>
      </c>
      <c r="C49" s="163" t="s">
        <v>171</v>
      </c>
      <c r="D49" s="162" t="s">
        <v>258</v>
      </c>
      <c r="E49" s="164"/>
      <c r="F49" s="164" t="s">
        <v>42</v>
      </c>
      <c r="G49" s="162" t="s">
        <v>216</v>
      </c>
      <c r="H49" s="162" t="s">
        <v>262</v>
      </c>
      <c r="I49" s="164" t="s">
        <v>263</v>
      </c>
      <c r="J49" s="165">
        <v>0</v>
      </c>
      <c r="K49" s="166">
        <v>0</v>
      </c>
      <c r="L49" s="165">
        <f t="shared" si="0"/>
        <v>0</v>
      </c>
      <c r="M49" s="167"/>
      <c r="N49" s="165">
        <f t="shared" si="1"/>
        <v>0</v>
      </c>
      <c r="O49" s="167" t="s">
        <v>169</v>
      </c>
      <c r="P49" s="165">
        <f t="shared" si="2"/>
        <v>0</v>
      </c>
      <c r="Q49" s="167"/>
      <c r="R49" s="168">
        <f t="shared" si="3"/>
        <v>0</v>
      </c>
      <c r="S49" s="167">
        <f t="shared" si="4"/>
        <v>0</v>
      </c>
      <c r="T49" s="167"/>
      <c r="U49" s="165">
        <f t="shared" si="5"/>
        <v>0</v>
      </c>
      <c r="V49" s="165">
        <f t="shared" si="6"/>
        <v>0</v>
      </c>
      <c r="W49" s="169">
        <f>($W$1*V49)+(V49*$V$260)</f>
        <v>0</v>
      </c>
      <c r="X49" s="170"/>
      <c r="Y49" s="170">
        <f t="shared" si="7"/>
        <v>0</v>
      </c>
      <c r="Z49" s="170">
        <f t="shared" si="8"/>
        <v>0</v>
      </c>
      <c r="AA49" s="170">
        <v>1300.44</v>
      </c>
      <c r="AB49" s="171">
        <v>0</v>
      </c>
      <c r="AC49" s="170">
        <v>312.74333333333317</v>
      </c>
      <c r="AD49" s="171">
        <v>0</v>
      </c>
      <c r="AE49" s="170">
        <v>0</v>
      </c>
      <c r="AF49" s="170">
        <v>0</v>
      </c>
      <c r="AG49" s="170">
        <v>0</v>
      </c>
      <c r="AH49" s="170">
        <v>0</v>
      </c>
      <c r="AI49" s="170">
        <v>0</v>
      </c>
      <c r="AJ49" s="171">
        <v>0</v>
      </c>
      <c r="AK49" s="171">
        <v>0</v>
      </c>
      <c r="AL49" s="170">
        <v>1.1666666666666667</v>
      </c>
      <c r="AM49" s="170">
        <v>0</v>
      </c>
      <c r="AN49" s="170">
        <f t="shared" si="9"/>
        <v>1614.35</v>
      </c>
    </row>
    <row r="50" spans="1:40" ht="14.25" customHeight="1" x14ac:dyDescent="0.25">
      <c r="A50" s="161" t="s">
        <v>264</v>
      </c>
      <c r="B50" s="162" t="s">
        <v>171</v>
      </c>
      <c r="C50" s="163" t="s">
        <v>171</v>
      </c>
      <c r="D50" s="162" t="s">
        <v>258</v>
      </c>
      <c r="E50" s="164"/>
      <c r="F50" s="164" t="s">
        <v>42</v>
      </c>
      <c r="G50" s="162" t="s">
        <v>216</v>
      </c>
      <c r="H50" s="162" t="s">
        <v>265</v>
      </c>
      <c r="I50" s="164" t="s">
        <v>266</v>
      </c>
      <c r="J50" s="165">
        <v>0</v>
      </c>
      <c r="K50" s="166">
        <v>0</v>
      </c>
      <c r="L50" s="165">
        <f t="shared" si="0"/>
        <v>0</v>
      </c>
      <c r="M50" s="167"/>
      <c r="N50" s="165">
        <f t="shared" si="1"/>
        <v>0</v>
      </c>
      <c r="O50" s="167" t="s">
        <v>169</v>
      </c>
      <c r="P50" s="165">
        <f t="shared" si="2"/>
        <v>0</v>
      </c>
      <c r="Q50" s="167"/>
      <c r="R50" s="168">
        <f t="shared" si="3"/>
        <v>0</v>
      </c>
      <c r="S50" s="167">
        <f t="shared" si="4"/>
        <v>0</v>
      </c>
      <c r="T50" s="167"/>
      <c r="U50" s="165">
        <f t="shared" si="5"/>
        <v>0</v>
      </c>
      <c r="V50" s="165">
        <f t="shared" si="6"/>
        <v>0</v>
      </c>
      <c r="W50" s="169">
        <f>($W$1*V50)+(V50*$V$260)</f>
        <v>0</v>
      </c>
      <c r="X50" s="170"/>
      <c r="Y50" s="170">
        <f t="shared" si="7"/>
        <v>0</v>
      </c>
      <c r="Z50" s="170">
        <f t="shared" si="8"/>
        <v>0</v>
      </c>
      <c r="AA50" s="170">
        <v>355.25666666666666</v>
      </c>
      <c r="AB50" s="171">
        <v>0</v>
      </c>
      <c r="AC50" s="170">
        <v>115.93</v>
      </c>
      <c r="AD50" s="171">
        <v>0</v>
      </c>
      <c r="AE50" s="170">
        <v>0</v>
      </c>
      <c r="AF50" s="170">
        <v>0</v>
      </c>
      <c r="AG50" s="170">
        <v>12.44</v>
      </c>
      <c r="AH50" s="170">
        <v>65.45</v>
      </c>
      <c r="AI50" s="170">
        <v>5.7399999999999993</v>
      </c>
      <c r="AJ50" s="171">
        <v>191.33333333333334</v>
      </c>
      <c r="AK50" s="171">
        <v>191.33333333333334</v>
      </c>
      <c r="AL50" s="170">
        <v>0</v>
      </c>
      <c r="AM50" s="170">
        <v>0</v>
      </c>
      <c r="AN50" s="170">
        <f t="shared" si="9"/>
        <v>554.81666666666672</v>
      </c>
    </row>
    <row r="51" spans="1:40" ht="14.25" customHeight="1" x14ac:dyDescent="0.25">
      <c r="A51" s="161" t="s">
        <v>267</v>
      </c>
      <c r="B51" s="162" t="s">
        <v>171</v>
      </c>
      <c r="C51" s="163" t="s">
        <v>171</v>
      </c>
      <c r="D51" s="162" t="s">
        <v>171</v>
      </c>
      <c r="E51" s="164"/>
      <c r="F51" s="164" t="s">
        <v>42</v>
      </c>
      <c r="G51" s="162" t="s">
        <v>200</v>
      </c>
      <c r="H51" s="162" t="s">
        <v>268</v>
      </c>
      <c r="I51" s="164" t="s">
        <v>269</v>
      </c>
      <c r="J51" s="165">
        <v>0</v>
      </c>
      <c r="K51" s="166">
        <v>0</v>
      </c>
      <c r="L51" s="165">
        <f t="shared" si="0"/>
        <v>0</v>
      </c>
      <c r="M51" s="167"/>
      <c r="N51" s="165">
        <f t="shared" si="1"/>
        <v>0</v>
      </c>
      <c r="O51" s="167" t="s">
        <v>169</v>
      </c>
      <c r="P51" s="165">
        <f t="shared" si="2"/>
        <v>0</v>
      </c>
      <c r="Q51" s="167"/>
      <c r="R51" s="168">
        <f t="shared" si="3"/>
        <v>0</v>
      </c>
      <c r="S51" s="167">
        <f t="shared" si="4"/>
        <v>0</v>
      </c>
      <c r="T51" s="167"/>
      <c r="U51" s="165">
        <f t="shared" si="5"/>
        <v>0</v>
      </c>
      <c r="V51" s="165">
        <f t="shared" si="6"/>
        <v>0</v>
      </c>
      <c r="W51" s="169">
        <f>($W$1*V51)+(V51*$V$260)</f>
        <v>0</v>
      </c>
      <c r="X51" s="170"/>
      <c r="Y51" s="170">
        <f t="shared" si="7"/>
        <v>0</v>
      </c>
      <c r="Z51" s="170">
        <f t="shared" si="8"/>
        <v>0</v>
      </c>
      <c r="AA51" s="170">
        <v>3.5533333333333332</v>
      </c>
      <c r="AB51" s="171">
        <v>0</v>
      </c>
      <c r="AC51" s="170">
        <v>0</v>
      </c>
      <c r="AD51" s="171">
        <v>0</v>
      </c>
      <c r="AE51" s="170">
        <v>0</v>
      </c>
      <c r="AF51" s="170">
        <v>0</v>
      </c>
      <c r="AG51" s="170">
        <v>0</v>
      </c>
      <c r="AH51" s="170">
        <v>0</v>
      </c>
      <c r="AI51" s="170">
        <v>0</v>
      </c>
      <c r="AJ51" s="171">
        <v>0</v>
      </c>
      <c r="AK51" s="171">
        <v>0</v>
      </c>
      <c r="AL51" s="170">
        <v>0</v>
      </c>
      <c r="AM51" s="170">
        <v>0</v>
      </c>
      <c r="AN51" s="170">
        <f t="shared" si="9"/>
        <v>3.5533333333333332</v>
      </c>
    </row>
    <row r="52" spans="1:40" ht="14.25" customHeight="1" x14ac:dyDescent="0.25">
      <c r="A52" s="174" t="s">
        <v>270</v>
      </c>
      <c r="B52" s="177" t="s">
        <v>171</v>
      </c>
      <c r="C52" s="178" t="s">
        <v>171</v>
      </c>
      <c r="D52" s="175" t="s">
        <v>171</v>
      </c>
      <c r="E52" s="176"/>
      <c r="F52" s="176" t="s">
        <v>42</v>
      </c>
      <c r="G52" s="175" t="s">
        <v>200</v>
      </c>
      <c r="H52" s="175" t="s">
        <v>271</v>
      </c>
      <c r="I52" s="164" t="s">
        <v>214</v>
      </c>
      <c r="J52" s="179">
        <v>0</v>
      </c>
      <c r="K52" s="180">
        <v>0</v>
      </c>
      <c r="L52" s="165">
        <f t="shared" si="0"/>
        <v>0</v>
      </c>
      <c r="M52" s="181"/>
      <c r="N52" s="165">
        <f t="shared" si="1"/>
        <v>0</v>
      </c>
      <c r="O52" s="181" t="s">
        <v>169</v>
      </c>
      <c r="P52" s="165">
        <f t="shared" si="2"/>
        <v>0</v>
      </c>
      <c r="Q52" s="181"/>
      <c r="R52" s="168">
        <f t="shared" si="3"/>
        <v>0</v>
      </c>
      <c r="S52" s="167">
        <f t="shared" si="4"/>
        <v>0</v>
      </c>
      <c r="T52" s="167"/>
      <c r="U52" s="165">
        <f t="shared" si="5"/>
        <v>0</v>
      </c>
      <c r="V52" s="165">
        <f t="shared" si="6"/>
        <v>0</v>
      </c>
      <c r="W52" s="169">
        <f>($W$1*V52)+(V52*$V$260)</f>
        <v>0</v>
      </c>
      <c r="X52" s="170"/>
      <c r="Y52" s="170">
        <f t="shared" si="7"/>
        <v>0</v>
      </c>
      <c r="Z52" s="170">
        <f t="shared" si="8"/>
        <v>0</v>
      </c>
      <c r="AA52" s="170">
        <v>3418.97</v>
      </c>
      <c r="AB52" s="171">
        <v>0</v>
      </c>
      <c r="AC52" s="170">
        <v>578.18333333333226</v>
      </c>
      <c r="AD52" s="171">
        <v>0</v>
      </c>
      <c r="AE52" s="170">
        <v>63.75</v>
      </c>
      <c r="AF52" s="170">
        <v>0</v>
      </c>
      <c r="AG52" s="170">
        <v>0</v>
      </c>
      <c r="AH52" s="170">
        <v>13.96</v>
      </c>
      <c r="AI52" s="170">
        <v>841.11666666666679</v>
      </c>
      <c r="AJ52" s="171">
        <v>74.666666666666671</v>
      </c>
      <c r="AK52" s="171">
        <v>74.666666666666671</v>
      </c>
      <c r="AL52" s="170">
        <v>0</v>
      </c>
      <c r="AM52" s="170">
        <v>0</v>
      </c>
      <c r="AN52" s="170">
        <f t="shared" si="9"/>
        <v>4915.9799999999987</v>
      </c>
    </row>
    <row r="53" spans="1:40" ht="14.25" customHeight="1" x14ac:dyDescent="0.25">
      <c r="A53" s="182" t="s">
        <v>272</v>
      </c>
      <c r="B53" s="183" t="s">
        <v>273</v>
      </c>
      <c r="C53" s="184" t="s">
        <v>274</v>
      </c>
      <c r="D53" s="183" t="s">
        <v>275</v>
      </c>
      <c r="E53" s="185">
        <v>1</v>
      </c>
      <c r="F53" s="185" t="s">
        <v>42</v>
      </c>
      <c r="G53" s="183" t="s">
        <v>216</v>
      </c>
      <c r="H53" s="183" t="s">
        <v>276</v>
      </c>
      <c r="I53" s="164" t="s">
        <v>277</v>
      </c>
      <c r="J53" s="165">
        <v>1</v>
      </c>
      <c r="K53" s="186">
        <v>0.5</v>
      </c>
      <c r="L53" s="165">
        <f t="shared" si="0"/>
        <v>0.5</v>
      </c>
      <c r="M53" s="187"/>
      <c r="N53" s="165">
        <f t="shared" si="1"/>
        <v>0</v>
      </c>
      <c r="O53" s="187"/>
      <c r="P53" s="165">
        <f t="shared" si="2"/>
        <v>0</v>
      </c>
      <c r="Q53" s="187"/>
      <c r="R53" s="168">
        <f t="shared" si="3"/>
        <v>0</v>
      </c>
      <c r="S53" s="167">
        <f t="shared" si="4"/>
        <v>0</v>
      </c>
      <c r="T53" s="167"/>
      <c r="U53" s="165">
        <f t="shared" si="5"/>
        <v>0</v>
      </c>
      <c r="V53" s="165">
        <f t="shared" si="6"/>
        <v>0.5</v>
      </c>
      <c r="W53" s="169">
        <f>($W$1*V53)+(V53*$V$260)</f>
        <v>4084.2428820755949</v>
      </c>
      <c r="X53" s="170"/>
      <c r="Y53" s="170">
        <f t="shared" si="7"/>
        <v>4084.2428820755949</v>
      </c>
      <c r="Z53" s="169">
        <v>0</v>
      </c>
      <c r="AA53" s="170">
        <v>657.15</v>
      </c>
      <c r="AB53" s="171">
        <v>0</v>
      </c>
      <c r="AC53" s="170">
        <v>17.98</v>
      </c>
      <c r="AD53" s="171">
        <v>0</v>
      </c>
      <c r="AE53" s="170">
        <v>283.33333333333331</v>
      </c>
      <c r="AF53" s="170">
        <v>0</v>
      </c>
      <c r="AG53" s="170">
        <v>0</v>
      </c>
      <c r="AH53" s="170">
        <v>0</v>
      </c>
      <c r="AI53" s="170">
        <v>0</v>
      </c>
      <c r="AJ53" s="171">
        <v>0</v>
      </c>
      <c r="AK53" s="171">
        <v>0</v>
      </c>
      <c r="AL53" s="170">
        <v>0</v>
      </c>
      <c r="AM53" s="170">
        <v>0</v>
      </c>
      <c r="AN53" s="170">
        <f t="shared" si="9"/>
        <v>958.46333333333337</v>
      </c>
    </row>
    <row r="54" spans="1:40" ht="14.25" customHeight="1" x14ac:dyDescent="0.25">
      <c r="A54" s="182" t="s">
        <v>278</v>
      </c>
      <c r="B54" s="183" t="s">
        <v>171</v>
      </c>
      <c r="C54" s="183" t="s">
        <v>274</v>
      </c>
      <c r="D54" s="183" t="s">
        <v>275</v>
      </c>
      <c r="E54" s="185"/>
      <c r="F54" s="185" t="s">
        <v>42</v>
      </c>
      <c r="G54" s="183" t="s">
        <v>216</v>
      </c>
      <c r="H54" s="183" t="s">
        <v>279</v>
      </c>
      <c r="I54" s="164" t="s">
        <v>280</v>
      </c>
      <c r="J54" s="188">
        <v>0</v>
      </c>
      <c r="K54" s="186">
        <v>0</v>
      </c>
      <c r="L54" s="165">
        <f t="shared" si="0"/>
        <v>0</v>
      </c>
      <c r="M54" s="167"/>
      <c r="N54" s="165">
        <f t="shared" si="1"/>
        <v>0</v>
      </c>
      <c r="O54" s="187" t="s">
        <v>169</v>
      </c>
      <c r="P54" s="165">
        <f t="shared" si="2"/>
        <v>0</v>
      </c>
      <c r="Q54" s="187"/>
      <c r="R54" s="168">
        <f t="shared" si="3"/>
        <v>0</v>
      </c>
      <c r="S54" s="167">
        <f t="shared" si="4"/>
        <v>0</v>
      </c>
      <c r="T54" s="167"/>
      <c r="U54" s="165">
        <f t="shared" si="5"/>
        <v>0</v>
      </c>
      <c r="V54" s="165">
        <f t="shared" si="6"/>
        <v>0</v>
      </c>
      <c r="W54" s="169">
        <f>($W$1*V54)+(V54*$V$260)</f>
        <v>0</v>
      </c>
      <c r="X54" s="170"/>
      <c r="Y54" s="170">
        <f t="shared" si="7"/>
        <v>0</v>
      </c>
      <c r="Z54" s="169">
        <v>682</v>
      </c>
      <c r="AA54" s="170">
        <v>2778.67</v>
      </c>
      <c r="AB54" s="171">
        <v>0</v>
      </c>
      <c r="AC54" s="170">
        <v>179.9</v>
      </c>
      <c r="AD54" s="171">
        <v>0</v>
      </c>
      <c r="AE54" s="170">
        <v>113.33333333333333</v>
      </c>
      <c r="AF54" s="170">
        <v>0</v>
      </c>
      <c r="AG54" s="170">
        <v>0</v>
      </c>
      <c r="AH54" s="170">
        <v>0</v>
      </c>
      <c r="AI54" s="170">
        <v>0</v>
      </c>
      <c r="AJ54" s="171">
        <v>0</v>
      </c>
      <c r="AK54" s="171">
        <v>0</v>
      </c>
      <c r="AL54" s="170">
        <v>0</v>
      </c>
      <c r="AM54" s="170">
        <v>0</v>
      </c>
      <c r="AN54" s="170">
        <f t="shared" si="9"/>
        <v>3071.9033333333336</v>
      </c>
    </row>
    <row r="55" spans="1:40" ht="14.25" customHeight="1" x14ac:dyDescent="0.25">
      <c r="A55" s="161" t="s">
        <v>281</v>
      </c>
      <c r="B55" s="162" t="s">
        <v>273</v>
      </c>
      <c r="C55" s="163" t="s">
        <v>274</v>
      </c>
      <c r="D55" s="162" t="s">
        <v>275</v>
      </c>
      <c r="E55" s="164">
        <v>1</v>
      </c>
      <c r="F55" s="164" t="s">
        <v>42</v>
      </c>
      <c r="G55" s="162" t="s">
        <v>216</v>
      </c>
      <c r="H55" s="162" t="s">
        <v>282</v>
      </c>
      <c r="I55" s="164" t="s">
        <v>283</v>
      </c>
      <c r="J55" s="165">
        <v>1</v>
      </c>
      <c r="K55" s="166">
        <v>0.4</v>
      </c>
      <c r="L55" s="165">
        <f t="shared" si="0"/>
        <v>0.4</v>
      </c>
      <c r="M55" s="167"/>
      <c r="N55" s="165">
        <f t="shared" si="1"/>
        <v>0</v>
      </c>
      <c r="O55" s="167"/>
      <c r="P55" s="165">
        <f t="shared" si="2"/>
        <v>0</v>
      </c>
      <c r="Q55" s="167"/>
      <c r="R55" s="168">
        <f t="shared" si="3"/>
        <v>0</v>
      </c>
      <c r="S55" s="167">
        <f t="shared" si="4"/>
        <v>0</v>
      </c>
      <c r="T55" s="167"/>
      <c r="U55" s="165">
        <f t="shared" si="5"/>
        <v>0</v>
      </c>
      <c r="V55" s="165">
        <f t="shared" si="6"/>
        <v>0.4</v>
      </c>
      <c r="W55" s="169">
        <f>($W$1*V55)+(V55*$V$260)</f>
        <v>3267.3943056604762</v>
      </c>
      <c r="X55" s="170"/>
      <c r="Y55" s="170">
        <f t="shared" si="7"/>
        <v>3267.3943056604762</v>
      </c>
      <c r="Z55" s="170">
        <f t="shared" ref="Z55:Z224" si="10">ROUND(Y55/12,2)</f>
        <v>272.27999999999997</v>
      </c>
      <c r="AA55" s="170">
        <v>3407.5866666666666</v>
      </c>
      <c r="AB55" s="171">
        <v>0</v>
      </c>
      <c r="AC55" s="170">
        <v>235.61666666666667</v>
      </c>
      <c r="AD55" s="171">
        <v>0</v>
      </c>
      <c r="AE55" s="170">
        <v>56.666666666666664</v>
      </c>
      <c r="AF55" s="170">
        <v>0</v>
      </c>
      <c r="AG55" s="170">
        <v>0</v>
      </c>
      <c r="AH55" s="170">
        <v>0</v>
      </c>
      <c r="AI55" s="170">
        <v>0</v>
      </c>
      <c r="AJ55" s="171">
        <v>0</v>
      </c>
      <c r="AK55" s="171">
        <v>0</v>
      </c>
      <c r="AL55" s="170">
        <v>505.49666666666667</v>
      </c>
      <c r="AM55" s="170">
        <v>0</v>
      </c>
      <c r="AN55" s="170">
        <f t="shared" si="9"/>
        <v>4205.3666666666668</v>
      </c>
    </row>
    <row r="56" spans="1:40" ht="14.25" customHeight="1" x14ac:dyDescent="0.25">
      <c r="A56" s="174" t="s">
        <v>281</v>
      </c>
      <c r="B56" s="177" t="s">
        <v>273</v>
      </c>
      <c r="C56" s="178" t="s">
        <v>274</v>
      </c>
      <c r="D56" s="175" t="s">
        <v>275</v>
      </c>
      <c r="E56" s="176">
        <v>1</v>
      </c>
      <c r="F56" s="176" t="s">
        <v>42</v>
      </c>
      <c r="G56" s="175" t="s">
        <v>216</v>
      </c>
      <c r="H56" s="175" t="s">
        <v>282</v>
      </c>
      <c r="I56" s="164" t="s">
        <v>277</v>
      </c>
      <c r="J56" s="179">
        <v>1</v>
      </c>
      <c r="K56" s="180">
        <v>0.1</v>
      </c>
      <c r="L56" s="165">
        <f t="shared" si="0"/>
        <v>0.1</v>
      </c>
      <c r="M56" s="181"/>
      <c r="N56" s="165">
        <f t="shared" si="1"/>
        <v>0</v>
      </c>
      <c r="O56" s="181"/>
      <c r="P56" s="165">
        <f t="shared" si="2"/>
        <v>0</v>
      </c>
      <c r="Q56" s="181"/>
      <c r="R56" s="168">
        <f t="shared" si="3"/>
        <v>0</v>
      </c>
      <c r="S56" s="167">
        <f t="shared" si="4"/>
        <v>0</v>
      </c>
      <c r="T56" s="167"/>
      <c r="U56" s="165">
        <f t="shared" si="5"/>
        <v>0</v>
      </c>
      <c r="V56" s="165">
        <f t="shared" si="6"/>
        <v>0.1</v>
      </c>
      <c r="W56" s="169">
        <f>($W$1*V56)+(V56*$V$260)</f>
        <v>816.84857641511906</v>
      </c>
      <c r="X56" s="170"/>
      <c r="Y56" s="170">
        <f t="shared" si="7"/>
        <v>816.84857641511906</v>
      </c>
      <c r="Z56" s="170">
        <f t="shared" si="10"/>
        <v>68.069999999999993</v>
      </c>
      <c r="AA56" s="170">
        <v>3407.5866666666666</v>
      </c>
      <c r="AB56" s="171">
        <v>0</v>
      </c>
      <c r="AC56" s="170">
        <v>235.61666666666667</v>
      </c>
      <c r="AD56" s="171">
        <v>0</v>
      </c>
      <c r="AE56" s="170">
        <v>56.666666666666664</v>
      </c>
      <c r="AF56" s="170">
        <v>0</v>
      </c>
      <c r="AG56" s="170">
        <v>0</v>
      </c>
      <c r="AH56" s="170">
        <v>0</v>
      </c>
      <c r="AI56" s="170">
        <v>0</v>
      </c>
      <c r="AJ56" s="171">
        <v>0</v>
      </c>
      <c r="AK56" s="171">
        <v>0</v>
      </c>
      <c r="AL56" s="170">
        <v>505.49666666666667</v>
      </c>
      <c r="AM56" s="170">
        <v>0</v>
      </c>
      <c r="AN56" s="170">
        <f t="shared" si="9"/>
        <v>4205.3666666666668</v>
      </c>
    </row>
    <row r="57" spans="1:40" ht="14.25" customHeight="1" x14ac:dyDescent="0.25">
      <c r="A57" s="174" t="s">
        <v>284</v>
      </c>
      <c r="B57" s="177" t="s">
        <v>285</v>
      </c>
      <c r="C57" s="178" t="s">
        <v>286</v>
      </c>
      <c r="D57" s="175" t="s">
        <v>287</v>
      </c>
      <c r="E57" s="176">
        <v>4</v>
      </c>
      <c r="F57" s="176" t="s">
        <v>42</v>
      </c>
      <c r="G57" s="175" t="s">
        <v>216</v>
      </c>
      <c r="H57" s="177" t="s">
        <v>288</v>
      </c>
      <c r="I57" s="164" t="s">
        <v>289</v>
      </c>
      <c r="J57" s="179">
        <v>1</v>
      </c>
      <c r="K57" s="180">
        <v>1</v>
      </c>
      <c r="L57" s="165">
        <f t="shared" si="0"/>
        <v>1</v>
      </c>
      <c r="M57" s="181"/>
      <c r="N57" s="165">
        <f t="shared" si="1"/>
        <v>0</v>
      </c>
      <c r="O57" s="181"/>
      <c r="P57" s="165">
        <f t="shared" si="2"/>
        <v>0</v>
      </c>
      <c r="Q57" s="181"/>
      <c r="R57" s="168">
        <f t="shared" si="3"/>
        <v>0</v>
      </c>
      <c r="S57" s="167">
        <f t="shared" si="4"/>
        <v>0</v>
      </c>
      <c r="T57" s="167"/>
      <c r="U57" s="165">
        <f t="shared" si="5"/>
        <v>0</v>
      </c>
      <c r="V57" s="165">
        <f t="shared" si="6"/>
        <v>1</v>
      </c>
      <c r="W57" s="169">
        <f>($W$1*V57)+(V57*$V$260)</f>
        <v>8168.4857641511899</v>
      </c>
      <c r="X57" s="170"/>
      <c r="Y57" s="170">
        <f t="shared" si="7"/>
        <v>8168.4857641511899</v>
      </c>
      <c r="Z57" s="170">
        <f t="shared" si="10"/>
        <v>680.71</v>
      </c>
      <c r="AA57" s="170">
        <v>4339.6933333333336</v>
      </c>
      <c r="AB57" s="171">
        <v>0</v>
      </c>
      <c r="AC57" s="170">
        <v>46.343333333333341</v>
      </c>
      <c r="AD57" s="171">
        <v>0</v>
      </c>
      <c r="AE57" s="170">
        <v>0</v>
      </c>
      <c r="AF57" s="170">
        <v>0</v>
      </c>
      <c r="AG57" s="170">
        <v>0</v>
      </c>
      <c r="AH57" s="170">
        <v>0</v>
      </c>
      <c r="AI57" s="170">
        <v>0</v>
      </c>
      <c r="AJ57" s="171">
        <v>0</v>
      </c>
      <c r="AK57" s="171">
        <v>0</v>
      </c>
      <c r="AL57" s="170">
        <v>0</v>
      </c>
      <c r="AM57" s="170">
        <v>0</v>
      </c>
      <c r="AN57" s="170">
        <f t="shared" si="9"/>
        <v>4386.0366666666669</v>
      </c>
    </row>
    <row r="58" spans="1:40" ht="14.25" customHeight="1" x14ac:dyDescent="0.25">
      <c r="A58" s="174" t="s">
        <v>290</v>
      </c>
      <c r="B58" s="177" t="s">
        <v>291</v>
      </c>
      <c r="C58" s="178" t="s">
        <v>292</v>
      </c>
      <c r="D58" s="175" t="s">
        <v>293</v>
      </c>
      <c r="E58" s="176">
        <v>4</v>
      </c>
      <c r="F58" s="176" t="s">
        <v>43</v>
      </c>
      <c r="G58" s="175" t="s">
        <v>294</v>
      </c>
      <c r="H58" s="177" t="s">
        <v>295</v>
      </c>
      <c r="I58" s="164">
        <v>503301</v>
      </c>
      <c r="J58" s="179">
        <v>1</v>
      </c>
      <c r="K58" s="180">
        <v>1</v>
      </c>
      <c r="L58" s="165">
        <f t="shared" si="0"/>
        <v>1</v>
      </c>
      <c r="M58" s="181"/>
      <c r="N58" s="165">
        <f t="shared" si="1"/>
        <v>0</v>
      </c>
      <c r="O58" s="181"/>
      <c r="P58" s="165">
        <f t="shared" si="2"/>
        <v>0</v>
      </c>
      <c r="Q58" s="181"/>
      <c r="R58" s="168">
        <f t="shared" si="3"/>
        <v>0</v>
      </c>
      <c r="S58" s="167">
        <f t="shared" si="4"/>
        <v>0</v>
      </c>
      <c r="T58" s="167"/>
      <c r="U58" s="165">
        <f t="shared" si="5"/>
        <v>0</v>
      </c>
      <c r="V58" s="165">
        <f t="shared" si="6"/>
        <v>1</v>
      </c>
      <c r="W58" s="169">
        <f>($W$1*V58)+(V58*$V$260)</f>
        <v>8168.4857641511899</v>
      </c>
      <c r="X58" s="170"/>
      <c r="Y58" s="170">
        <f t="shared" si="7"/>
        <v>8168.4857641511899</v>
      </c>
      <c r="Z58" s="170">
        <f t="shared" si="10"/>
        <v>680.71</v>
      </c>
      <c r="AA58" s="170">
        <v>185.29666666666665</v>
      </c>
      <c r="AB58" s="171">
        <v>136</v>
      </c>
      <c r="AC58" s="170">
        <v>46.286666666666669</v>
      </c>
      <c r="AD58" s="171">
        <v>0</v>
      </c>
      <c r="AE58" s="170">
        <v>0</v>
      </c>
      <c r="AF58" s="170">
        <v>0</v>
      </c>
      <c r="AG58" s="170">
        <v>0</v>
      </c>
      <c r="AH58" s="170">
        <v>0</v>
      </c>
      <c r="AI58" s="170">
        <v>0</v>
      </c>
      <c r="AJ58" s="171">
        <v>0</v>
      </c>
      <c r="AK58" s="171">
        <v>136</v>
      </c>
      <c r="AL58" s="170">
        <v>0</v>
      </c>
      <c r="AM58" s="170">
        <v>0</v>
      </c>
      <c r="AN58" s="170">
        <f t="shared" si="9"/>
        <v>231.58333333333331</v>
      </c>
    </row>
    <row r="59" spans="1:40" ht="14.25" customHeight="1" x14ac:dyDescent="0.25">
      <c r="A59" s="161" t="s">
        <v>296</v>
      </c>
      <c r="B59" s="162" t="s">
        <v>297</v>
      </c>
      <c r="C59" s="163" t="s">
        <v>132</v>
      </c>
      <c r="D59" s="162" t="s">
        <v>133</v>
      </c>
      <c r="E59" s="164">
        <v>2</v>
      </c>
      <c r="F59" s="164" t="s">
        <v>43</v>
      </c>
      <c r="G59" s="162" t="s">
        <v>294</v>
      </c>
      <c r="H59" s="162" t="s">
        <v>298</v>
      </c>
      <c r="I59" s="164">
        <v>502230</v>
      </c>
      <c r="J59" s="165">
        <v>2</v>
      </c>
      <c r="K59" s="166">
        <v>1</v>
      </c>
      <c r="L59" s="165">
        <f t="shared" si="0"/>
        <v>2</v>
      </c>
      <c r="M59" s="167"/>
      <c r="N59" s="165">
        <f t="shared" si="1"/>
        <v>0</v>
      </c>
      <c r="O59" s="167"/>
      <c r="P59" s="165">
        <f t="shared" si="2"/>
        <v>0</v>
      </c>
      <c r="Q59" s="167"/>
      <c r="R59" s="168">
        <f t="shared" si="3"/>
        <v>0</v>
      </c>
      <c r="S59" s="167">
        <f t="shared" si="4"/>
        <v>0</v>
      </c>
      <c r="T59" s="167"/>
      <c r="U59" s="165">
        <f t="shared" si="5"/>
        <v>0</v>
      </c>
      <c r="V59" s="165">
        <f t="shared" si="6"/>
        <v>2</v>
      </c>
      <c r="W59" s="169">
        <f>($W$1*V59)+(V59*$V$260)</f>
        <v>16336.97152830238</v>
      </c>
      <c r="X59" s="170"/>
      <c r="Y59" s="170">
        <f t="shared" si="7"/>
        <v>16336.97152830238</v>
      </c>
      <c r="Z59" s="170">
        <f t="shared" si="10"/>
        <v>1361.41</v>
      </c>
      <c r="AA59" s="170">
        <v>100.50333333333333</v>
      </c>
      <c r="AB59" s="171">
        <v>14</v>
      </c>
      <c r="AC59" s="170">
        <v>21.896666666666665</v>
      </c>
      <c r="AD59" s="171">
        <v>0</v>
      </c>
      <c r="AE59" s="170">
        <v>28.333333333333332</v>
      </c>
      <c r="AF59" s="170">
        <v>0</v>
      </c>
      <c r="AG59" s="170">
        <v>0</v>
      </c>
      <c r="AH59" s="170">
        <v>0</v>
      </c>
      <c r="AI59" s="170">
        <v>0</v>
      </c>
      <c r="AJ59" s="171">
        <v>0</v>
      </c>
      <c r="AK59" s="171">
        <v>14</v>
      </c>
      <c r="AL59" s="170">
        <v>0</v>
      </c>
      <c r="AM59" s="170">
        <v>0</v>
      </c>
      <c r="AN59" s="170">
        <f t="shared" si="9"/>
        <v>150.73333333333332</v>
      </c>
    </row>
    <row r="60" spans="1:40" ht="14.25" customHeight="1" x14ac:dyDescent="0.25">
      <c r="A60" s="174" t="s">
        <v>299</v>
      </c>
      <c r="B60" s="175" t="s">
        <v>300</v>
      </c>
      <c r="C60" s="178" t="s">
        <v>122</v>
      </c>
      <c r="D60" s="175" t="s">
        <v>123</v>
      </c>
      <c r="E60" s="176">
        <v>1</v>
      </c>
      <c r="F60" s="176" t="s">
        <v>43</v>
      </c>
      <c r="G60" s="175" t="s">
        <v>294</v>
      </c>
      <c r="H60" s="177" t="s">
        <v>301</v>
      </c>
      <c r="I60" s="164">
        <v>505911</v>
      </c>
      <c r="J60" s="179">
        <v>1</v>
      </c>
      <c r="K60" s="180">
        <v>1</v>
      </c>
      <c r="L60" s="165">
        <f t="shared" si="0"/>
        <v>1</v>
      </c>
      <c r="M60" s="181"/>
      <c r="N60" s="165">
        <f t="shared" si="1"/>
        <v>0</v>
      </c>
      <c r="O60" s="181"/>
      <c r="P60" s="165">
        <f t="shared" si="2"/>
        <v>0</v>
      </c>
      <c r="Q60" s="181"/>
      <c r="R60" s="168">
        <f t="shared" si="3"/>
        <v>0</v>
      </c>
      <c r="S60" s="167">
        <f t="shared" si="4"/>
        <v>0</v>
      </c>
      <c r="T60" s="167"/>
      <c r="U60" s="165">
        <f t="shared" si="5"/>
        <v>0</v>
      </c>
      <c r="V60" s="165">
        <f t="shared" si="6"/>
        <v>1</v>
      </c>
      <c r="W60" s="169">
        <f>($W$1*V60)+(V60*$V$260)</f>
        <v>8168.4857641511899</v>
      </c>
      <c r="X60" s="170"/>
      <c r="Y60" s="170">
        <f t="shared" si="7"/>
        <v>8168.4857641511899</v>
      </c>
      <c r="Z60" s="170">
        <f t="shared" si="10"/>
        <v>680.71</v>
      </c>
      <c r="AA60" s="170">
        <v>3.9733333333333332</v>
      </c>
      <c r="AB60" s="171">
        <v>0</v>
      </c>
      <c r="AC60" s="170">
        <v>2.6966666666666668</v>
      </c>
      <c r="AD60" s="171">
        <v>0</v>
      </c>
      <c r="AE60" s="170">
        <v>56.666666666666664</v>
      </c>
      <c r="AF60" s="170">
        <v>0</v>
      </c>
      <c r="AG60" s="170">
        <v>0</v>
      </c>
      <c r="AH60" s="170">
        <v>0</v>
      </c>
      <c r="AI60" s="170">
        <v>0</v>
      </c>
      <c r="AJ60" s="171">
        <v>0</v>
      </c>
      <c r="AK60" s="171">
        <v>0</v>
      </c>
      <c r="AL60" s="170">
        <v>0</v>
      </c>
      <c r="AM60" s="170">
        <v>0</v>
      </c>
      <c r="AN60" s="170">
        <f t="shared" si="9"/>
        <v>63.336666666666666</v>
      </c>
    </row>
    <row r="61" spans="1:40" ht="14.25" customHeight="1" x14ac:dyDescent="0.25">
      <c r="A61" s="161" t="s">
        <v>302</v>
      </c>
      <c r="B61" s="162" t="s">
        <v>303</v>
      </c>
      <c r="C61" s="163" t="s">
        <v>126</v>
      </c>
      <c r="D61" s="162" t="s">
        <v>127</v>
      </c>
      <c r="E61" s="164">
        <v>1</v>
      </c>
      <c r="F61" s="164" t="s">
        <v>43</v>
      </c>
      <c r="G61" s="162" t="s">
        <v>304</v>
      </c>
      <c r="H61" s="162" t="s">
        <v>305</v>
      </c>
      <c r="I61" s="164">
        <v>509200</v>
      </c>
      <c r="J61" s="165">
        <v>1</v>
      </c>
      <c r="K61" s="166">
        <v>0.5</v>
      </c>
      <c r="L61" s="165">
        <f t="shared" si="0"/>
        <v>0.5</v>
      </c>
      <c r="M61" s="167"/>
      <c r="N61" s="165">
        <f t="shared" si="1"/>
        <v>0</v>
      </c>
      <c r="O61" s="167"/>
      <c r="P61" s="165">
        <f t="shared" si="2"/>
        <v>0</v>
      </c>
      <c r="Q61" s="167"/>
      <c r="R61" s="168">
        <f t="shared" si="3"/>
        <v>0</v>
      </c>
      <c r="S61" s="167">
        <f t="shared" si="4"/>
        <v>0</v>
      </c>
      <c r="T61" s="167"/>
      <c r="U61" s="165">
        <f t="shared" si="5"/>
        <v>0</v>
      </c>
      <c r="V61" s="165">
        <f t="shared" si="6"/>
        <v>0.5</v>
      </c>
      <c r="W61" s="169">
        <f>($W$1*V61)+(V61*$V$260)</f>
        <v>4084.2428820755949</v>
      </c>
      <c r="X61" s="170"/>
      <c r="Y61" s="170">
        <f t="shared" si="7"/>
        <v>4084.2428820755949</v>
      </c>
      <c r="Z61" s="170">
        <f t="shared" si="10"/>
        <v>340.35</v>
      </c>
      <c r="AA61" s="170">
        <v>1198.3366666666668</v>
      </c>
      <c r="AB61" s="171">
        <v>581.33333333333337</v>
      </c>
      <c r="AC61" s="170">
        <v>164.95</v>
      </c>
      <c r="AD61" s="171">
        <v>0</v>
      </c>
      <c r="AE61" s="170">
        <v>148.75</v>
      </c>
      <c r="AF61" s="170">
        <v>0</v>
      </c>
      <c r="AG61" s="170">
        <v>28</v>
      </c>
      <c r="AH61" s="170">
        <v>0</v>
      </c>
      <c r="AI61" s="170">
        <v>0</v>
      </c>
      <c r="AJ61" s="171">
        <v>0</v>
      </c>
      <c r="AK61" s="171">
        <v>581.33333333333337</v>
      </c>
      <c r="AL61" s="170">
        <v>0</v>
      </c>
      <c r="AM61" s="170">
        <v>0</v>
      </c>
      <c r="AN61" s="170">
        <f t="shared" si="9"/>
        <v>1540.0366666666669</v>
      </c>
    </row>
    <row r="62" spans="1:40" ht="14.25" customHeight="1" x14ac:dyDescent="0.25">
      <c r="A62" s="174" t="s">
        <v>306</v>
      </c>
      <c r="B62" s="175" t="s">
        <v>307</v>
      </c>
      <c r="C62" s="178" t="s">
        <v>122</v>
      </c>
      <c r="D62" s="175" t="s">
        <v>123</v>
      </c>
      <c r="E62" s="176">
        <v>1</v>
      </c>
      <c r="F62" s="176" t="s">
        <v>43</v>
      </c>
      <c r="G62" s="175" t="s">
        <v>304</v>
      </c>
      <c r="H62" s="175" t="s">
        <v>308</v>
      </c>
      <c r="I62" s="164" t="s">
        <v>309</v>
      </c>
      <c r="J62" s="165">
        <v>1</v>
      </c>
      <c r="K62" s="180">
        <v>1</v>
      </c>
      <c r="L62" s="165">
        <f t="shared" si="0"/>
        <v>1</v>
      </c>
      <c r="M62" s="181"/>
      <c r="N62" s="165">
        <f t="shared" si="1"/>
        <v>0</v>
      </c>
      <c r="O62" s="181"/>
      <c r="P62" s="165">
        <f t="shared" si="2"/>
        <v>0</v>
      </c>
      <c r="Q62" s="181"/>
      <c r="R62" s="168">
        <f t="shared" si="3"/>
        <v>0</v>
      </c>
      <c r="S62" s="167">
        <f t="shared" si="4"/>
        <v>0</v>
      </c>
      <c r="T62" s="167"/>
      <c r="U62" s="165">
        <f t="shared" si="5"/>
        <v>0</v>
      </c>
      <c r="V62" s="165">
        <f t="shared" si="6"/>
        <v>1</v>
      </c>
      <c r="W62" s="169">
        <f>($W$1*V62)+(V62*$V$260)</f>
        <v>8168.4857641511899</v>
      </c>
      <c r="X62" s="170"/>
      <c r="Y62" s="170">
        <f t="shared" si="7"/>
        <v>8168.4857641511899</v>
      </c>
      <c r="Z62" s="170">
        <f t="shared" si="10"/>
        <v>680.71</v>
      </c>
      <c r="AA62" s="170">
        <v>0</v>
      </c>
      <c r="AB62" s="171">
        <v>0</v>
      </c>
      <c r="AC62" s="170">
        <v>0</v>
      </c>
      <c r="AD62" s="171">
        <v>0</v>
      </c>
      <c r="AE62" s="170">
        <v>0</v>
      </c>
      <c r="AF62" s="170">
        <v>0</v>
      </c>
      <c r="AG62" s="170">
        <v>0</v>
      </c>
      <c r="AH62" s="170">
        <v>0</v>
      </c>
      <c r="AI62" s="170">
        <v>0</v>
      </c>
      <c r="AJ62" s="171">
        <v>0</v>
      </c>
      <c r="AK62" s="171">
        <v>0</v>
      </c>
      <c r="AL62" s="170">
        <v>0</v>
      </c>
      <c r="AM62" s="170">
        <v>0</v>
      </c>
      <c r="AN62" s="170">
        <f t="shared" si="9"/>
        <v>0</v>
      </c>
    </row>
    <row r="63" spans="1:40" ht="14.25" customHeight="1" x14ac:dyDescent="0.25">
      <c r="A63" s="174" t="s">
        <v>310</v>
      </c>
      <c r="B63" s="175" t="s">
        <v>311</v>
      </c>
      <c r="C63" s="175" t="s">
        <v>312</v>
      </c>
      <c r="D63" s="175" t="s">
        <v>313</v>
      </c>
      <c r="E63" s="176">
        <v>1</v>
      </c>
      <c r="F63" s="176" t="s">
        <v>43</v>
      </c>
      <c r="G63" s="175" t="s">
        <v>294</v>
      </c>
      <c r="H63" s="175" t="s">
        <v>314</v>
      </c>
      <c r="I63" s="164">
        <v>504000</v>
      </c>
      <c r="J63" s="165">
        <v>2</v>
      </c>
      <c r="K63" s="180">
        <v>1</v>
      </c>
      <c r="L63" s="165">
        <f t="shared" si="0"/>
        <v>2</v>
      </c>
      <c r="M63" s="181"/>
      <c r="N63" s="165">
        <f t="shared" si="1"/>
        <v>0</v>
      </c>
      <c r="O63" s="181"/>
      <c r="P63" s="165">
        <f t="shared" si="2"/>
        <v>0</v>
      </c>
      <c r="Q63" s="181"/>
      <c r="R63" s="168">
        <f t="shared" si="3"/>
        <v>0</v>
      </c>
      <c r="S63" s="167">
        <f t="shared" si="4"/>
        <v>0</v>
      </c>
      <c r="T63" s="167"/>
      <c r="U63" s="165">
        <f t="shared" si="5"/>
        <v>0</v>
      </c>
      <c r="V63" s="165">
        <f t="shared" si="6"/>
        <v>2</v>
      </c>
      <c r="W63" s="169">
        <f>($W$1*V63)+(V63*$V$260)</f>
        <v>16336.97152830238</v>
      </c>
      <c r="X63" s="170"/>
      <c r="Y63" s="170">
        <f t="shared" si="7"/>
        <v>16336.97152830238</v>
      </c>
      <c r="Z63" s="170">
        <f t="shared" si="10"/>
        <v>1361.41</v>
      </c>
      <c r="AA63" s="170">
        <v>555.68000000000006</v>
      </c>
      <c r="AB63" s="171">
        <v>286.66666666666669</v>
      </c>
      <c r="AC63" s="170">
        <v>203.1766666666667</v>
      </c>
      <c r="AD63" s="171">
        <v>0</v>
      </c>
      <c r="AE63" s="170">
        <v>56.666666666666664</v>
      </c>
      <c r="AF63" s="170">
        <v>0</v>
      </c>
      <c r="AG63" s="170">
        <v>0</v>
      </c>
      <c r="AH63" s="170">
        <v>0</v>
      </c>
      <c r="AI63" s="170">
        <v>0</v>
      </c>
      <c r="AJ63" s="171">
        <v>0</v>
      </c>
      <c r="AK63" s="171">
        <v>286.66666666666669</v>
      </c>
      <c r="AL63" s="170">
        <v>0</v>
      </c>
      <c r="AM63" s="170">
        <v>0</v>
      </c>
      <c r="AN63" s="170">
        <f t="shared" si="9"/>
        <v>815.52333333333343</v>
      </c>
    </row>
    <row r="64" spans="1:40" ht="14.25" customHeight="1" x14ac:dyDescent="0.25">
      <c r="A64" s="161" t="s">
        <v>315</v>
      </c>
      <c r="B64" s="162" t="s">
        <v>316</v>
      </c>
      <c r="C64" s="163" t="s">
        <v>317</v>
      </c>
      <c r="D64" s="163" t="s">
        <v>318</v>
      </c>
      <c r="E64" s="164">
        <v>3</v>
      </c>
      <c r="F64" s="164" t="s">
        <v>43</v>
      </c>
      <c r="G64" s="162" t="s">
        <v>294</v>
      </c>
      <c r="H64" s="162" t="s">
        <v>319</v>
      </c>
      <c r="I64" s="164">
        <v>502700</v>
      </c>
      <c r="J64" s="165">
        <v>1</v>
      </c>
      <c r="K64" s="166">
        <v>1</v>
      </c>
      <c r="L64" s="165">
        <f t="shared" si="0"/>
        <v>1</v>
      </c>
      <c r="M64" s="167"/>
      <c r="N64" s="165">
        <f t="shared" si="1"/>
        <v>0</v>
      </c>
      <c r="O64" s="167"/>
      <c r="P64" s="165">
        <f t="shared" si="2"/>
        <v>0</v>
      </c>
      <c r="Q64" s="167"/>
      <c r="R64" s="168">
        <f t="shared" si="3"/>
        <v>0</v>
      </c>
      <c r="S64" s="167">
        <f t="shared" si="4"/>
        <v>0</v>
      </c>
      <c r="T64" s="167"/>
      <c r="U64" s="165">
        <f t="shared" si="5"/>
        <v>0</v>
      </c>
      <c r="V64" s="165">
        <f t="shared" si="6"/>
        <v>1</v>
      </c>
      <c r="W64" s="169">
        <f>($W$1*V64)+(V64*$V$260)</f>
        <v>8168.4857641511899</v>
      </c>
      <c r="X64" s="170"/>
      <c r="Y64" s="170">
        <f t="shared" si="7"/>
        <v>8168.4857641511899</v>
      </c>
      <c r="Z64" s="170">
        <f t="shared" si="10"/>
        <v>680.71</v>
      </c>
      <c r="AA64" s="170">
        <v>53.643333333333338</v>
      </c>
      <c r="AB64" s="171">
        <v>27.666666666666668</v>
      </c>
      <c r="AC64" s="170">
        <v>28.026666666666667</v>
      </c>
      <c r="AD64" s="171">
        <v>0</v>
      </c>
      <c r="AE64" s="170">
        <v>0</v>
      </c>
      <c r="AF64" s="170">
        <v>0</v>
      </c>
      <c r="AG64" s="170">
        <v>0</v>
      </c>
      <c r="AH64" s="170">
        <v>0</v>
      </c>
      <c r="AI64" s="170">
        <v>0</v>
      </c>
      <c r="AJ64" s="171">
        <v>0</v>
      </c>
      <c r="AK64" s="171">
        <v>27.666666666666668</v>
      </c>
      <c r="AL64" s="170">
        <v>0</v>
      </c>
      <c r="AM64" s="170">
        <v>0</v>
      </c>
      <c r="AN64" s="170">
        <f t="shared" si="9"/>
        <v>81.67</v>
      </c>
    </row>
    <row r="65" spans="1:40" ht="14.25" customHeight="1" x14ac:dyDescent="0.25">
      <c r="A65" s="161" t="s">
        <v>320</v>
      </c>
      <c r="B65" s="162" t="s">
        <v>321</v>
      </c>
      <c r="C65" s="163" t="s">
        <v>163</v>
      </c>
      <c r="D65" s="163" t="s">
        <v>164</v>
      </c>
      <c r="E65" s="164" t="s">
        <v>322</v>
      </c>
      <c r="F65" s="164" t="s">
        <v>44</v>
      </c>
      <c r="G65" s="162" t="s">
        <v>323</v>
      </c>
      <c r="H65" s="162" t="s">
        <v>324</v>
      </c>
      <c r="I65" s="164">
        <v>706202</v>
      </c>
      <c r="J65" s="165">
        <v>3</v>
      </c>
      <c r="K65" s="166">
        <v>0.01</v>
      </c>
      <c r="L65" s="165">
        <f t="shared" si="0"/>
        <v>0.03</v>
      </c>
      <c r="M65" s="167"/>
      <c r="N65" s="165">
        <f t="shared" si="1"/>
        <v>0</v>
      </c>
      <c r="O65" s="167" t="s">
        <v>119</v>
      </c>
      <c r="P65" s="165">
        <f t="shared" si="2"/>
        <v>0.03</v>
      </c>
      <c r="Q65" s="167"/>
      <c r="R65" s="168">
        <f t="shared" si="3"/>
        <v>0</v>
      </c>
      <c r="S65" s="167">
        <f t="shared" si="4"/>
        <v>0</v>
      </c>
      <c r="T65" s="167"/>
      <c r="U65" s="165">
        <f t="shared" si="5"/>
        <v>0</v>
      </c>
      <c r="V65" s="165">
        <f t="shared" si="6"/>
        <v>0.06</v>
      </c>
      <c r="W65" s="169">
        <f>($W$1*V65)+(V65*$V$260)</f>
        <v>490.10914584907135</v>
      </c>
      <c r="X65" s="170"/>
      <c r="Y65" s="170">
        <f t="shared" si="7"/>
        <v>490.10914584907135</v>
      </c>
      <c r="Z65" s="170">
        <f t="shared" si="10"/>
        <v>40.840000000000003</v>
      </c>
      <c r="AA65" s="170">
        <v>0</v>
      </c>
      <c r="AB65" s="171">
        <v>0</v>
      </c>
      <c r="AC65" s="170">
        <v>0</v>
      </c>
      <c r="AD65" s="171">
        <v>0</v>
      </c>
      <c r="AE65" s="170">
        <v>0</v>
      </c>
      <c r="AF65" s="170">
        <v>0</v>
      </c>
      <c r="AG65" s="170">
        <v>0</v>
      </c>
      <c r="AH65" s="170">
        <v>0</v>
      </c>
      <c r="AI65" s="170">
        <v>0</v>
      </c>
      <c r="AJ65" s="171">
        <v>0</v>
      </c>
      <c r="AK65" s="171">
        <v>0</v>
      </c>
      <c r="AL65" s="170">
        <v>0</v>
      </c>
      <c r="AM65" s="170">
        <v>0</v>
      </c>
      <c r="AN65" s="170">
        <f t="shared" si="9"/>
        <v>0</v>
      </c>
    </row>
    <row r="66" spans="1:40" ht="14.25" customHeight="1" x14ac:dyDescent="0.25">
      <c r="A66" s="161" t="s">
        <v>325</v>
      </c>
      <c r="B66" s="162" t="s">
        <v>321</v>
      </c>
      <c r="C66" s="163" t="s">
        <v>163</v>
      </c>
      <c r="D66" s="162" t="s">
        <v>164</v>
      </c>
      <c r="E66" s="189">
        <v>45661</v>
      </c>
      <c r="F66" s="164" t="s">
        <v>44</v>
      </c>
      <c r="G66" s="162" t="s">
        <v>323</v>
      </c>
      <c r="H66" s="162" t="s">
        <v>326</v>
      </c>
      <c r="I66" s="164">
        <v>706408</v>
      </c>
      <c r="J66" s="165">
        <v>3</v>
      </c>
      <c r="K66" s="166">
        <v>0.01</v>
      </c>
      <c r="L66" s="165">
        <f t="shared" si="0"/>
        <v>0.03</v>
      </c>
      <c r="M66" s="167"/>
      <c r="N66" s="165">
        <f t="shared" si="1"/>
        <v>0</v>
      </c>
      <c r="O66" s="167" t="s">
        <v>119</v>
      </c>
      <c r="P66" s="165">
        <f t="shared" si="2"/>
        <v>0.03</v>
      </c>
      <c r="Q66" s="167"/>
      <c r="R66" s="168">
        <f t="shared" si="3"/>
        <v>0</v>
      </c>
      <c r="S66" s="167">
        <f t="shared" si="4"/>
        <v>0</v>
      </c>
      <c r="T66" s="167"/>
      <c r="U66" s="165">
        <f t="shared" si="5"/>
        <v>0</v>
      </c>
      <c r="V66" s="165">
        <f t="shared" si="6"/>
        <v>0.06</v>
      </c>
      <c r="W66" s="169">
        <f>($W$1*V66)+(V66*$V$260)</f>
        <v>490.10914584907135</v>
      </c>
      <c r="X66" s="170"/>
      <c r="Y66" s="170">
        <f t="shared" si="7"/>
        <v>490.10914584907135</v>
      </c>
      <c r="Z66" s="169">
        <f t="shared" si="10"/>
        <v>40.840000000000003</v>
      </c>
      <c r="AA66" s="170">
        <v>62.946666666666665</v>
      </c>
      <c r="AB66" s="171">
        <v>2</v>
      </c>
      <c r="AC66" s="170">
        <v>2.2466666666666666</v>
      </c>
      <c r="AD66" s="171">
        <v>0</v>
      </c>
      <c r="AE66" s="170">
        <v>0</v>
      </c>
      <c r="AF66" s="170">
        <v>0</v>
      </c>
      <c r="AG66" s="170">
        <v>0</v>
      </c>
      <c r="AH66" s="170">
        <v>0</v>
      </c>
      <c r="AI66" s="170">
        <v>0</v>
      </c>
      <c r="AJ66" s="171">
        <v>0</v>
      </c>
      <c r="AK66" s="171">
        <v>2</v>
      </c>
      <c r="AL66" s="170">
        <v>0</v>
      </c>
      <c r="AM66" s="170">
        <v>0</v>
      </c>
      <c r="AN66" s="170">
        <f t="shared" si="9"/>
        <v>65.193333333333328</v>
      </c>
    </row>
    <row r="67" spans="1:40" ht="14.25" customHeight="1" x14ac:dyDescent="0.25">
      <c r="A67" s="161" t="s">
        <v>327</v>
      </c>
      <c r="B67" s="162" t="s">
        <v>321</v>
      </c>
      <c r="C67" s="163" t="s">
        <v>163</v>
      </c>
      <c r="D67" s="162" t="s">
        <v>164</v>
      </c>
      <c r="E67" s="189">
        <v>45661</v>
      </c>
      <c r="F67" s="164" t="s">
        <v>44</v>
      </c>
      <c r="G67" s="162" t="s">
        <v>323</v>
      </c>
      <c r="H67" s="162" t="s">
        <v>328</v>
      </c>
      <c r="I67" s="164">
        <v>706207</v>
      </c>
      <c r="J67" s="165">
        <v>3</v>
      </c>
      <c r="K67" s="166">
        <v>0.01</v>
      </c>
      <c r="L67" s="165">
        <f t="shared" si="0"/>
        <v>0.03</v>
      </c>
      <c r="M67" s="167"/>
      <c r="N67" s="165">
        <f t="shared" si="1"/>
        <v>0</v>
      </c>
      <c r="O67" s="167" t="s">
        <v>119</v>
      </c>
      <c r="P67" s="165">
        <f t="shared" si="2"/>
        <v>0.03</v>
      </c>
      <c r="Q67" s="167"/>
      <c r="R67" s="168">
        <f t="shared" si="3"/>
        <v>0</v>
      </c>
      <c r="S67" s="167">
        <f t="shared" si="4"/>
        <v>0</v>
      </c>
      <c r="T67" s="167"/>
      <c r="U67" s="165">
        <f t="shared" si="5"/>
        <v>0</v>
      </c>
      <c r="V67" s="165">
        <f t="shared" si="6"/>
        <v>0.06</v>
      </c>
      <c r="W67" s="169">
        <f>($W$1*V67)+(V67*$V$260)</f>
        <v>490.10914584907135</v>
      </c>
      <c r="X67" s="170"/>
      <c r="Y67" s="170">
        <f t="shared" si="7"/>
        <v>490.10914584907135</v>
      </c>
      <c r="Z67" s="170">
        <f t="shared" si="10"/>
        <v>40.840000000000003</v>
      </c>
      <c r="AA67" s="170">
        <v>510.37333333333328</v>
      </c>
      <c r="AB67" s="171">
        <v>403.33333333333331</v>
      </c>
      <c r="AC67" s="170">
        <v>0</v>
      </c>
      <c r="AD67" s="171">
        <v>0</v>
      </c>
      <c r="AE67" s="170">
        <v>0</v>
      </c>
      <c r="AF67" s="170">
        <v>0</v>
      </c>
      <c r="AG67" s="170">
        <v>0</v>
      </c>
      <c r="AH67" s="170">
        <v>0</v>
      </c>
      <c r="AI67" s="170">
        <v>0</v>
      </c>
      <c r="AJ67" s="171">
        <v>0</v>
      </c>
      <c r="AK67" s="171">
        <v>403.33333333333331</v>
      </c>
      <c r="AL67" s="170">
        <v>0</v>
      </c>
      <c r="AM67" s="170">
        <v>0</v>
      </c>
      <c r="AN67" s="170">
        <f t="shared" si="9"/>
        <v>510.37333333333328</v>
      </c>
    </row>
    <row r="68" spans="1:40" ht="14.25" customHeight="1" x14ac:dyDescent="0.25">
      <c r="A68" s="161" t="s">
        <v>329</v>
      </c>
      <c r="B68" s="162" t="s">
        <v>321</v>
      </c>
      <c r="C68" s="163" t="s">
        <v>163</v>
      </c>
      <c r="D68" s="162" t="s">
        <v>164</v>
      </c>
      <c r="E68" s="189">
        <v>45661</v>
      </c>
      <c r="F68" s="164" t="s">
        <v>44</v>
      </c>
      <c r="G68" s="162" t="s">
        <v>323</v>
      </c>
      <c r="H68" s="162" t="s">
        <v>330</v>
      </c>
      <c r="I68" s="164">
        <v>706201</v>
      </c>
      <c r="J68" s="165">
        <v>3</v>
      </c>
      <c r="K68" s="190">
        <v>0.01</v>
      </c>
      <c r="L68" s="165">
        <f t="shared" si="0"/>
        <v>0.03</v>
      </c>
      <c r="M68" s="167"/>
      <c r="N68" s="165">
        <f t="shared" si="1"/>
        <v>0</v>
      </c>
      <c r="O68" s="167" t="s">
        <v>119</v>
      </c>
      <c r="P68" s="165">
        <f t="shared" si="2"/>
        <v>0.03</v>
      </c>
      <c r="Q68" s="167"/>
      <c r="R68" s="168">
        <f t="shared" si="3"/>
        <v>0</v>
      </c>
      <c r="S68" s="167">
        <f t="shared" si="4"/>
        <v>0</v>
      </c>
      <c r="T68" s="167"/>
      <c r="U68" s="165">
        <f t="shared" si="5"/>
        <v>0</v>
      </c>
      <c r="V68" s="165">
        <f t="shared" si="6"/>
        <v>0.06</v>
      </c>
      <c r="W68" s="169">
        <f>($W$1*V68)+(V68*$V$260)</f>
        <v>490.10914584907135</v>
      </c>
      <c r="X68" s="170"/>
      <c r="Y68" s="170">
        <f t="shared" si="7"/>
        <v>490.10914584907135</v>
      </c>
      <c r="Z68" s="170">
        <f t="shared" si="10"/>
        <v>40.840000000000003</v>
      </c>
      <c r="AA68" s="170">
        <v>1.4233333333333331</v>
      </c>
      <c r="AB68" s="171">
        <v>0.66666666666666663</v>
      </c>
      <c r="AC68" s="170">
        <v>2.0466666666666664</v>
      </c>
      <c r="AD68" s="171">
        <v>0</v>
      </c>
      <c r="AE68" s="170">
        <v>0</v>
      </c>
      <c r="AF68" s="170">
        <v>0</v>
      </c>
      <c r="AG68" s="170">
        <v>0</v>
      </c>
      <c r="AH68" s="170">
        <v>0</v>
      </c>
      <c r="AI68" s="170">
        <v>0</v>
      </c>
      <c r="AJ68" s="171">
        <v>0</v>
      </c>
      <c r="AK68" s="171">
        <v>0.66666666666666663</v>
      </c>
      <c r="AL68" s="170">
        <v>0</v>
      </c>
      <c r="AM68" s="170">
        <v>0</v>
      </c>
      <c r="AN68" s="170">
        <f t="shared" si="9"/>
        <v>3.4699999999999998</v>
      </c>
    </row>
    <row r="69" spans="1:40" ht="14.25" customHeight="1" x14ac:dyDescent="0.25">
      <c r="A69" s="161" t="s">
        <v>331</v>
      </c>
      <c r="B69" s="162" t="s">
        <v>321</v>
      </c>
      <c r="C69" s="163" t="s">
        <v>163</v>
      </c>
      <c r="D69" s="162" t="s">
        <v>164</v>
      </c>
      <c r="E69" s="189">
        <v>45661</v>
      </c>
      <c r="F69" s="164" t="s">
        <v>44</v>
      </c>
      <c r="G69" s="162" t="s">
        <v>323</v>
      </c>
      <c r="H69" s="162" t="s">
        <v>332</v>
      </c>
      <c r="I69" s="164">
        <v>706216</v>
      </c>
      <c r="J69" s="165">
        <v>3</v>
      </c>
      <c r="K69" s="166">
        <v>0.01</v>
      </c>
      <c r="L69" s="165">
        <f t="shared" si="0"/>
        <v>0.03</v>
      </c>
      <c r="M69" s="167"/>
      <c r="N69" s="165">
        <f t="shared" si="1"/>
        <v>0</v>
      </c>
      <c r="O69" s="167" t="s">
        <v>119</v>
      </c>
      <c r="P69" s="165">
        <f t="shared" si="2"/>
        <v>0.03</v>
      </c>
      <c r="Q69" s="167"/>
      <c r="R69" s="168">
        <f t="shared" si="3"/>
        <v>0</v>
      </c>
      <c r="S69" s="167">
        <f t="shared" si="4"/>
        <v>0</v>
      </c>
      <c r="T69" s="167"/>
      <c r="U69" s="165">
        <f t="shared" si="5"/>
        <v>0</v>
      </c>
      <c r="V69" s="165">
        <f t="shared" si="6"/>
        <v>0.06</v>
      </c>
      <c r="W69" s="169">
        <f>($W$1*V69)+(V69*$V$260)</f>
        <v>490.10914584907135</v>
      </c>
      <c r="X69" s="170"/>
      <c r="Y69" s="170">
        <f t="shared" si="7"/>
        <v>490.10914584907135</v>
      </c>
      <c r="Z69" s="170">
        <f t="shared" si="10"/>
        <v>40.840000000000003</v>
      </c>
      <c r="AA69" s="170">
        <v>3383.14</v>
      </c>
      <c r="AB69" s="171">
        <v>1539.6666666666667</v>
      </c>
      <c r="AC69" s="170">
        <v>558.53666666666675</v>
      </c>
      <c r="AD69" s="171">
        <v>0</v>
      </c>
      <c r="AE69" s="170">
        <v>0</v>
      </c>
      <c r="AF69" s="170">
        <v>0</v>
      </c>
      <c r="AG69" s="170">
        <v>28.236666666666665</v>
      </c>
      <c r="AH69" s="170">
        <v>0</v>
      </c>
      <c r="AI69" s="170">
        <v>1299.1400000000001</v>
      </c>
      <c r="AJ69" s="171">
        <v>86609.333333333328</v>
      </c>
      <c r="AK69" s="171">
        <v>88149</v>
      </c>
      <c r="AL69" s="170">
        <v>3096.8266666666664</v>
      </c>
      <c r="AM69" s="170">
        <v>0</v>
      </c>
      <c r="AN69" s="170">
        <f t="shared" si="9"/>
        <v>8365.8799999999992</v>
      </c>
    </row>
    <row r="70" spans="1:40" ht="14.25" customHeight="1" x14ac:dyDescent="0.25">
      <c r="A70" s="164" t="s">
        <v>333</v>
      </c>
      <c r="B70" s="162" t="s">
        <v>321</v>
      </c>
      <c r="C70" s="163" t="s">
        <v>163</v>
      </c>
      <c r="D70" s="162" t="s">
        <v>164</v>
      </c>
      <c r="E70" s="189">
        <v>45661</v>
      </c>
      <c r="F70" s="164" t="s">
        <v>44</v>
      </c>
      <c r="G70" s="162" t="s">
        <v>323</v>
      </c>
      <c r="H70" s="162" t="s">
        <v>334</v>
      </c>
      <c r="I70" s="164">
        <v>706404</v>
      </c>
      <c r="J70" s="165">
        <v>3</v>
      </c>
      <c r="K70" s="166">
        <v>0.04</v>
      </c>
      <c r="L70" s="165">
        <f t="shared" si="0"/>
        <v>0.12</v>
      </c>
      <c r="M70" s="167"/>
      <c r="N70" s="165">
        <f t="shared" si="1"/>
        <v>0</v>
      </c>
      <c r="O70" s="167" t="s">
        <v>119</v>
      </c>
      <c r="P70" s="165">
        <f t="shared" si="2"/>
        <v>0.12</v>
      </c>
      <c r="Q70" s="167"/>
      <c r="R70" s="168">
        <f t="shared" si="3"/>
        <v>0</v>
      </c>
      <c r="S70" s="167">
        <f t="shared" si="4"/>
        <v>0</v>
      </c>
      <c r="T70" s="167"/>
      <c r="U70" s="165">
        <f t="shared" si="5"/>
        <v>0</v>
      </c>
      <c r="V70" s="165">
        <f t="shared" si="6"/>
        <v>0.24</v>
      </c>
      <c r="W70" s="169">
        <f>($W$1*V70)+(V70*$V$260)</f>
        <v>1960.4365833962854</v>
      </c>
      <c r="X70" s="170"/>
      <c r="Y70" s="170">
        <f t="shared" si="7"/>
        <v>1960.4365833962854</v>
      </c>
      <c r="Z70" s="170">
        <f t="shared" si="10"/>
        <v>163.37</v>
      </c>
      <c r="AA70" s="170">
        <v>5974.2333333333327</v>
      </c>
      <c r="AB70" s="171">
        <v>2851</v>
      </c>
      <c r="AC70" s="170">
        <v>14.090000000000002</v>
      </c>
      <c r="AD70" s="171">
        <v>0</v>
      </c>
      <c r="AE70" s="170">
        <v>120.41666666666667</v>
      </c>
      <c r="AF70" s="170">
        <v>0</v>
      </c>
      <c r="AG70" s="170">
        <v>0</v>
      </c>
      <c r="AH70" s="170">
        <v>8755.7333333333318</v>
      </c>
      <c r="AI70" s="170">
        <v>2403.9966666666669</v>
      </c>
      <c r="AJ70" s="171">
        <v>15262.666666666666</v>
      </c>
      <c r="AK70" s="171">
        <v>18113.666666666664</v>
      </c>
      <c r="AL70" s="170">
        <v>2049.646666666667</v>
      </c>
      <c r="AM70" s="170">
        <v>0</v>
      </c>
      <c r="AN70" s="170">
        <f t="shared" si="9"/>
        <v>19318.116666666665</v>
      </c>
    </row>
    <row r="71" spans="1:40" ht="14.25" customHeight="1" x14ac:dyDescent="0.25">
      <c r="A71" s="161" t="s">
        <v>335</v>
      </c>
      <c r="B71" s="162" t="s">
        <v>321</v>
      </c>
      <c r="C71" s="163" t="s">
        <v>163</v>
      </c>
      <c r="D71" s="162" t="s">
        <v>164</v>
      </c>
      <c r="E71" s="189">
        <v>45661</v>
      </c>
      <c r="F71" s="164" t="s">
        <v>44</v>
      </c>
      <c r="G71" s="162" t="s">
        <v>323</v>
      </c>
      <c r="H71" s="162" t="s">
        <v>336</v>
      </c>
      <c r="I71" s="164">
        <v>706211</v>
      </c>
      <c r="J71" s="165">
        <v>3</v>
      </c>
      <c r="K71" s="166">
        <v>0.9</v>
      </c>
      <c r="L71" s="165">
        <f t="shared" si="0"/>
        <v>2.7</v>
      </c>
      <c r="M71" s="167"/>
      <c r="N71" s="165">
        <f t="shared" si="1"/>
        <v>0</v>
      </c>
      <c r="O71" s="167" t="s">
        <v>119</v>
      </c>
      <c r="P71" s="165">
        <f t="shared" si="2"/>
        <v>2.7</v>
      </c>
      <c r="Q71" s="167"/>
      <c r="R71" s="168">
        <f t="shared" si="3"/>
        <v>0</v>
      </c>
      <c r="S71" s="167">
        <f t="shared" si="4"/>
        <v>0</v>
      </c>
      <c r="T71" s="167"/>
      <c r="U71" s="165">
        <f t="shared" si="5"/>
        <v>0</v>
      </c>
      <c r="V71" s="165">
        <f t="shared" si="6"/>
        <v>5.4</v>
      </c>
      <c r="W71" s="169">
        <f>($W$1*V71)+(V71*$V$260)</f>
        <v>44109.823126416428</v>
      </c>
      <c r="X71" s="170"/>
      <c r="Y71" s="170">
        <f t="shared" si="7"/>
        <v>44109.823126416428</v>
      </c>
      <c r="Z71" s="170">
        <f t="shared" si="10"/>
        <v>3675.82</v>
      </c>
      <c r="AA71" s="170">
        <v>34925.356666666667</v>
      </c>
      <c r="AB71" s="171">
        <v>10535.666666666666</v>
      </c>
      <c r="AC71" s="170">
        <v>119.37</v>
      </c>
      <c r="AD71" s="171">
        <v>0</v>
      </c>
      <c r="AE71" s="170">
        <v>162.91666666666666</v>
      </c>
      <c r="AF71" s="170">
        <v>0</v>
      </c>
      <c r="AG71" s="170">
        <v>0</v>
      </c>
      <c r="AH71" s="170">
        <v>163669.76000000001</v>
      </c>
      <c r="AI71" s="170">
        <v>30296.686666666665</v>
      </c>
      <c r="AJ71" s="171">
        <v>488814.66666666669</v>
      </c>
      <c r="AK71" s="171">
        <v>499350.33333333337</v>
      </c>
      <c r="AL71" s="170">
        <v>613.33333333333337</v>
      </c>
      <c r="AM71" s="170">
        <v>0</v>
      </c>
      <c r="AN71" s="170">
        <f t="shared" si="9"/>
        <v>229787.42333333337</v>
      </c>
    </row>
    <row r="72" spans="1:40" ht="14.25" customHeight="1" x14ac:dyDescent="0.25">
      <c r="A72" s="161" t="s">
        <v>337</v>
      </c>
      <c r="B72" s="162" t="s">
        <v>321</v>
      </c>
      <c r="C72" s="163" t="s">
        <v>163</v>
      </c>
      <c r="D72" s="162" t="s">
        <v>164</v>
      </c>
      <c r="E72" s="189">
        <v>45661</v>
      </c>
      <c r="F72" s="164" t="s">
        <v>44</v>
      </c>
      <c r="G72" s="162" t="s">
        <v>323</v>
      </c>
      <c r="H72" s="162" t="s">
        <v>338</v>
      </c>
      <c r="I72" s="164">
        <v>705401</v>
      </c>
      <c r="J72" s="165">
        <v>3</v>
      </c>
      <c r="K72" s="166">
        <v>0.01</v>
      </c>
      <c r="L72" s="165">
        <f t="shared" si="0"/>
        <v>0.03</v>
      </c>
      <c r="M72" s="167"/>
      <c r="N72" s="165">
        <f t="shared" si="1"/>
        <v>0</v>
      </c>
      <c r="O72" s="167" t="s">
        <v>119</v>
      </c>
      <c r="P72" s="165">
        <f t="shared" si="2"/>
        <v>0.03</v>
      </c>
      <c r="Q72" s="167"/>
      <c r="R72" s="168">
        <f t="shared" si="3"/>
        <v>0</v>
      </c>
      <c r="S72" s="167">
        <f t="shared" si="4"/>
        <v>0</v>
      </c>
      <c r="T72" s="167"/>
      <c r="U72" s="165">
        <f t="shared" si="5"/>
        <v>0</v>
      </c>
      <c r="V72" s="165">
        <f t="shared" si="6"/>
        <v>0.06</v>
      </c>
      <c r="W72" s="169">
        <f>($W$1*V72)+(V72*$V$260)</f>
        <v>490.10914584907135</v>
      </c>
      <c r="X72" s="170"/>
      <c r="Y72" s="170">
        <f t="shared" si="7"/>
        <v>490.10914584907135</v>
      </c>
      <c r="Z72" s="170">
        <f t="shared" si="10"/>
        <v>40.840000000000003</v>
      </c>
      <c r="AA72" s="170">
        <v>0.16666666666666666</v>
      </c>
      <c r="AB72" s="171">
        <v>0</v>
      </c>
      <c r="AC72" s="170">
        <v>0</v>
      </c>
      <c r="AD72" s="171">
        <v>0</v>
      </c>
      <c r="AE72" s="170">
        <v>35.416666666666664</v>
      </c>
      <c r="AF72" s="170">
        <v>0</v>
      </c>
      <c r="AG72" s="170">
        <v>0</v>
      </c>
      <c r="AH72" s="170">
        <v>0</v>
      </c>
      <c r="AI72" s="170">
        <v>0</v>
      </c>
      <c r="AJ72" s="171">
        <v>0</v>
      </c>
      <c r="AK72" s="171">
        <v>0</v>
      </c>
      <c r="AL72" s="170">
        <v>0</v>
      </c>
      <c r="AM72" s="170">
        <v>0</v>
      </c>
      <c r="AN72" s="170">
        <f t="shared" si="9"/>
        <v>35.583333333333329</v>
      </c>
    </row>
    <row r="73" spans="1:40" ht="14.25" customHeight="1" x14ac:dyDescent="0.25">
      <c r="A73" s="161" t="s">
        <v>339</v>
      </c>
      <c r="B73" s="162" t="s">
        <v>340</v>
      </c>
      <c r="C73" s="163" t="s">
        <v>163</v>
      </c>
      <c r="D73" s="162" t="s">
        <v>164</v>
      </c>
      <c r="E73" s="189">
        <v>45661</v>
      </c>
      <c r="F73" s="164" t="s">
        <v>44</v>
      </c>
      <c r="G73" s="162" t="s">
        <v>341</v>
      </c>
      <c r="H73" s="162" t="s">
        <v>342</v>
      </c>
      <c r="I73" s="164">
        <v>705100</v>
      </c>
      <c r="J73" s="165">
        <v>2</v>
      </c>
      <c r="K73" s="166">
        <v>0.75</v>
      </c>
      <c r="L73" s="165">
        <f t="shared" si="0"/>
        <v>1.5</v>
      </c>
      <c r="M73" s="167"/>
      <c r="N73" s="165">
        <f t="shared" si="1"/>
        <v>0</v>
      </c>
      <c r="O73" s="167" t="s">
        <v>119</v>
      </c>
      <c r="P73" s="165">
        <f t="shared" si="2"/>
        <v>1.5</v>
      </c>
      <c r="Q73" s="167"/>
      <c r="R73" s="168">
        <f t="shared" si="3"/>
        <v>0</v>
      </c>
      <c r="S73" s="167">
        <f t="shared" si="4"/>
        <v>0</v>
      </c>
      <c r="T73" s="167"/>
      <c r="U73" s="165">
        <f t="shared" si="5"/>
        <v>0</v>
      </c>
      <c r="V73" s="165">
        <f t="shared" si="6"/>
        <v>3</v>
      </c>
      <c r="W73" s="169">
        <f>($W$1*V73)+(V73*$V$260)</f>
        <v>24505.457292453568</v>
      </c>
      <c r="X73" s="170"/>
      <c r="Y73" s="170">
        <f t="shared" si="7"/>
        <v>24505.457292453568</v>
      </c>
      <c r="Z73" s="170">
        <f t="shared" si="10"/>
        <v>2042.12</v>
      </c>
      <c r="AA73" s="170">
        <v>3.0133333333333336</v>
      </c>
      <c r="AB73" s="171">
        <v>1.3333333333333333</v>
      </c>
      <c r="AC73" s="170">
        <v>14.65</v>
      </c>
      <c r="AD73" s="171">
        <v>0</v>
      </c>
      <c r="AE73" s="170">
        <v>0</v>
      </c>
      <c r="AF73" s="170">
        <v>0</v>
      </c>
      <c r="AG73" s="170">
        <v>0</v>
      </c>
      <c r="AH73" s="170">
        <v>0</v>
      </c>
      <c r="AI73" s="170">
        <v>0</v>
      </c>
      <c r="AJ73" s="171">
        <v>0</v>
      </c>
      <c r="AK73" s="171">
        <v>1.3333333333333333</v>
      </c>
      <c r="AL73" s="170">
        <v>0</v>
      </c>
      <c r="AM73" s="170">
        <v>0</v>
      </c>
      <c r="AN73" s="170">
        <f t="shared" si="9"/>
        <v>17.663333333333334</v>
      </c>
    </row>
    <row r="74" spans="1:40" ht="14.25" customHeight="1" x14ac:dyDescent="0.25">
      <c r="A74" s="161" t="s">
        <v>343</v>
      </c>
      <c r="B74" s="162" t="s">
        <v>344</v>
      </c>
      <c r="C74" s="163" t="s">
        <v>163</v>
      </c>
      <c r="D74" s="162" t="s">
        <v>164</v>
      </c>
      <c r="E74" s="189">
        <v>45661</v>
      </c>
      <c r="F74" s="164" t="s">
        <v>44</v>
      </c>
      <c r="G74" s="162" t="s">
        <v>345</v>
      </c>
      <c r="H74" s="162" t="s">
        <v>346</v>
      </c>
      <c r="I74" s="164">
        <v>704008</v>
      </c>
      <c r="J74" s="165">
        <v>2</v>
      </c>
      <c r="K74" s="166">
        <v>0.25</v>
      </c>
      <c r="L74" s="165">
        <f t="shared" si="0"/>
        <v>0.5</v>
      </c>
      <c r="M74" s="167"/>
      <c r="N74" s="165">
        <f t="shared" si="1"/>
        <v>0</v>
      </c>
      <c r="O74" s="167" t="s">
        <v>119</v>
      </c>
      <c r="P74" s="165">
        <f t="shared" si="2"/>
        <v>0.5</v>
      </c>
      <c r="Q74" s="167"/>
      <c r="R74" s="168">
        <f t="shared" si="3"/>
        <v>0</v>
      </c>
      <c r="S74" s="167">
        <f t="shared" si="4"/>
        <v>0</v>
      </c>
      <c r="T74" s="167"/>
      <c r="U74" s="165">
        <f t="shared" si="5"/>
        <v>0</v>
      </c>
      <c r="V74" s="165">
        <f t="shared" si="6"/>
        <v>1</v>
      </c>
      <c r="W74" s="169">
        <f>($W$1*V74)+(V74*$V$260)</f>
        <v>8168.4857641511899</v>
      </c>
      <c r="X74" s="170"/>
      <c r="Y74" s="170">
        <f t="shared" si="7"/>
        <v>8168.4857641511899</v>
      </c>
      <c r="Z74" s="170">
        <f t="shared" si="10"/>
        <v>680.71</v>
      </c>
      <c r="AA74" s="170">
        <v>0</v>
      </c>
      <c r="AB74" s="171">
        <v>0</v>
      </c>
      <c r="AC74" s="170">
        <v>0</v>
      </c>
      <c r="AD74" s="171">
        <v>0</v>
      </c>
      <c r="AE74" s="170">
        <v>0</v>
      </c>
      <c r="AF74" s="170">
        <v>0</v>
      </c>
      <c r="AG74" s="170">
        <v>0</v>
      </c>
      <c r="AH74" s="170">
        <v>0</v>
      </c>
      <c r="AI74" s="170">
        <v>0</v>
      </c>
      <c r="AJ74" s="171">
        <v>0</v>
      </c>
      <c r="AK74" s="171">
        <v>0</v>
      </c>
      <c r="AL74" s="170">
        <v>0</v>
      </c>
      <c r="AM74" s="170">
        <v>0</v>
      </c>
      <c r="AN74" s="170">
        <f t="shared" si="9"/>
        <v>0</v>
      </c>
    </row>
    <row r="75" spans="1:40" ht="14.25" customHeight="1" x14ac:dyDescent="0.25">
      <c r="A75" s="161" t="s">
        <v>347</v>
      </c>
      <c r="B75" s="162" t="s">
        <v>344</v>
      </c>
      <c r="C75" s="163" t="s">
        <v>163</v>
      </c>
      <c r="D75" s="162" t="s">
        <v>164</v>
      </c>
      <c r="E75" s="189">
        <v>45661</v>
      </c>
      <c r="F75" s="164" t="s">
        <v>44</v>
      </c>
      <c r="G75" s="162" t="s">
        <v>345</v>
      </c>
      <c r="H75" s="162" t="s">
        <v>348</v>
      </c>
      <c r="I75" s="164">
        <v>704007</v>
      </c>
      <c r="J75" s="165">
        <v>2</v>
      </c>
      <c r="K75" s="166"/>
      <c r="L75" s="165">
        <f t="shared" si="0"/>
        <v>0</v>
      </c>
      <c r="M75" s="167"/>
      <c r="N75" s="165">
        <f t="shared" si="1"/>
        <v>0</v>
      </c>
      <c r="O75" s="167" t="s">
        <v>169</v>
      </c>
      <c r="P75" s="165">
        <f t="shared" si="2"/>
        <v>0</v>
      </c>
      <c r="Q75" s="167"/>
      <c r="R75" s="168">
        <f t="shared" si="3"/>
        <v>0</v>
      </c>
      <c r="S75" s="167">
        <f t="shared" si="4"/>
        <v>0</v>
      </c>
      <c r="T75" s="167"/>
      <c r="U75" s="165">
        <f t="shared" si="5"/>
        <v>0</v>
      </c>
      <c r="V75" s="165">
        <f t="shared" si="6"/>
        <v>0</v>
      </c>
      <c r="W75" s="169">
        <f>($W$1*V75)+(V75*$V$260)</f>
        <v>0</v>
      </c>
      <c r="X75" s="170"/>
      <c r="Y75" s="170">
        <f t="shared" si="7"/>
        <v>0</v>
      </c>
      <c r="Z75" s="170">
        <f t="shared" si="10"/>
        <v>0</v>
      </c>
      <c r="AA75" s="170">
        <v>0</v>
      </c>
      <c r="AB75" s="171">
        <v>0</v>
      </c>
      <c r="AC75" s="170">
        <v>0</v>
      </c>
      <c r="AD75" s="171">
        <v>0</v>
      </c>
      <c r="AE75" s="170">
        <v>0</v>
      </c>
      <c r="AF75" s="170">
        <v>0</v>
      </c>
      <c r="AG75" s="170">
        <v>0</v>
      </c>
      <c r="AH75" s="170">
        <v>0</v>
      </c>
      <c r="AI75" s="170">
        <v>0</v>
      </c>
      <c r="AJ75" s="171">
        <v>0</v>
      </c>
      <c r="AK75" s="171">
        <v>0</v>
      </c>
      <c r="AL75" s="170">
        <v>0</v>
      </c>
      <c r="AM75" s="170">
        <v>0</v>
      </c>
      <c r="AN75" s="170">
        <f t="shared" si="9"/>
        <v>0</v>
      </c>
    </row>
    <row r="76" spans="1:40" ht="14.25" customHeight="1" x14ac:dyDescent="0.25">
      <c r="A76" s="161" t="s">
        <v>349</v>
      </c>
      <c r="B76" s="162" t="s">
        <v>350</v>
      </c>
      <c r="C76" s="163" t="s">
        <v>163</v>
      </c>
      <c r="D76" s="162" t="s">
        <v>164</v>
      </c>
      <c r="E76" s="189">
        <v>45661</v>
      </c>
      <c r="F76" s="164" t="s">
        <v>44</v>
      </c>
      <c r="G76" s="162" t="s">
        <v>351</v>
      </c>
      <c r="H76" s="162" t="s">
        <v>352</v>
      </c>
      <c r="I76" s="164">
        <v>705210</v>
      </c>
      <c r="J76" s="165">
        <v>2</v>
      </c>
      <c r="K76" s="166">
        <v>0.06</v>
      </c>
      <c r="L76" s="165">
        <f t="shared" si="0"/>
        <v>0.12</v>
      </c>
      <c r="M76" s="167"/>
      <c r="N76" s="165">
        <f t="shared" si="1"/>
        <v>0</v>
      </c>
      <c r="O76" s="167" t="s">
        <v>119</v>
      </c>
      <c r="P76" s="165">
        <f t="shared" si="2"/>
        <v>0.12</v>
      </c>
      <c r="Q76" s="167"/>
      <c r="R76" s="168">
        <f t="shared" si="3"/>
        <v>0</v>
      </c>
      <c r="S76" s="167">
        <f t="shared" si="4"/>
        <v>0</v>
      </c>
      <c r="T76" s="167"/>
      <c r="U76" s="165">
        <f t="shared" si="5"/>
        <v>0</v>
      </c>
      <c r="V76" s="165">
        <f t="shared" si="6"/>
        <v>0.24</v>
      </c>
      <c r="W76" s="169">
        <f>($W$1*V76)+(V76*$V$260)</f>
        <v>1960.4365833962854</v>
      </c>
      <c r="X76" s="170"/>
      <c r="Y76" s="170">
        <f t="shared" si="7"/>
        <v>1960.4365833962854</v>
      </c>
      <c r="Z76" s="170">
        <f t="shared" si="10"/>
        <v>163.37</v>
      </c>
      <c r="AA76" s="170">
        <v>5.3933333333333335</v>
      </c>
      <c r="AB76" s="171">
        <v>1</v>
      </c>
      <c r="AC76" s="170">
        <v>5.69</v>
      </c>
      <c r="AD76" s="171">
        <v>0</v>
      </c>
      <c r="AE76" s="170">
        <v>0</v>
      </c>
      <c r="AF76" s="170">
        <v>0</v>
      </c>
      <c r="AG76" s="170">
        <v>0</v>
      </c>
      <c r="AH76" s="170">
        <v>1690.42</v>
      </c>
      <c r="AI76" s="170">
        <v>106.25999999999999</v>
      </c>
      <c r="AJ76" s="171">
        <v>3542</v>
      </c>
      <c r="AK76" s="171">
        <v>3543</v>
      </c>
      <c r="AL76" s="170">
        <v>0</v>
      </c>
      <c r="AM76" s="170">
        <v>0</v>
      </c>
      <c r="AN76" s="170">
        <f t="shared" si="9"/>
        <v>1807.7633333333333</v>
      </c>
    </row>
    <row r="77" spans="1:40" ht="14.25" customHeight="1" x14ac:dyDescent="0.25">
      <c r="A77" s="161" t="s">
        <v>353</v>
      </c>
      <c r="B77" s="162" t="s">
        <v>162</v>
      </c>
      <c r="C77" s="163" t="s">
        <v>163</v>
      </c>
      <c r="D77" s="163" t="s">
        <v>164</v>
      </c>
      <c r="E77" s="189">
        <v>45661</v>
      </c>
      <c r="F77" s="164" t="s">
        <v>44</v>
      </c>
      <c r="G77" s="162" t="s">
        <v>351</v>
      </c>
      <c r="H77" s="162" t="s">
        <v>354</v>
      </c>
      <c r="I77" s="164">
        <v>704050</v>
      </c>
      <c r="J77" s="165">
        <v>2</v>
      </c>
      <c r="K77" s="166">
        <v>0.06</v>
      </c>
      <c r="L77" s="165">
        <f t="shared" si="0"/>
        <v>0.12</v>
      </c>
      <c r="M77" s="167"/>
      <c r="N77" s="165">
        <f t="shared" si="1"/>
        <v>0</v>
      </c>
      <c r="O77" s="167" t="s">
        <v>119</v>
      </c>
      <c r="P77" s="165">
        <f t="shared" si="2"/>
        <v>0.12</v>
      </c>
      <c r="Q77" s="167"/>
      <c r="R77" s="168">
        <f t="shared" si="3"/>
        <v>0</v>
      </c>
      <c r="S77" s="167">
        <f t="shared" si="4"/>
        <v>0</v>
      </c>
      <c r="T77" s="167"/>
      <c r="U77" s="165">
        <f t="shared" si="5"/>
        <v>0</v>
      </c>
      <c r="V77" s="165">
        <f t="shared" si="6"/>
        <v>0.24</v>
      </c>
      <c r="W77" s="169">
        <f>($W$1*V77)+(V77*$V$260)</f>
        <v>1960.4365833962854</v>
      </c>
      <c r="X77" s="170"/>
      <c r="Y77" s="170">
        <f t="shared" si="7"/>
        <v>1960.4365833962854</v>
      </c>
      <c r="Z77" s="170">
        <f t="shared" si="10"/>
        <v>163.37</v>
      </c>
      <c r="AA77" s="170">
        <v>5.17</v>
      </c>
      <c r="AB77" s="171">
        <v>4</v>
      </c>
      <c r="AC77" s="170">
        <v>0</v>
      </c>
      <c r="AD77" s="171">
        <v>0</v>
      </c>
      <c r="AE77" s="170">
        <v>0</v>
      </c>
      <c r="AF77" s="170">
        <v>0</v>
      </c>
      <c r="AG77" s="170">
        <v>0</v>
      </c>
      <c r="AH77" s="170">
        <v>0</v>
      </c>
      <c r="AI77" s="170">
        <v>0</v>
      </c>
      <c r="AJ77" s="171">
        <v>0</v>
      </c>
      <c r="AK77" s="171">
        <v>4</v>
      </c>
      <c r="AL77" s="170">
        <v>0</v>
      </c>
      <c r="AM77" s="170">
        <v>0</v>
      </c>
      <c r="AN77" s="170">
        <f t="shared" si="9"/>
        <v>5.17</v>
      </c>
    </row>
    <row r="78" spans="1:40" ht="14.25" customHeight="1" x14ac:dyDescent="0.25">
      <c r="A78" s="161" t="s">
        <v>355</v>
      </c>
      <c r="B78" s="162" t="s">
        <v>356</v>
      </c>
      <c r="C78" s="163" t="s">
        <v>163</v>
      </c>
      <c r="D78" s="162" t="s">
        <v>164</v>
      </c>
      <c r="E78" s="189">
        <v>45661</v>
      </c>
      <c r="F78" s="164" t="s">
        <v>44</v>
      </c>
      <c r="G78" s="162" t="s">
        <v>351</v>
      </c>
      <c r="H78" s="162" t="s">
        <v>357</v>
      </c>
      <c r="I78" s="164">
        <v>704050</v>
      </c>
      <c r="J78" s="165">
        <v>2</v>
      </c>
      <c r="K78" s="166">
        <v>1</v>
      </c>
      <c r="L78" s="165">
        <f t="shared" si="0"/>
        <v>2</v>
      </c>
      <c r="M78" s="167"/>
      <c r="N78" s="165">
        <f t="shared" si="1"/>
        <v>0</v>
      </c>
      <c r="O78" s="167" t="s">
        <v>119</v>
      </c>
      <c r="P78" s="165">
        <f t="shared" si="2"/>
        <v>2</v>
      </c>
      <c r="Q78" s="167"/>
      <c r="R78" s="168">
        <f t="shared" si="3"/>
        <v>0</v>
      </c>
      <c r="S78" s="167">
        <f t="shared" si="4"/>
        <v>0</v>
      </c>
      <c r="T78" s="167"/>
      <c r="U78" s="165">
        <f t="shared" si="5"/>
        <v>0</v>
      </c>
      <c r="V78" s="165">
        <f t="shared" si="6"/>
        <v>4</v>
      </c>
      <c r="W78" s="169">
        <f>($W$1*V78)+(V78*$V$260)</f>
        <v>32673.943056604759</v>
      </c>
      <c r="X78" s="170"/>
      <c r="Y78" s="170">
        <f t="shared" si="7"/>
        <v>32673.943056604759</v>
      </c>
      <c r="Z78" s="170">
        <f t="shared" si="10"/>
        <v>2722.83</v>
      </c>
      <c r="AA78" s="170">
        <v>283.77333333333331</v>
      </c>
      <c r="AB78" s="171">
        <v>51.666666666666664</v>
      </c>
      <c r="AC78" s="170">
        <v>2.66</v>
      </c>
      <c r="AD78" s="171">
        <v>0</v>
      </c>
      <c r="AE78" s="170">
        <v>0</v>
      </c>
      <c r="AF78" s="170">
        <v>0</v>
      </c>
      <c r="AG78" s="170">
        <v>0</v>
      </c>
      <c r="AH78" s="170">
        <v>0</v>
      </c>
      <c r="AI78" s="170">
        <v>0</v>
      </c>
      <c r="AJ78" s="171">
        <v>0</v>
      </c>
      <c r="AK78" s="171">
        <v>51.666666666666664</v>
      </c>
      <c r="AL78" s="170">
        <v>0</v>
      </c>
      <c r="AM78" s="170">
        <v>0</v>
      </c>
      <c r="AN78" s="170">
        <f t="shared" si="9"/>
        <v>286.43333333333334</v>
      </c>
    </row>
    <row r="79" spans="1:40" ht="14.25" customHeight="1" x14ac:dyDescent="0.25">
      <c r="A79" s="161" t="s">
        <v>358</v>
      </c>
      <c r="B79" s="162" t="s">
        <v>171</v>
      </c>
      <c r="C79" s="163" t="s">
        <v>171</v>
      </c>
      <c r="D79" s="162" t="s">
        <v>171</v>
      </c>
      <c r="E79" s="164" t="s">
        <v>188</v>
      </c>
      <c r="F79" s="164" t="s">
        <v>44</v>
      </c>
      <c r="G79" s="162" t="s">
        <v>341</v>
      </c>
      <c r="H79" s="162" t="s">
        <v>359</v>
      </c>
      <c r="I79" s="164">
        <v>705210</v>
      </c>
      <c r="J79" s="165">
        <v>0</v>
      </c>
      <c r="K79" s="166">
        <v>0</v>
      </c>
      <c r="L79" s="165">
        <f t="shared" si="0"/>
        <v>0</v>
      </c>
      <c r="M79" s="167"/>
      <c r="N79" s="165">
        <f t="shared" si="1"/>
        <v>0</v>
      </c>
      <c r="O79" s="167" t="s">
        <v>169</v>
      </c>
      <c r="P79" s="165">
        <f t="shared" si="2"/>
        <v>0</v>
      </c>
      <c r="Q79" s="167"/>
      <c r="R79" s="168">
        <f t="shared" si="3"/>
        <v>0</v>
      </c>
      <c r="S79" s="167">
        <f t="shared" si="4"/>
        <v>0</v>
      </c>
      <c r="T79" s="167"/>
      <c r="U79" s="165">
        <f t="shared" si="5"/>
        <v>0</v>
      </c>
      <c r="V79" s="165">
        <f t="shared" si="6"/>
        <v>0</v>
      </c>
      <c r="W79" s="169">
        <f>($W$1*V79)+(V79*$V$260)</f>
        <v>0</v>
      </c>
      <c r="X79" s="170"/>
      <c r="Y79" s="170">
        <f t="shared" si="7"/>
        <v>0</v>
      </c>
      <c r="Z79" s="170">
        <f t="shared" si="10"/>
        <v>0</v>
      </c>
      <c r="AA79" s="170">
        <v>557.61</v>
      </c>
      <c r="AB79" s="171">
        <v>301</v>
      </c>
      <c r="AC79" s="170">
        <v>0</v>
      </c>
      <c r="AD79" s="171">
        <v>0</v>
      </c>
      <c r="AE79" s="170">
        <v>0</v>
      </c>
      <c r="AF79" s="170">
        <v>0</v>
      </c>
      <c r="AG79" s="170">
        <v>0</v>
      </c>
      <c r="AH79" s="170">
        <v>0</v>
      </c>
      <c r="AI79" s="170">
        <v>0</v>
      </c>
      <c r="AJ79" s="171">
        <v>0</v>
      </c>
      <c r="AK79" s="171">
        <v>301</v>
      </c>
      <c r="AL79" s="170">
        <v>53.37</v>
      </c>
      <c r="AM79" s="170">
        <v>0</v>
      </c>
      <c r="AN79" s="170">
        <f t="shared" si="9"/>
        <v>610.98</v>
      </c>
    </row>
    <row r="80" spans="1:40" ht="14.25" customHeight="1" x14ac:dyDescent="0.25">
      <c r="A80" s="161" t="s">
        <v>360</v>
      </c>
      <c r="B80" s="162" t="s">
        <v>171</v>
      </c>
      <c r="C80" s="163" t="s">
        <v>171</v>
      </c>
      <c r="D80" s="162" t="s">
        <v>171</v>
      </c>
      <c r="E80" s="164" t="s">
        <v>188</v>
      </c>
      <c r="F80" s="164" t="s">
        <v>44</v>
      </c>
      <c r="G80" s="162" t="s">
        <v>341</v>
      </c>
      <c r="H80" s="162" t="s">
        <v>359</v>
      </c>
      <c r="I80" s="164">
        <v>705245</v>
      </c>
      <c r="J80" s="165">
        <v>0</v>
      </c>
      <c r="K80" s="166">
        <v>0</v>
      </c>
      <c r="L80" s="165">
        <f t="shared" si="0"/>
        <v>0</v>
      </c>
      <c r="M80" s="167"/>
      <c r="N80" s="165">
        <f t="shared" si="1"/>
        <v>0</v>
      </c>
      <c r="O80" s="167" t="s">
        <v>169</v>
      </c>
      <c r="P80" s="165">
        <f t="shared" si="2"/>
        <v>0</v>
      </c>
      <c r="Q80" s="167"/>
      <c r="R80" s="168">
        <f t="shared" si="3"/>
        <v>0</v>
      </c>
      <c r="S80" s="167">
        <f t="shared" si="4"/>
        <v>0</v>
      </c>
      <c r="T80" s="167"/>
      <c r="U80" s="165">
        <f t="shared" si="5"/>
        <v>0</v>
      </c>
      <c r="V80" s="165">
        <f t="shared" si="6"/>
        <v>0</v>
      </c>
      <c r="W80" s="169">
        <f>($W$1*V80)+(V80*$V$260)</f>
        <v>0</v>
      </c>
      <c r="X80" s="170"/>
      <c r="Y80" s="170">
        <f t="shared" si="7"/>
        <v>0</v>
      </c>
      <c r="Z80" s="170">
        <f t="shared" si="10"/>
        <v>0</v>
      </c>
      <c r="AA80" s="170">
        <v>321.31</v>
      </c>
      <c r="AB80" s="171">
        <v>218.33333333333334</v>
      </c>
      <c r="AC80" s="170">
        <v>4.753333333333333</v>
      </c>
      <c r="AD80" s="171">
        <v>0</v>
      </c>
      <c r="AE80" s="170">
        <v>0</v>
      </c>
      <c r="AF80" s="170">
        <v>0</v>
      </c>
      <c r="AG80" s="170">
        <v>0</v>
      </c>
      <c r="AH80" s="170">
        <v>0</v>
      </c>
      <c r="AI80" s="170">
        <v>0</v>
      </c>
      <c r="AJ80" s="171">
        <v>0</v>
      </c>
      <c r="AK80" s="171">
        <v>218.33333333333334</v>
      </c>
      <c r="AL80" s="170">
        <v>0</v>
      </c>
      <c r="AM80" s="170">
        <v>0</v>
      </c>
      <c r="AN80" s="170">
        <f t="shared" si="9"/>
        <v>326.06333333333333</v>
      </c>
    </row>
    <row r="81" spans="1:40" ht="14.25" customHeight="1" x14ac:dyDescent="0.25">
      <c r="A81" s="161" t="s">
        <v>361</v>
      </c>
      <c r="B81" s="162" t="s">
        <v>171</v>
      </c>
      <c r="C81" s="163" t="s">
        <v>171</v>
      </c>
      <c r="D81" s="163" t="s">
        <v>171</v>
      </c>
      <c r="E81" s="164" t="s">
        <v>188</v>
      </c>
      <c r="F81" s="164" t="s">
        <v>44</v>
      </c>
      <c r="G81" s="162" t="s">
        <v>341</v>
      </c>
      <c r="H81" s="162" t="s">
        <v>359</v>
      </c>
      <c r="I81" s="164">
        <v>705200</v>
      </c>
      <c r="J81" s="165">
        <v>0</v>
      </c>
      <c r="K81" s="166">
        <v>0</v>
      </c>
      <c r="L81" s="165">
        <f t="shared" si="0"/>
        <v>0</v>
      </c>
      <c r="M81" s="167"/>
      <c r="N81" s="165">
        <f t="shared" si="1"/>
        <v>0</v>
      </c>
      <c r="O81" s="167" t="s">
        <v>169</v>
      </c>
      <c r="P81" s="165">
        <f t="shared" si="2"/>
        <v>0</v>
      </c>
      <c r="Q81" s="167"/>
      <c r="R81" s="168">
        <f t="shared" si="3"/>
        <v>0</v>
      </c>
      <c r="S81" s="167">
        <f t="shared" si="4"/>
        <v>0</v>
      </c>
      <c r="T81" s="167"/>
      <c r="U81" s="165">
        <f t="shared" si="5"/>
        <v>0</v>
      </c>
      <c r="V81" s="165">
        <f t="shared" si="6"/>
        <v>0</v>
      </c>
      <c r="W81" s="169">
        <f>($W$1*V81)+(V81*$V$260)</f>
        <v>0</v>
      </c>
      <c r="X81" s="170"/>
      <c r="Y81" s="170">
        <f t="shared" si="7"/>
        <v>0</v>
      </c>
      <c r="Z81" s="170">
        <f t="shared" si="10"/>
        <v>0</v>
      </c>
      <c r="AA81" s="170">
        <v>5.63</v>
      </c>
      <c r="AB81" s="171">
        <v>0.33333333333333331</v>
      </c>
      <c r="AC81" s="170">
        <v>0</v>
      </c>
      <c r="AD81" s="171">
        <v>0</v>
      </c>
      <c r="AE81" s="170">
        <v>0</v>
      </c>
      <c r="AF81" s="170">
        <v>0</v>
      </c>
      <c r="AG81" s="170">
        <v>0</v>
      </c>
      <c r="AH81" s="170">
        <v>0</v>
      </c>
      <c r="AI81" s="170">
        <v>0</v>
      </c>
      <c r="AJ81" s="171">
        <v>0</v>
      </c>
      <c r="AK81" s="171">
        <v>0.33333333333333331</v>
      </c>
      <c r="AL81" s="170">
        <v>0</v>
      </c>
      <c r="AM81" s="170">
        <v>0</v>
      </c>
      <c r="AN81" s="170">
        <f t="shared" si="9"/>
        <v>5.63</v>
      </c>
    </row>
    <row r="82" spans="1:40" ht="14.25" customHeight="1" x14ac:dyDescent="0.25">
      <c r="A82" s="161" t="s">
        <v>362</v>
      </c>
      <c r="B82" s="162" t="s">
        <v>171</v>
      </c>
      <c r="C82" s="163" t="s">
        <v>171</v>
      </c>
      <c r="D82" s="163" t="s">
        <v>171</v>
      </c>
      <c r="E82" s="164" t="s">
        <v>188</v>
      </c>
      <c r="F82" s="164" t="s">
        <v>44</v>
      </c>
      <c r="G82" s="162" t="s">
        <v>351</v>
      </c>
      <c r="H82" s="162" t="s">
        <v>363</v>
      </c>
      <c r="I82" s="164">
        <v>704050</v>
      </c>
      <c r="J82" s="165">
        <v>0</v>
      </c>
      <c r="K82" s="166">
        <v>0</v>
      </c>
      <c r="L82" s="165">
        <f t="shared" si="0"/>
        <v>0</v>
      </c>
      <c r="M82" s="167"/>
      <c r="N82" s="165">
        <f t="shared" si="1"/>
        <v>0</v>
      </c>
      <c r="O82" s="167" t="s">
        <v>169</v>
      </c>
      <c r="P82" s="165">
        <f t="shared" si="2"/>
        <v>0</v>
      </c>
      <c r="Q82" s="167"/>
      <c r="R82" s="168">
        <f t="shared" si="3"/>
        <v>0</v>
      </c>
      <c r="S82" s="167">
        <f t="shared" si="4"/>
        <v>0</v>
      </c>
      <c r="T82" s="167"/>
      <c r="U82" s="165">
        <f t="shared" si="5"/>
        <v>0</v>
      </c>
      <c r="V82" s="165">
        <f t="shared" si="6"/>
        <v>0</v>
      </c>
      <c r="W82" s="169">
        <f>($W$1*V82)+(V82*$V$260)</f>
        <v>0</v>
      </c>
      <c r="X82" s="170"/>
      <c r="Y82" s="170">
        <f t="shared" si="7"/>
        <v>0</v>
      </c>
      <c r="Z82" s="170">
        <f t="shared" si="10"/>
        <v>0</v>
      </c>
      <c r="AA82" s="170">
        <v>11690.336666666668</v>
      </c>
      <c r="AB82" s="171">
        <v>6942.333333333333</v>
      </c>
      <c r="AC82" s="170">
        <v>1.4800000000000002</v>
      </c>
      <c r="AD82" s="171">
        <v>0</v>
      </c>
      <c r="AE82" s="170">
        <v>0</v>
      </c>
      <c r="AF82" s="170">
        <v>0</v>
      </c>
      <c r="AG82" s="170">
        <v>0</v>
      </c>
      <c r="AH82" s="170">
        <v>3275.1566666666663</v>
      </c>
      <c r="AI82" s="170">
        <v>5198.17</v>
      </c>
      <c r="AJ82" s="171">
        <v>18068.333333333332</v>
      </c>
      <c r="AK82" s="171">
        <v>25010.666666666664</v>
      </c>
      <c r="AL82" s="170">
        <v>0</v>
      </c>
      <c r="AM82" s="170">
        <v>0</v>
      </c>
      <c r="AN82" s="170">
        <f t="shared" si="9"/>
        <v>20165.143333333333</v>
      </c>
    </row>
    <row r="83" spans="1:40" ht="14.25" customHeight="1" x14ac:dyDescent="0.25">
      <c r="A83" s="161" t="s">
        <v>364</v>
      </c>
      <c r="B83" s="162" t="s">
        <v>171</v>
      </c>
      <c r="C83" s="163" t="s">
        <v>171</v>
      </c>
      <c r="D83" s="163" t="s">
        <v>171</v>
      </c>
      <c r="E83" s="164" t="s">
        <v>188</v>
      </c>
      <c r="F83" s="164" t="s">
        <v>44</v>
      </c>
      <c r="G83" s="162" t="s">
        <v>351</v>
      </c>
      <c r="H83" s="162" t="s">
        <v>365</v>
      </c>
      <c r="I83" s="164">
        <v>704050</v>
      </c>
      <c r="J83" s="165">
        <v>0</v>
      </c>
      <c r="K83" s="166">
        <v>0</v>
      </c>
      <c r="L83" s="165">
        <f t="shared" si="0"/>
        <v>0</v>
      </c>
      <c r="M83" s="167"/>
      <c r="N83" s="165">
        <f t="shared" si="1"/>
        <v>0</v>
      </c>
      <c r="O83" s="167" t="s">
        <v>169</v>
      </c>
      <c r="P83" s="165">
        <f t="shared" si="2"/>
        <v>0</v>
      </c>
      <c r="Q83" s="167"/>
      <c r="R83" s="168">
        <f t="shared" si="3"/>
        <v>0</v>
      </c>
      <c r="S83" s="167">
        <f t="shared" si="4"/>
        <v>0</v>
      </c>
      <c r="T83" s="167"/>
      <c r="U83" s="165">
        <f t="shared" si="5"/>
        <v>0</v>
      </c>
      <c r="V83" s="165">
        <f t="shared" si="6"/>
        <v>0</v>
      </c>
      <c r="W83" s="169">
        <f>($W$1*V83)+(V83*$V$260)</f>
        <v>0</v>
      </c>
      <c r="X83" s="170"/>
      <c r="Y83" s="170">
        <f t="shared" si="7"/>
        <v>0</v>
      </c>
      <c r="Z83" s="170">
        <f t="shared" si="10"/>
        <v>0</v>
      </c>
      <c r="AA83" s="170">
        <v>1609.9566666666667</v>
      </c>
      <c r="AB83" s="171">
        <v>851</v>
      </c>
      <c r="AC83" s="170">
        <v>1.54</v>
      </c>
      <c r="AD83" s="171">
        <v>0</v>
      </c>
      <c r="AE83" s="170">
        <v>0</v>
      </c>
      <c r="AF83" s="170">
        <v>0</v>
      </c>
      <c r="AG83" s="170">
        <v>0</v>
      </c>
      <c r="AH83" s="170">
        <v>3880.5666666666671</v>
      </c>
      <c r="AI83" s="170">
        <v>3475.7566666666667</v>
      </c>
      <c r="AJ83" s="171">
        <v>10449.666666666666</v>
      </c>
      <c r="AK83" s="171">
        <v>11300.666666666666</v>
      </c>
      <c r="AL83" s="170">
        <v>0</v>
      </c>
      <c r="AM83" s="170">
        <v>0</v>
      </c>
      <c r="AN83" s="170">
        <f t="shared" si="9"/>
        <v>8967.82</v>
      </c>
    </row>
    <row r="84" spans="1:40" ht="14.25" customHeight="1" x14ac:dyDescent="0.25">
      <c r="A84" s="161" t="s">
        <v>366</v>
      </c>
      <c r="B84" s="162" t="s">
        <v>171</v>
      </c>
      <c r="C84" s="163" t="s">
        <v>171</v>
      </c>
      <c r="D84" s="163" t="s">
        <v>171</v>
      </c>
      <c r="E84" s="164" t="s">
        <v>188</v>
      </c>
      <c r="F84" s="164" t="s">
        <v>44</v>
      </c>
      <c r="G84" s="162" t="s">
        <v>351</v>
      </c>
      <c r="H84" s="162" t="s">
        <v>367</v>
      </c>
      <c r="I84" s="164">
        <v>704050</v>
      </c>
      <c r="J84" s="165">
        <v>0</v>
      </c>
      <c r="K84" s="166">
        <v>0</v>
      </c>
      <c r="L84" s="165">
        <f t="shared" si="0"/>
        <v>0</v>
      </c>
      <c r="M84" s="167"/>
      <c r="N84" s="165">
        <f t="shared" si="1"/>
        <v>0</v>
      </c>
      <c r="O84" s="167" t="s">
        <v>169</v>
      </c>
      <c r="P84" s="165">
        <f t="shared" si="2"/>
        <v>0</v>
      </c>
      <c r="Q84" s="167"/>
      <c r="R84" s="168">
        <f t="shared" si="3"/>
        <v>0</v>
      </c>
      <c r="S84" s="167">
        <f t="shared" si="4"/>
        <v>0</v>
      </c>
      <c r="T84" s="167"/>
      <c r="U84" s="165">
        <f t="shared" si="5"/>
        <v>0</v>
      </c>
      <c r="V84" s="165">
        <f t="shared" si="6"/>
        <v>0</v>
      </c>
      <c r="W84" s="169">
        <f>($W$1*V84)+(V84*$V$260)</f>
        <v>0</v>
      </c>
      <c r="X84" s="170"/>
      <c r="Y84" s="170">
        <f t="shared" si="7"/>
        <v>0</v>
      </c>
      <c r="Z84" s="170">
        <f t="shared" si="10"/>
        <v>0</v>
      </c>
      <c r="AA84" s="170">
        <v>4.1533333333333333</v>
      </c>
      <c r="AB84" s="171">
        <v>7.333333333333333</v>
      </c>
      <c r="AC84" s="170">
        <v>0</v>
      </c>
      <c r="AD84" s="171">
        <v>0</v>
      </c>
      <c r="AE84" s="170">
        <v>56.666666666666664</v>
      </c>
      <c r="AF84" s="170">
        <v>0</v>
      </c>
      <c r="AG84" s="170">
        <v>0</v>
      </c>
      <c r="AH84" s="170">
        <v>0</v>
      </c>
      <c r="AI84" s="170">
        <v>0</v>
      </c>
      <c r="AJ84" s="171">
        <v>0</v>
      </c>
      <c r="AK84" s="171">
        <v>7.333333333333333</v>
      </c>
      <c r="AL84" s="170">
        <v>0</v>
      </c>
      <c r="AM84" s="170">
        <v>0</v>
      </c>
      <c r="AN84" s="170">
        <f t="shared" si="9"/>
        <v>60.82</v>
      </c>
    </row>
    <row r="85" spans="1:40" ht="14.25" customHeight="1" x14ac:dyDescent="0.25">
      <c r="A85" s="161" t="s">
        <v>368</v>
      </c>
      <c r="B85" s="162" t="s">
        <v>171</v>
      </c>
      <c r="C85" s="163" t="s">
        <v>171</v>
      </c>
      <c r="D85" s="163" t="s">
        <v>171</v>
      </c>
      <c r="E85" s="164" t="s">
        <v>188</v>
      </c>
      <c r="F85" s="164" t="s">
        <v>44</v>
      </c>
      <c r="G85" s="162" t="s">
        <v>351</v>
      </c>
      <c r="H85" s="162" t="s">
        <v>369</v>
      </c>
      <c r="I85" s="164">
        <v>708100</v>
      </c>
      <c r="J85" s="165">
        <v>0</v>
      </c>
      <c r="K85" s="166">
        <v>0</v>
      </c>
      <c r="L85" s="165">
        <f t="shared" si="0"/>
        <v>0</v>
      </c>
      <c r="M85" s="167"/>
      <c r="N85" s="165">
        <f t="shared" si="1"/>
        <v>0</v>
      </c>
      <c r="O85" s="167" t="s">
        <v>169</v>
      </c>
      <c r="P85" s="165">
        <f t="shared" si="2"/>
        <v>0</v>
      </c>
      <c r="Q85" s="167"/>
      <c r="R85" s="168">
        <f t="shared" si="3"/>
        <v>0</v>
      </c>
      <c r="S85" s="167">
        <f t="shared" si="4"/>
        <v>0</v>
      </c>
      <c r="T85" s="167"/>
      <c r="U85" s="165">
        <f t="shared" si="5"/>
        <v>0</v>
      </c>
      <c r="V85" s="165">
        <f t="shared" si="6"/>
        <v>0</v>
      </c>
      <c r="W85" s="169">
        <f>($W$1*V85)+(V85*$V$260)</f>
        <v>0</v>
      </c>
      <c r="X85" s="170"/>
      <c r="Y85" s="170">
        <f t="shared" si="7"/>
        <v>0</v>
      </c>
      <c r="Z85" s="170">
        <f t="shared" si="10"/>
        <v>0</v>
      </c>
      <c r="AA85" s="170">
        <v>15.339999999999998</v>
      </c>
      <c r="AB85" s="171">
        <v>1.6666666666666667</v>
      </c>
      <c r="AC85" s="170">
        <v>0</v>
      </c>
      <c r="AD85" s="171">
        <v>0</v>
      </c>
      <c r="AE85" s="170">
        <v>0</v>
      </c>
      <c r="AF85" s="170">
        <v>0</v>
      </c>
      <c r="AG85" s="170">
        <v>24.956666666666667</v>
      </c>
      <c r="AH85" s="170">
        <v>0</v>
      </c>
      <c r="AI85" s="170">
        <v>0</v>
      </c>
      <c r="AJ85" s="171">
        <v>0</v>
      </c>
      <c r="AK85" s="171">
        <v>1.6666666666666667</v>
      </c>
      <c r="AL85" s="170">
        <v>0</v>
      </c>
      <c r="AM85" s="170">
        <v>0</v>
      </c>
      <c r="AN85" s="170">
        <f t="shared" si="9"/>
        <v>40.296666666666667</v>
      </c>
    </row>
    <row r="86" spans="1:40" ht="14.25" customHeight="1" x14ac:dyDescent="0.25">
      <c r="A86" s="161" t="s">
        <v>370</v>
      </c>
      <c r="B86" s="162" t="s">
        <v>371</v>
      </c>
      <c r="C86" s="163" t="s">
        <v>372</v>
      </c>
      <c r="D86" s="163" t="s">
        <v>373</v>
      </c>
      <c r="E86" s="164">
        <v>3</v>
      </c>
      <c r="F86" s="164" t="s">
        <v>45</v>
      </c>
      <c r="G86" s="162" t="s">
        <v>374</v>
      </c>
      <c r="H86" s="162" t="s">
        <v>375</v>
      </c>
      <c r="I86" s="164">
        <v>903200</v>
      </c>
      <c r="J86" s="165">
        <v>1</v>
      </c>
      <c r="K86" s="166">
        <v>1</v>
      </c>
      <c r="L86" s="165">
        <f t="shared" si="0"/>
        <v>1</v>
      </c>
      <c r="M86" s="167"/>
      <c r="N86" s="165">
        <f t="shared" si="1"/>
        <v>0</v>
      </c>
      <c r="O86" s="167"/>
      <c r="P86" s="165">
        <f t="shared" si="2"/>
        <v>0</v>
      </c>
      <c r="Q86" s="167"/>
      <c r="R86" s="168">
        <f t="shared" si="3"/>
        <v>0</v>
      </c>
      <c r="S86" s="167">
        <f t="shared" si="4"/>
        <v>0</v>
      </c>
      <c r="T86" s="167"/>
      <c r="U86" s="165">
        <f t="shared" si="5"/>
        <v>0</v>
      </c>
      <c r="V86" s="165">
        <f t="shared" si="6"/>
        <v>1</v>
      </c>
      <c r="W86" s="169">
        <f>($W$1*V86)+(V86*$V$260)</f>
        <v>8168.4857641511899</v>
      </c>
      <c r="X86" s="170"/>
      <c r="Y86" s="170">
        <f t="shared" si="7"/>
        <v>8168.4857641511899</v>
      </c>
      <c r="Z86" s="170">
        <f t="shared" si="10"/>
        <v>680.71</v>
      </c>
      <c r="AA86" s="170">
        <v>17336.743333333336</v>
      </c>
      <c r="AB86" s="171">
        <v>13314.333333333334</v>
      </c>
      <c r="AC86" s="170">
        <v>269.61999999999995</v>
      </c>
      <c r="AD86" s="171">
        <v>0</v>
      </c>
      <c r="AE86" s="170">
        <v>56.666666666666664</v>
      </c>
      <c r="AF86" s="170">
        <v>0</v>
      </c>
      <c r="AG86" s="170">
        <v>16.610000000000003</v>
      </c>
      <c r="AH86" s="170">
        <v>18899.306666666671</v>
      </c>
      <c r="AI86" s="170">
        <v>2627.0633333333335</v>
      </c>
      <c r="AJ86" s="171">
        <v>63040.85</v>
      </c>
      <c r="AK86" s="171">
        <v>76355.183333333334</v>
      </c>
      <c r="AL86" s="170">
        <v>851.49666666666644</v>
      </c>
      <c r="AM86" s="170">
        <v>0</v>
      </c>
      <c r="AN86" s="170">
        <f t="shared" si="9"/>
        <v>40057.506666666668</v>
      </c>
    </row>
    <row r="87" spans="1:40" ht="14.25" customHeight="1" x14ac:dyDescent="0.25">
      <c r="A87" s="161" t="s">
        <v>376</v>
      </c>
      <c r="B87" s="162" t="s">
        <v>377</v>
      </c>
      <c r="C87" s="163" t="s">
        <v>378</v>
      </c>
      <c r="D87" s="162" t="s">
        <v>379</v>
      </c>
      <c r="E87" s="164">
        <v>1</v>
      </c>
      <c r="F87" s="164" t="s">
        <v>45</v>
      </c>
      <c r="G87" s="162" t="s">
        <v>380</v>
      </c>
      <c r="H87" s="162" t="s">
        <v>381</v>
      </c>
      <c r="I87" s="164">
        <v>905500</v>
      </c>
      <c r="J87" s="165">
        <v>1</v>
      </c>
      <c r="K87" s="166">
        <v>0.75</v>
      </c>
      <c r="L87" s="165">
        <f t="shared" si="0"/>
        <v>0.75</v>
      </c>
      <c r="M87" s="167"/>
      <c r="N87" s="165">
        <f t="shared" si="1"/>
        <v>0</v>
      </c>
      <c r="O87" s="167"/>
      <c r="P87" s="165">
        <f t="shared" si="2"/>
        <v>0</v>
      </c>
      <c r="Q87" s="167"/>
      <c r="R87" s="168">
        <f t="shared" si="3"/>
        <v>0</v>
      </c>
      <c r="S87" s="167">
        <f t="shared" si="4"/>
        <v>0</v>
      </c>
      <c r="T87" s="167"/>
      <c r="U87" s="165">
        <f t="shared" si="5"/>
        <v>0</v>
      </c>
      <c r="V87" s="165">
        <f t="shared" si="6"/>
        <v>0.75</v>
      </c>
      <c r="W87" s="169">
        <f>($W$1*V87)+(V87*$V$260)</f>
        <v>6126.3643231133919</v>
      </c>
      <c r="X87" s="170"/>
      <c r="Y87" s="170">
        <f t="shared" si="7"/>
        <v>6126.3643231133919</v>
      </c>
      <c r="Z87" s="170">
        <f t="shared" si="10"/>
        <v>510.53</v>
      </c>
      <c r="AA87" s="170">
        <v>0</v>
      </c>
      <c r="AB87" s="171">
        <v>0</v>
      </c>
      <c r="AC87" s="170">
        <v>0</v>
      </c>
      <c r="AD87" s="171">
        <v>0</v>
      </c>
      <c r="AE87" s="170">
        <v>0</v>
      </c>
      <c r="AF87" s="170">
        <v>0</v>
      </c>
      <c r="AG87" s="170">
        <v>0</v>
      </c>
      <c r="AH87" s="170">
        <v>0</v>
      </c>
      <c r="AI87" s="170">
        <v>0</v>
      </c>
      <c r="AJ87" s="171">
        <v>0</v>
      </c>
      <c r="AK87" s="171">
        <v>0</v>
      </c>
      <c r="AL87" s="170">
        <v>0</v>
      </c>
      <c r="AM87" s="170">
        <v>0</v>
      </c>
      <c r="AN87" s="170">
        <f t="shared" si="9"/>
        <v>0</v>
      </c>
    </row>
    <row r="88" spans="1:40" ht="14.25" customHeight="1" x14ac:dyDescent="0.25">
      <c r="A88" s="161" t="s">
        <v>382</v>
      </c>
      <c r="B88" s="162" t="s">
        <v>377</v>
      </c>
      <c r="C88" s="163" t="s">
        <v>378</v>
      </c>
      <c r="D88" s="162" t="s">
        <v>379</v>
      </c>
      <c r="E88" s="164">
        <v>1</v>
      </c>
      <c r="F88" s="164" t="s">
        <v>45</v>
      </c>
      <c r="G88" s="162" t="s">
        <v>380</v>
      </c>
      <c r="H88" s="162" t="s">
        <v>383</v>
      </c>
      <c r="I88" s="164">
        <v>905530</v>
      </c>
      <c r="J88" s="165">
        <v>1</v>
      </c>
      <c r="K88" s="166">
        <v>0.25</v>
      </c>
      <c r="L88" s="165">
        <f t="shared" si="0"/>
        <v>0.25</v>
      </c>
      <c r="M88" s="167"/>
      <c r="N88" s="165">
        <f t="shared" si="1"/>
        <v>0</v>
      </c>
      <c r="O88" s="167"/>
      <c r="P88" s="165">
        <f t="shared" si="2"/>
        <v>0</v>
      </c>
      <c r="Q88" s="167"/>
      <c r="R88" s="168">
        <f t="shared" si="3"/>
        <v>0</v>
      </c>
      <c r="S88" s="167">
        <f t="shared" si="4"/>
        <v>0</v>
      </c>
      <c r="T88" s="167"/>
      <c r="U88" s="165">
        <f t="shared" si="5"/>
        <v>0</v>
      </c>
      <c r="V88" s="165">
        <f t="shared" si="6"/>
        <v>0.25</v>
      </c>
      <c r="W88" s="169">
        <f>($W$1*V88)+(V88*$V$260)</f>
        <v>2042.1214410377975</v>
      </c>
      <c r="X88" s="170"/>
      <c r="Y88" s="170">
        <f t="shared" si="7"/>
        <v>2042.1214410377975</v>
      </c>
      <c r="Z88" s="170">
        <f t="shared" si="10"/>
        <v>170.18</v>
      </c>
      <c r="AA88" s="170">
        <v>0</v>
      </c>
      <c r="AB88" s="171">
        <v>0</v>
      </c>
      <c r="AC88" s="170">
        <v>0</v>
      </c>
      <c r="AD88" s="171">
        <v>0</v>
      </c>
      <c r="AE88" s="170">
        <v>0</v>
      </c>
      <c r="AF88" s="170">
        <v>0</v>
      </c>
      <c r="AG88" s="170">
        <v>0</v>
      </c>
      <c r="AH88" s="170">
        <v>0</v>
      </c>
      <c r="AI88" s="170">
        <v>0</v>
      </c>
      <c r="AJ88" s="171">
        <v>0</v>
      </c>
      <c r="AK88" s="171">
        <v>0</v>
      </c>
      <c r="AL88" s="170">
        <v>0</v>
      </c>
      <c r="AM88" s="170">
        <v>0</v>
      </c>
      <c r="AN88" s="170">
        <f t="shared" si="9"/>
        <v>0</v>
      </c>
    </row>
    <row r="89" spans="1:40" ht="14.25" customHeight="1" x14ac:dyDescent="0.25">
      <c r="A89" s="161" t="s">
        <v>384</v>
      </c>
      <c r="B89" s="162" t="s">
        <v>385</v>
      </c>
      <c r="C89" s="163" t="s">
        <v>386</v>
      </c>
      <c r="D89" s="162" t="s">
        <v>387</v>
      </c>
      <c r="E89" s="164">
        <v>1</v>
      </c>
      <c r="F89" s="164" t="s">
        <v>45</v>
      </c>
      <c r="G89" s="162" t="s">
        <v>388</v>
      </c>
      <c r="H89" s="162" t="s">
        <v>389</v>
      </c>
      <c r="I89" s="164">
        <v>908000</v>
      </c>
      <c r="J89" s="165">
        <v>1</v>
      </c>
      <c r="K89" s="166">
        <v>1</v>
      </c>
      <c r="L89" s="165">
        <f t="shared" si="0"/>
        <v>1</v>
      </c>
      <c r="M89" s="167"/>
      <c r="N89" s="165">
        <f t="shared" si="1"/>
        <v>0</v>
      </c>
      <c r="O89" s="167"/>
      <c r="P89" s="165">
        <f t="shared" si="2"/>
        <v>0</v>
      </c>
      <c r="Q89" s="167"/>
      <c r="R89" s="168">
        <f t="shared" si="3"/>
        <v>0</v>
      </c>
      <c r="S89" s="167">
        <f t="shared" si="4"/>
        <v>0</v>
      </c>
      <c r="T89" s="167"/>
      <c r="U89" s="165">
        <f t="shared" si="5"/>
        <v>0</v>
      </c>
      <c r="V89" s="165">
        <f t="shared" si="6"/>
        <v>1</v>
      </c>
      <c r="W89" s="169">
        <f>($W$1*V89)+(V89*$V$260)</f>
        <v>8168.4857641511899</v>
      </c>
      <c r="X89" s="170"/>
      <c r="Y89" s="170">
        <f t="shared" si="7"/>
        <v>8168.4857641511899</v>
      </c>
      <c r="Z89" s="170">
        <f t="shared" si="10"/>
        <v>680.71</v>
      </c>
      <c r="AA89" s="170">
        <v>3088.4533333333334</v>
      </c>
      <c r="AB89" s="171">
        <v>1411</v>
      </c>
      <c r="AC89" s="170">
        <v>160.61333333333329</v>
      </c>
      <c r="AD89" s="171">
        <v>0</v>
      </c>
      <c r="AE89" s="170">
        <v>14.166666666666666</v>
      </c>
      <c r="AF89" s="170">
        <v>0</v>
      </c>
      <c r="AG89" s="170">
        <v>1.3866666666666667</v>
      </c>
      <c r="AH89" s="170">
        <v>0</v>
      </c>
      <c r="AI89" s="170">
        <v>0</v>
      </c>
      <c r="AJ89" s="171">
        <v>0</v>
      </c>
      <c r="AK89" s="171">
        <v>1411</v>
      </c>
      <c r="AL89" s="170">
        <v>0</v>
      </c>
      <c r="AM89" s="170">
        <v>0</v>
      </c>
      <c r="AN89" s="170">
        <f t="shared" si="9"/>
        <v>3264.62</v>
      </c>
    </row>
    <row r="90" spans="1:40" ht="14.25" customHeight="1" x14ac:dyDescent="0.25">
      <c r="A90" s="161" t="s">
        <v>390</v>
      </c>
      <c r="B90" s="162" t="s">
        <v>391</v>
      </c>
      <c r="C90" s="163" t="s">
        <v>392</v>
      </c>
      <c r="D90" s="162" t="s">
        <v>393</v>
      </c>
      <c r="E90" s="164">
        <v>3</v>
      </c>
      <c r="F90" s="164" t="s">
        <v>45</v>
      </c>
      <c r="G90" s="162" t="s">
        <v>394</v>
      </c>
      <c r="H90" s="162" t="s">
        <v>395</v>
      </c>
      <c r="I90" s="164">
        <v>900000</v>
      </c>
      <c r="J90" s="165">
        <v>1</v>
      </c>
      <c r="K90" s="166">
        <v>0.4</v>
      </c>
      <c r="L90" s="165">
        <f t="shared" si="0"/>
        <v>0.4</v>
      </c>
      <c r="M90" s="167"/>
      <c r="N90" s="165">
        <f t="shared" si="1"/>
        <v>0</v>
      </c>
      <c r="O90" s="167"/>
      <c r="P90" s="165">
        <f t="shared" si="2"/>
        <v>0</v>
      </c>
      <c r="Q90" s="167"/>
      <c r="R90" s="168">
        <f t="shared" si="3"/>
        <v>0</v>
      </c>
      <c r="S90" s="167">
        <f t="shared" si="4"/>
        <v>0</v>
      </c>
      <c r="T90" s="167"/>
      <c r="U90" s="165">
        <f t="shared" si="5"/>
        <v>0</v>
      </c>
      <c r="V90" s="165">
        <f t="shared" si="6"/>
        <v>0.4</v>
      </c>
      <c r="W90" s="169">
        <f>($W$1*V90)+(V90*$V$260)</f>
        <v>3267.3943056604762</v>
      </c>
      <c r="X90" s="170"/>
      <c r="Y90" s="170">
        <f t="shared" si="7"/>
        <v>3267.3943056604762</v>
      </c>
      <c r="Z90" s="170">
        <f t="shared" si="10"/>
        <v>272.27999999999997</v>
      </c>
      <c r="AA90" s="170">
        <v>10.450000000000001</v>
      </c>
      <c r="AB90" s="171">
        <v>18.333333333333332</v>
      </c>
      <c r="AC90" s="170">
        <v>4.1566666666666672</v>
      </c>
      <c r="AD90" s="171">
        <v>0</v>
      </c>
      <c r="AE90" s="170">
        <v>0</v>
      </c>
      <c r="AF90" s="170">
        <v>0</v>
      </c>
      <c r="AG90" s="170">
        <v>0</v>
      </c>
      <c r="AH90" s="170">
        <v>0</v>
      </c>
      <c r="AI90" s="170">
        <v>0</v>
      </c>
      <c r="AJ90" s="171">
        <v>0</v>
      </c>
      <c r="AK90" s="171">
        <v>18.333333333333332</v>
      </c>
      <c r="AL90" s="170">
        <v>0</v>
      </c>
      <c r="AM90" s="170">
        <v>0</v>
      </c>
      <c r="AN90" s="170">
        <f t="shared" si="9"/>
        <v>14.606666666666669</v>
      </c>
    </row>
    <row r="91" spans="1:40" ht="14.25" customHeight="1" x14ac:dyDescent="0.25">
      <c r="A91" s="161" t="s">
        <v>396</v>
      </c>
      <c r="B91" s="162" t="s">
        <v>391</v>
      </c>
      <c r="C91" s="163" t="s">
        <v>392</v>
      </c>
      <c r="D91" s="162" t="s">
        <v>393</v>
      </c>
      <c r="E91" s="164">
        <v>3</v>
      </c>
      <c r="F91" s="164" t="s">
        <v>45</v>
      </c>
      <c r="G91" s="162" t="s">
        <v>397</v>
      </c>
      <c r="H91" s="162" t="s">
        <v>397</v>
      </c>
      <c r="I91" s="164">
        <v>901000</v>
      </c>
      <c r="J91" s="165">
        <v>1</v>
      </c>
      <c r="K91" s="166">
        <v>0.4</v>
      </c>
      <c r="L91" s="165">
        <f t="shared" si="0"/>
        <v>0.4</v>
      </c>
      <c r="M91" s="167"/>
      <c r="N91" s="165">
        <f t="shared" si="1"/>
        <v>0</v>
      </c>
      <c r="O91" s="167"/>
      <c r="P91" s="165">
        <f t="shared" si="2"/>
        <v>0</v>
      </c>
      <c r="Q91" s="167"/>
      <c r="R91" s="168">
        <f t="shared" si="3"/>
        <v>0</v>
      </c>
      <c r="S91" s="167">
        <f t="shared" si="4"/>
        <v>0</v>
      </c>
      <c r="T91" s="167"/>
      <c r="U91" s="165">
        <f t="shared" si="5"/>
        <v>0</v>
      </c>
      <c r="V91" s="165">
        <f t="shared" si="6"/>
        <v>0.4</v>
      </c>
      <c r="W91" s="169">
        <f>($W$1*V91)+(V91*$V$260)</f>
        <v>3267.3943056604762</v>
      </c>
      <c r="X91" s="170"/>
      <c r="Y91" s="170">
        <f t="shared" si="7"/>
        <v>3267.3943056604762</v>
      </c>
      <c r="Z91" s="170">
        <f t="shared" si="10"/>
        <v>272.27999999999997</v>
      </c>
      <c r="AA91" s="170">
        <v>5626.61</v>
      </c>
      <c r="AB91" s="171">
        <v>2042.6666666666667</v>
      </c>
      <c r="AC91" s="170">
        <v>4.8533333333333326</v>
      </c>
      <c r="AD91" s="171">
        <v>0</v>
      </c>
      <c r="AE91" s="170">
        <v>0</v>
      </c>
      <c r="AF91" s="170">
        <v>0</v>
      </c>
      <c r="AG91" s="170">
        <v>0</v>
      </c>
      <c r="AH91" s="170">
        <v>536.80666666666673</v>
      </c>
      <c r="AI91" s="170">
        <v>49.43</v>
      </c>
      <c r="AJ91" s="171">
        <v>1647.6666666666667</v>
      </c>
      <c r="AK91" s="171">
        <v>3690.3333333333335</v>
      </c>
      <c r="AL91" s="170">
        <v>0</v>
      </c>
      <c r="AM91" s="170">
        <v>0</v>
      </c>
      <c r="AN91" s="170">
        <f t="shared" si="9"/>
        <v>6217.7</v>
      </c>
    </row>
    <row r="92" spans="1:40" ht="14.25" customHeight="1" x14ac:dyDescent="0.25">
      <c r="A92" s="161" t="s">
        <v>398</v>
      </c>
      <c r="B92" s="162" t="s">
        <v>391</v>
      </c>
      <c r="C92" s="163" t="s">
        <v>392</v>
      </c>
      <c r="D92" s="162" t="s">
        <v>393</v>
      </c>
      <c r="E92" s="164">
        <v>3</v>
      </c>
      <c r="F92" s="164" t="s">
        <v>45</v>
      </c>
      <c r="G92" s="162" t="s">
        <v>380</v>
      </c>
      <c r="H92" s="162" t="s">
        <v>399</v>
      </c>
      <c r="I92" s="164">
        <v>905700</v>
      </c>
      <c r="J92" s="165">
        <v>1</v>
      </c>
      <c r="K92" s="166">
        <v>0.1</v>
      </c>
      <c r="L92" s="165">
        <f t="shared" si="0"/>
        <v>0.1</v>
      </c>
      <c r="M92" s="167"/>
      <c r="N92" s="165">
        <f t="shared" si="1"/>
        <v>0</v>
      </c>
      <c r="O92" s="167"/>
      <c r="P92" s="165">
        <f t="shared" si="2"/>
        <v>0</v>
      </c>
      <c r="Q92" s="167"/>
      <c r="R92" s="168">
        <f t="shared" si="3"/>
        <v>0</v>
      </c>
      <c r="S92" s="167">
        <f t="shared" si="4"/>
        <v>0</v>
      </c>
      <c r="T92" s="167"/>
      <c r="U92" s="165">
        <f t="shared" si="5"/>
        <v>0</v>
      </c>
      <c r="V92" s="165">
        <f t="shared" si="6"/>
        <v>0.1</v>
      </c>
      <c r="W92" s="169">
        <f>($W$1*V92)+(V92*$V$260)</f>
        <v>816.84857641511906</v>
      </c>
      <c r="X92" s="170"/>
      <c r="Y92" s="170">
        <f t="shared" si="7"/>
        <v>816.84857641511906</v>
      </c>
      <c r="Z92" s="170">
        <f t="shared" si="10"/>
        <v>68.069999999999993</v>
      </c>
      <c r="AA92" s="170">
        <v>0.36333333333333334</v>
      </c>
      <c r="AB92" s="171">
        <v>0.66666666666666663</v>
      </c>
      <c r="AC92" s="170">
        <v>0</v>
      </c>
      <c r="AD92" s="171">
        <v>0</v>
      </c>
      <c r="AE92" s="170">
        <v>0</v>
      </c>
      <c r="AF92" s="170">
        <v>0</v>
      </c>
      <c r="AG92" s="170">
        <v>0</v>
      </c>
      <c r="AH92" s="170">
        <v>0</v>
      </c>
      <c r="AI92" s="170">
        <v>0</v>
      </c>
      <c r="AJ92" s="171">
        <v>0</v>
      </c>
      <c r="AK92" s="171">
        <v>0.66666666666666663</v>
      </c>
      <c r="AL92" s="170">
        <v>0</v>
      </c>
      <c r="AM92" s="170">
        <v>0</v>
      </c>
      <c r="AN92" s="170">
        <f t="shared" si="9"/>
        <v>0.36333333333333334</v>
      </c>
    </row>
    <row r="93" spans="1:40" ht="14.25" customHeight="1" x14ac:dyDescent="0.25">
      <c r="A93" s="161" t="s">
        <v>398</v>
      </c>
      <c r="B93" s="162" t="s">
        <v>391</v>
      </c>
      <c r="C93" s="163" t="s">
        <v>392</v>
      </c>
      <c r="D93" s="163" t="s">
        <v>393</v>
      </c>
      <c r="E93" s="164">
        <v>3</v>
      </c>
      <c r="F93" s="164" t="s">
        <v>45</v>
      </c>
      <c r="G93" s="162" t="s">
        <v>380</v>
      </c>
      <c r="H93" s="162" t="s">
        <v>399</v>
      </c>
      <c r="I93" s="164">
        <v>905750</v>
      </c>
      <c r="J93" s="165">
        <v>1</v>
      </c>
      <c r="K93" s="166">
        <v>0.1</v>
      </c>
      <c r="L93" s="165">
        <f t="shared" si="0"/>
        <v>0.1</v>
      </c>
      <c r="M93" s="167"/>
      <c r="N93" s="165">
        <f t="shared" si="1"/>
        <v>0</v>
      </c>
      <c r="O93" s="167"/>
      <c r="P93" s="165">
        <f t="shared" si="2"/>
        <v>0</v>
      </c>
      <c r="Q93" s="167"/>
      <c r="R93" s="168">
        <f t="shared" si="3"/>
        <v>0</v>
      </c>
      <c r="S93" s="167">
        <f t="shared" si="4"/>
        <v>0</v>
      </c>
      <c r="T93" s="167"/>
      <c r="U93" s="165">
        <f t="shared" si="5"/>
        <v>0</v>
      </c>
      <c r="V93" s="165">
        <f t="shared" si="6"/>
        <v>0.1</v>
      </c>
      <c r="W93" s="169">
        <f>($W$1*V93)+(V93*$V$260)</f>
        <v>816.84857641511906</v>
      </c>
      <c r="X93" s="170"/>
      <c r="Y93" s="170">
        <f t="shared" si="7"/>
        <v>816.84857641511906</v>
      </c>
      <c r="Z93" s="170">
        <f t="shared" si="10"/>
        <v>68.069999999999993</v>
      </c>
      <c r="AA93" s="170">
        <v>0.36333333333333334</v>
      </c>
      <c r="AB93" s="171">
        <v>0</v>
      </c>
      <c r="AC93" s="170">
        <v>0</v>
      </c>
      <c r="AD93" s="171">
        <v>0</v>
      </c>
      <c r="AE93" s="170">
        <v>0</v>
      </c>
      <c r="AF93" s="170">
        <v>0</v>
      </c>
      <c r="AG93" s="170">
        <v>0</v>
      </c>
      <c r="AH93" s="170">
        <v>0</v>
      </c>
      <c r="AI93" s="170">
        <v>0</v>
      </c>
      <c r="AJ93" s="171">
        <v>0</v>
      </c>
      <c r="AK93" s="171">
        <v>0</v>
      </c>
      <c r="AL93" s="170">
        <v>0</v>
      </c>
      <c r="AM93" s="170">
        <v>0</v>
      </c>
      <c r="AN93" s="170">
        <f t="shared" si="9"/>
        <v>0.36333333333333334</v>
      </c>
    </row>
    <row r="94" spans="1:40" ht="14.25" customHeight="1" x14ac:dyDescent="0.25">
      <c r="A94" s="161" t="s">
        <v>400</v>
      </c>
      <c r="B94" s="162" t="s">
        <v>152</v>
      </c>
      <c r="C94" s="163" t="s">
        <v>153</v>
      </c>
      <c r="D94" s="163" t="s">
        <v>154</v>
      </c>
      <c r="E94" s="164">
        <v>3</v>
      </c>
      <c r="F94" s="164" t="s">
        <v>45</v>
      </c>
      <c r="G94" s="162" t="s">
        <v>401</v>
      </c>
      <c r="H94" s="162" t="s">
        <v>380</v>
      </c>
      <c r="I94" s="164">
        <v>900540</v>
      </c>
      <c r="J94" s="165">
        <v>1</v>
      </c>
      <c r="K94" s="166">
        <v>0.33</v>
      </c>
      <c r="L94" s="165">
        <f t="shared" si="0"/>
        <v>0.33</v>
      </c>
      <c r="M94" s="167"/>
      <c r="N94" s="165">
        <f t="shared" si="1"/>
        <v>0</v>
      </c>
      <c r="O94" s="167"/>
      <c r="P94" s="165">
        <f t="shared" si="2"/>
        <v>0</v>
      </c>
      <c r="Q94" s="167"/>
      <c r="R94" s="168">
        <f t="shared" si="3"/>
        <v>0</v>
      </c>
      <c r="S94" s="167">
        <f t="shared" si="4"/>
        <v>0</v>
      </c>
      <c r="T94" s="167"/>
      <c r="U94" s="165">
        <f t="shared" si="5"/>
        <v>0</v>
      </c>
      <c r="V94" s="165">
        <f t="shared" si="6"/>
        <v>0.33</v>
      </c>
      <c r="W94" s="169">
        <f>($W$1*V94)+(V94*$V$260)</f>
        <v>2695.600302169893</v>
      </c>
      <c r="X94" s="170"/>
      <c r="Y94" s="170">
        <f t="shared" si="7"/>
        <v>2695.600302169893</v>
      </c>
      <c r="Z94" s="170">
        <f t="shared" si="10"/>
        <v>224.63</v>
      </c>
      <c r="AA94" s="170">
        <v>345.37333333333339</v>
      </c>
      <c r="AB94" s="171">
        <v>416.33333333333331</v>
      </c>
      <c r="AC94" s="170">
        <v>27.896666666666665</v>
      </c>
      <c r="AD94" s="171">
        <v>0</v>
      </c>
      <c r="AE94" s="170">
        <v>0</v>
      </c>
      <c r="AF94" s="170">
        <v>0</v>
      </c>
      <c r="AG94" s="170">
        <v>0</v>
      </c>
      <c r="AH94" s="170">
        <v>441.90666666666669</v>
      </c>
      <c r="AI94" s="170">
        <v>1573.9433333333334</v>
      </c>
      <c r="AJ94" s="171">
        <v>2055.6666666666665</v>
      </c>
      <c r="AK94" s="171">
        <v>2472</v>
      </c>
      <c r="AL94" s="170">
        <v>0</v>
      </c>
      <c r="AM94" s="170">
        <v>0</v>
      </c>
      <c r="AN94" s="170">
        <f t="shared" si="9"/>
        <v>2389.12</v>
      </c>
    </row>
    <row r="95" spans="1:40" ht="14.25" customHeight="1" x14ac:dyDescent="0.25">
      <c r="A95" s="161" t="s">
        <v>402</v>
      </c>
      <c r="B95" s="162" t="s">
        <v>403</v>
      </c>
      <c r="C95" s="163" t="s">
        <v>153</v>
      </c>
      <c r="D95" s="162" t="s">
        <v>154</v>
      </c>
      <c r="E95" s="164">
        <v>3</v>
      </c>
      <c r="F95" s="164" t="s">
        <v>45</v>
      </c>
      <c r="G95" s="162" t="s">
        <v>375</v>
      </c>
      <c r="H95" s="162" t="s">
        <v>404</v>
      </c>
      <c r="I95" s="164">
        <v>903300</v>
      </c>
      <c r="J95" s="165">
        <v>1</v>
      </c>
      <c r="K95" s="166">
        <v>1</v>
      </c>
      <c r="L95" s="165">
        <f t="shared" si="0"/>
        <v>1</v>
      </c>
      <c r="M95" s="167"/>
      <c r="N95" s="165">
        <f t="shared" si="1"/>
        <v>0</v>
      </c>
      <c r="O95" s="167"/>
      <c r="P95" s="165">
        <f t="shared" si="2"/>
        <v>0</v>
      </c>
      <c r="Q95" s="167"/>
      <c r="R95" s="168">
        <f t="shared" si="3"/>
        <v>0</v>
      </c>
      <c r="S95" s="167">
        <f t="shared" si="4"/>
        <v>0</v>
      </c>
      <c r="T95" s="167"/>
      <c r="U95" s="165">
        <f t="shared" si="5"/>
        <v>0</v>
      </c>
      <c r="V95" s="165">
        <f t="shared" si="6"/>
        <v>1</v>
      </c>
      <c r="W95" s="169">
        <f>($W$1*V95)+(V95*$V$260)</f>
        <v>8168.4857641511899</v>
      </c>
      <c r="X95" s="170"/>
      <c r="Y95" s="170">
        <f t="shared" si="7"/>
        <v>8168.4857641511899</v>
      </c>
      <c r="Z95" s="170">
        <f t="shared" si="10"/>
        <v>680.71</v>
      </c>
      <c r="AA95" s="170">
        <v>0</v>
      </c>
      <c r="AB95" s="171">
        <v>0</v>
      </c>
      <c r="AC95" s="170">
        <v>0</v>
      </c>
      <c r="AD95" s="171">
        <v>0</v>
      </c>
      <c r="AE95" s="170">
        <v>0</v>
      </c>
      <c r="AF95" s="170">
        <v>0</v>
      </c>
      <c r="AG95" s="170">
        <v>0</v>
      </c>
      <c r="AH95" s="170">
        <v>0</v>
      </c>
      <c r="AI95" s="170">
        <v>0</v>
      </c>
      <c r="AJ95" s="171">
        <v>0</v>
      </c>
      <c r="AK95" s="171">
        <v>0</v>
      </c>
      <c r="AL95" s="170">
        <v>0</v>
      </c>
      <c r="AM95" s="170">
        <v>0</v>
      </c>
      <c r="AN95" s="170">
        <f t="shared" si="9"/>
        <v>0</v>
      </c>
    </row>
    <row r="96" spans="1:40" ht="14.25" customHeight="1" x14ac:dyDescent="0.25">
      <c r="A96" s="161" t="s">
        <v>405</v>
      </c>
      <c r="B96" s="162" t="s">
        <v>162</v>
      </c>
      <c r="C96" s="163" t="s">
        <v>163</v>
      </c>
      <c r="D96" s="162" t="s">
        <v>406</v>
      </c>
      <c r="E96" s="164">
        <v>45661</v>
      </c>
      <c r="F96" s="164" t="s">
        <v>45</v>
      </c>
      <c r="G96" s="162" t="s">
        <v>407</v>
      </c>
      <c r="H96" s="162" t="s">
        <v>408</v>
      </c>
      <c r="I96" s="164">
        <v>900000</v>
      </c>
      <c r="J96" s="165">
        <v>1</v>
      </c>
      <c r="K96" s="166">
        <v>0.2</v>
      </c>
      <c r="L96" s="165">
        <f t="shared" si="0"/>
        <v>0.2</v>
      </c>
      <c r="M96" s="167"/>
      <c r="N96" s="165">
        <f t="shared" si="1"/>
        <v>0</v>
      </c>
      <c r="O96" s="167" t="s">
        <v>169</v>
      </c>
      <c r="P96" s="165">
        <f t="shared" si="2"/>
        <v>0</v>
      </c>
      <c r="Q96" s="167"/>
      <c r="R96" s="168">
        <f t="shared" si="3"/>
        <v>0</v>
      </c>
      <c r="S96" s="167">
        <f t="shared" si="4"/>
        <v>0</v>
      </c>
      <c r="T96" s="167"/>
      <c r="U96" s="165">
        <f t="shared" si="5"/>
        <v>0</v>
      </c>
      <c r="V96" s="165">
        <f t="shared" si="6"/>
        <v>0.2</v>
      </c>
      <c r="W96" s="169">
        <f>($W$1*V96)+(V96*$V$260)</f>
        <v>1633.6971528302381</v>
      </c>
      <c r="X96" s="170"/>
      <c r="Y96" s="170">
        <f t="shared" si="7"/>
        <v>1633.6971528302381</v>
      </c>
      <c r="Z96" s="170">
        <f t="shared" si="10"/>
        <v>136.13999999999999</v>
      </c>
      <c r="AA96" s="170">
        <v>0</v>
      </c>
      <c r="AB96" s="171">
        <v>0</v>
      </c>
      <c r="AC96" s="170">
        <v>0</v>
      </c>
      <c r="AD96" s="171">
        <v>0</v>
      </c>
      <c r="AE96" s="170">
        <v>0</v>
      </c>
      <c r="AF96" s="170">
        <v>0</v>
      </c>
      <c r="AG96" s="170">
        <v>0</v>
      </c>
      <c r="AH96" s="170">
        <v>0</v>
      </c>
      <c r="AI96" s="170">
        <v>0</v>
      </c>
      <c r="AJ96" s="171">
        <v>0</v>
      </c>
      <c r="AK96" s="171">
        <v>0</v>
      </c>
      <c r="AL96" s="170">
        <v>0</v>
      </c>
      <c r="AM96" s="170">
        <v>0</v>
      </c>
      <c r="AN96" s="170">
        <f t="shared" si="9"/>
        <v>0</v>
      </c>
    </row>
    <row r="97" spans="1:40" ht="14.25" customHeight="1" x14ac:dyDescent="0.25">
      <c r="A97" s="161" t="s">
        <v>409</v>
      </c>
      <c r="B97" s="162" t="s">
        <v>410</v>
      </c>
      <c r="C97" s="163" t="s">
        <v>411</v>
      </c>
      <c r="D97" s="162"/>
      <c r="E97" s="164" t="s">
        <v>188</v>
      </c>
      <c r="F97" s="164" t="s">
        <v>45</v>
      </c>
      <c r="G97" s="162"/>
      <c r="H97" s="162"/>
      <c r="I97" s="164">
        <v>908000</v>
      </c>
      <c r="J97" s="165"/>
      <c r="K97" s="166"/>
      <c r="L97" s="165">
        <f t="shared" si="0"/>
        <v>0</v>
      </c>
      <c r="M97" s="167"/>
      <c r="N97" s="165">
        <f t="shared" si="1"/>
        <v>0</v>
      </c>
      <c r="O97" s="167" t="s">
        <v>169</v>
      </c>
      <c r="P97" s="165">
        <f t="shared" si="2"/>
        <v>0</v>
      </c>
      <c r="Q97" s="167"/>
      <c r="R97" s="168">
        <f t="shared" si="3"/>
        <v>0</v>
      </c>
      <c r="S97" s="167">
        <f t="shared" si="4"/>
        <v>0</v>
      </c>
      <c r="T97" s="167"/>
      <c r="U97" s="165">
        <f t="shared" si="5"/>
        <v>0</v>
      </c>
      <c r="V97" s="165">
        <f t="shared" si="6"/>
        <v>0</v>
      </c>
      <c r="W97" s="169">
        <f>($W$1*V97)+(V97*$V$260)</f>
        <v>0</v>
      </c>
      <c r="X97" s="170"/>
      <c r="Y97" s="170">
        <f t="shared" si="7"/>
        <v>0</v>
      </c>
      <c r="Z97" s="170">
        <f t="shared" si="10"/>
        <v>0</v>
      </c>
      <c r="AA97" s="170">
        <v>0</v>
      </c>
      <c r="AB97" s="171">
        <v>0</v>
      </c>
      <c r="AC97" s="170">
        <v>0</v>
      </c>
      <c r="AD97" s="171">
        <v>0</v>
      </c>
      <c r="AE97" s="170">
        <v>0</v>
      </c>
      <c r="AF97" s="170">
        <v>0</v>
      </c>
      <c r="AG97" s="170">
        <v>0</v>
      </c>
      <c r="AH97" s="170">
        <v>0</v>
      </c>
      <c r="AI97" s="170">
        <v>0</v>
      </c>
      <c r="AJ97" s="171">
        <v>0</v>
      </c>
      <c r="AK97" s="171">
        <v>0</v>
      </c>
      <c r="AL97" s="170">
        <v>0</v>
      </c>
      <c r="AM97" s="170">
        <v>0</v>
      </c>
      <c r="AN97" s="170">
        <f t="shared" si="9"/>
        <v>0</v>
      </c>
    </row>
    <row r="98" spans="1:40" ht="14.25" customHeight="1" x14ac:dyDescent="0.25">
      <c r="A98" s="161" t="s">
        <v>412</v>
      </c>
      <c r="B98" s="162" t="s">
        <v>171</v>
      </c>
      <c r="C98" s="163" t="s">
        <v>171</v>
      </c>
      <c r="D98" s="162" t="s">
        <v>171</v>
      </c>
      <c r="E98" s="164" t="s">
        <v>188</v>
      </c>
      <c r="F98" s="164" t="s">
        <v>45</v>
      </c>
      <c r="G98" s="162" t="s">
        <v>413</v>
      </c>
      <c r="H98" s="162" t="s">
        <v>413</v>
      </c>
      <c r="I98" s="164">
        <v>900000</v>
      </c>
      <c r="J98" s="165">
        <v>0</v>
      </c>
      <c r="K98" s="166">
        <v>0</v>
      </c>
      <c r="L98" s="165">
        <f t="shared" si="0"/>
        <v>0</v>
      </c>
      <c r="M98" s="167"/>
      <c r="N98" s="165">
        <f t="shared" si="1"/>
        <v>0</v>
      </c>
      <c r="O98" s="167" t="s">
        <v>169</v>
      </c>
      <c r="P98" s="165">
        <f t="shared" si="2"/>
        <v>0</v>
      </c>
      <c r="Q98" s="167"/>
      <c r="R98" s="168">
        <f t="shared" si="3"/>
        <v>0</v>
      </c>
      <c r="S98" s="167">
        <f t="shared" si="4"/>
        <v>0</v>
      </c>
      <c r="T98" s="167"/>
      <c r="U98" s="165">
        <f t="shared" si="5"/>
        <v>0</v>
      </c>
      <c r="V98" s="165">
        <f t="shared" si="6"/>
        <v>0</v>
      </c>
      <c r="W98" s="169">
        <f>($W$1*V98)+(V98*$V$260)</f>
        <v>0</v>
      </c>
      <c r="X98" s="170"/>
      <c r="Y98" s="170">
        <f t="shared" si="7"/>
        <v>0</v>
      </c>
      <c r="Z98" s="170">
        <f t="shared" si="10"/>
        <v>0</v>
      </c>
      <c r="AA98" s="170">
        <v>0</v>
      </c>
      <c r="AB98" s="171">
        <v>0</v>
      </c>
      <c r="AC98" s="170">
        <v>0</v>
      </c>
      <c r="AD98" s="171">
        <v>0</v>
      </c>
      <c r="AE98" s="170">
        <v>0</v>
      </c>
      <c r="AF98" s="170">
        <v>0</v>
      </c>
      <c r="AG98" s="170">
        <v>0</v>
      </c>
      <c r="AH98" s="170">
        <v>102.57666666666667</v>
      </c>
      <c r="AI98" s="170">
        <v>552.96333333333325</v>
      </c>
      <c r="AJ98" s="171">
        <v>492.66666666666669</v>
      </c>
      <c r="AK98" s="171">
        <v>492.66666666666669</v>
      </c>
      <c r="AL98" s="170">
        <v>0</v>
      </c>
      <c r="AM98" s="170">
        <v>0</v>
      </c>
      <c r="AN98" s="170">
        <f t="shared" si="9"/>
        <v>655.54</v>
      </c>
    </row>
    <row r="99" spans="1:40" ht="14.25" customHeight="1" x14ac:dyDescent="0.25">
      <c r="A99" s="161" t="s">
        <v>414</v>
      </c>
      <c r="B99" s="162" t="s">
        <v>171</v>
      </c>
      <c r="C99" s="163" t="s">
        <v>171</v>
      </c>
      <c r="D99" s="162" t="s">
        <v>171</v>
      </c>
      <c r="E99" s="164" t="s">
        <v>188</v>
      </c>
      <c r="F99" s="164" t="s">
        <v>45</v>
      </c>
      <c r="G99" s="162" t="s">
        <v>415</v>
      </c>
      <c r="H99" s="162" t="s">
        <v>389</v>
      </c>
      <c r="I99" s="164">
        <v>908000</v>
      </c>
      <c r="J99" s="165">
        <v>0</v>
      </c>
      <c r="K99" s="166">
        <v>0</v>
      </c>
      <c r="L99" s="165">
        <f t="shared" si="0"/>
        <v>0</v>
      </c>
      <c r="M99" s="167"/>
      <c r="N99" s="165">
        <f t="shared" si="1"/>
        <v>0</v>
      </c>
      <c r="O99" s="167" t="s">
        <v>169</v>
      </c>
      <c r="P99" s="165">
        <f t="shared" si="2"/>
        <v>0</v>
      </c>
      <c r="Q99" s="167"/>
      <c r="R99" s="168">
        <f t="shared" si="3"/>
        <v>0</v>
      </c>
      <c r="S99" s="167">
        <f t="shared" si="4"/>
        <v>0</v>
      </c>
      <c r="T99" s="167"/>
      <c r="U99" s="165">
        <f t="shared" si="5"/>
        <v>0</v>
      </c>
      <c r="V99" s="165">
        <f t="shared" si="6"/>
        <v>0</v>
      </c>
      <c r="W99" s="169">
        <f>($W$1*V99)+(V99*$V$260)</f>
        <v>0</v>
      </c>
      <c r="X99" s="170"/>
      <c r="Y99" s="170">
        <f t="shared" si="7"/>
        <v>0</v>
      </c>
      <c r="Z99" s="170">
        <f t="shared" si="10"/>
        <v>0</v>
      </c>
      <c r="AA99" s="170">
        <v>0</v>
      </c>
      <c r="AB99" s="171">
        <v>0</v>
      </c>
      <c r="AC99" s="170">
        <v>0</v>
      </c>
      <c r="AD99" s="171">
        <v>0</v>
      </c>
      <c r="AE99" s="170">
        <v>0</v>
      </c>
      <c r="AF99" s="170">
        <v>0</v>
      </c>
      <c r="AG99" s="170">
        <v>0</v>
      </c>
      <c r="AH99" s="170">
        <v>0</v>
      </c>
      <c r="AI99" s="170">
        <v>0</v>
      </c>
      <c r="AJ99" s="171">
        <v>0</v>
      </c>
      <c r="AK99" s="171">
        <v>0</v>
      </c>
      <c r="AL99" s="170">
        <v>0</v>
      </c>
      <c r="AM99" s="170">
        <v>0</v>
      </c>
      <c r="AN99" s="170">
        <f t="shared" si="9"/>
        <v>0</v>
      </c>
    </row>
    <row r="100" spans="1:40" ht="14.25" customHeight="1" x14ac:dyDescent="0.25">
      <c r="A100" s="161" t="s">
        <v>416</v>
      </c>
      <c r="B100" s="162" t="s">
        <v>171</v>
      </c>
      <c r="C100" s="163" t="s">
        <v>171</v>
      </c>
      <c r="D100" s="162" t="s">
        <v>171</v>
      </c>
      <c r="E100" s="164" t="s">
        <v>188</v>
      </c>
      <c r="F100" s="164" t="s">
        <v>45</v>
      </c>
      <c r="G100" s="162" t="s">
        <v>417</v>
      </c>
      <c r="H100" s="162" t="s">
        <v>389</v>
      </c>
      <c r="I100" s="164">
        <v>908000</v>
      </c>
      <c r="J100" s="165">
        <v>0</v>
      </c>
      <c r="K100" s="166">
        <v>0</v>
      </c>
      <c r="L100" s="165">
        <f t="shared" si="0"/>
        <v>0</v>
      </c>
      <c r="M100" s="167"/>
      <c r="N100" s="165">
        <f t="shared" si="1"/>
        <v>0</v>
      </c>
      <c r="O100" s="167" t="s">
        <v>169</v>
      </c>
      <c r="P100" s="165">
        <f t="shared" si="2"/>
        <v>0</v>
      </c>
      <c r="Q100" s="167"/>
      <c r="R100" s="168">
        <f t="shared" si="3"/>
        <v>0</v>
      </c>
      <c r="S100" s="167">
        <f t="shared" si="4"/>
        <v>0</v>
      </c>
      <c r="T100" s="167"/>
      <c r="U100" s="165">
        <f t="shared" si="5"/>
        <v>0</v>
      </c>
      <c r="V100" s="165">
        <f t="shared" si="6"/>
        <v>0</v>
      </c>
      <c r="W100" s="169">
        <f>($W$1*V100)+(V100*$V$260)</f>
        <v>0</v>
      </c>
      <c r="X100" s="170"/>
      <c r="Y100" s="170">
        <f t="shared" si="7"/>
        <v>0</v>
      </c>
      <c r="Z100" s="170">
        <f t="shared" si="10"/>
        <v>0</v>
      </c>
      <c r="AA100" s="170">
        <v>0</v>
      </c>
      <c r="AB100" s="171">
        <v>0</v>
      </c>
      <c r="AC100" s="170">
        <v>0</v>
      </c>
      <c r="AD100" s="171">
        <v>0</v>
      </c>
      <c r="AE100" s="170">
        <v>0</v>
      </c>
      <c r="AF100" s="170">
        <v>0</v>
      </c>
      <c r="AG100" s="170">
        <v>0</v>
      </c>
      <c r="AH100" s="170">
        <v>0</v>
      </c>
      <c r="AI100" s="170">
        <v>0</v>
      </c>
      <c r="AJ100" s="171">
        <v>0</v>
      </c>
      <c r="AK100" s="171">
        <v>0</v>
      </c>
      <c r="AL100" s="170">
        <v>0</v>
      </c>
      <c r="AM100" s="170">
        <v>0</v>
      </c>
      <c r="AN100" s="170">
        <f t="shared" si="9"/>
        <v>0</v>
      </c>
    </row>
    <row r="101" spans="1:40" ht="14.25" customHeight="1" x14ac:dyDescent="0.25">
      <c r="A101" s="161" t="s">
        <v>418</v>
      </c>
      <c r="B101" s="162" t="s">
        <v>171</v>
      </c>
      <c r="C101" s="163" t="s">
        <v>171</v>
      </c>
      <c r="D101" s="163" t="s">
        <v>171</v>
      </c>
      <c r="E101" s="164" t="s">
        <v>188</v>
      </c>
      <c r="F101" s="164" t="s">
        <v>45</v>
      </c>
      <c r="G101" s="162" t="s">
        <v>419</v>
      </c>
      <c r="H101" s="162" t="s">
        <v>420</v>
      </c>
      <c r="I101" s="164">
        <v>909010</v>
      </c>
      <c r="J101" s="165">
        <v>0</v>
      </c>
      <c r="K101" s="166">
        <v>0</v>
      </c>
      <c r="L101" s="165">
        <f t="shared" si="0"/>
        <v>0</v>
      </c>
      <c r="M101" s="167"/>
      <c r="N101" s="165">
        <f t="shared" si="1"/>
        <v>0</v>
      </c>
      <c r="O101" s="167" t="s">
        <v>169</v>
      </c>
      <c r="P101" s="165">
        <f t="shared" si="2"/>
        <v>0</v>
      </c>
      <c r="Q101" s="167"/>
      <c r="R101" s="168">
        <f t="shared" si="3"/>
        <v>0</v>
      </c>
      <c r="S101" s="167">
        <f t="shared" si="4"/>
        <v>0</v>
      </c>
      <c r="T101" s="167"/>
      <c r="U101" s="165">
        <f t="shared" si="5"/>
        <v>0</v>
      </c>
      <c r="V101" s="165">
        <f t="shared" si="6"/>
        <v>0</v>
      </c>
      <c r="W101" s="169">
        <f>($W$1*V101)+(V101*$V$260)</f>
        <v>0</v>
      </c>
      <c r="X101" s="170"/>
      <c r="Y101" s="170">
        <f t="shared" si="7"/>
        <v>0</v>
      </c>
      <c r="Z101" s="170">
        <f t="shared" si="10"/>
        <v>0</v>
      </c>
      <c r="AA101" s="170">
        <v>1.31</v>
      </c>
      <c r="AB101" s="171">
        <v>0.66666666666666663</v>
      </c>
      <c r="AC101" s="170">
        <v>0</v>
      </c>
      <c r="AD101" s="171">
        <v>0</v>
      </c>
      <c r="AE101" s="170">
        <v>0</v>
      </c>
      <c r="AF101" s="170">
        <v>0</v>
      </c>
      <c r="AG101" s="170">
        <v>0</v>
      </c>
      <c r="AH101" s="170">
        <v>0</v>
      </c>
      <c r="AI101" s="170">
        <v>0</v>
      </c>
      <c r="AJ101" s="171">
        <v>0</v>
      </c>
      <c r="AK101" s="171">
        <v>0.66666666666666663</v>
      </c>
      <c r="AL101" s="170">
        <v>0</v>
      </c>
      <c r="AM101" s="170">
        <v>0</v>
      </c>
      <c r="AN101" s="170">
        <f t="shared" si="9"/>
        <v>1.31</v>
      </c>
    </row>
    <row r="102" spans="1:40" ht="14.25" customHeight="1" x14ac:dyDescent="0.25">
      <c r="A102" s="161" t="s">
        <v>421</v>
      </c>
      <c r="B102" s="162" t="s">
        <v>422</v>
      </c>
      <c r="C102" s="163" t="s">
        <v>423</v>
      </c>
      <c r="D102" s="163" t="s">
        <v>424</v>
      </c>
      <c r="E102" s="164">
        <v>1</v>
      </c>
      <c r="F102" s="164" t="s">
        <v>46</v>
      </c>
      <c r="G102" s="162" t="s">
        <v>425</v>
      </c>
      <c r="H102" s="162" t="s">
        <v>426</v>
      </c>
      <c r="I102" s="164" t="s">
        <v>427</v>
      </c>
      <c r="J102" s="165">
        <v>1</v>
      </c>
      <c r="K102" s="166">
        <v>1</v>
      </c>
      <c r="L102" s="165">
        <f t="shared" si="0"/>
        <v>1</v>
      </c>
      <c r="M102" s="167"/>
      <c r="N102" s="165">
        <f t="shared" si="1"/>
        <v>0</v>
      </c>
      <c r="O102" s="167"/>
      <c r="P102" s="165">
        <f t="shared" si="2"/>
        <v>0</v>
      </c>
      <c r="Q102" s="167"/>
      <c r="R102" s="168">
        <f t="shared" si="3"/>
        <v>0</v>
      </c>
      <c r="S102" s="167">
        <f t="shared" si="4"/>
        <v>0</v>
      </c>
      <c r="T102" s="167"/>
      <c r="U102" s="165">
        <f t="shared" si="5"/>
        <v>0</v>
      </c>
      <c r="V102" s="165">
        <f t="shared" si="6"/>
        <v>1</v>
      </c>
      <c r="W102" s="169">
        <f>($W$1*V102)+(V102*$V$260)</f>
        <v>8168.4857641511899</v>
      </c>
      <c r="X102" s="170"/>
      <c r="Y102" s="170">
        <f t="shared" si="7"/>
        <v>8168.4857641511899</v>
      </c>
      <c r="Z102" s="170">
        <f t="shared" si="10"/>
        <v>680.71</v>
      </c>
      <c r="AA102" s="170">
        <v>0</v>
      </c>
      <c r="AB102" s="171">
        <v>0</v>
      </c>
      <c r="AC102" s="170">
        <v>0</v>
      </c>
      <c r="AD102" s="171">
        <v>0</v>
      </c>
      <c r="AE102" s="170">
        <v>28.333333333333332</v>
      </c>
      <c r="AF102" s="170">
        <v>0</v>
      </c>
      <c r="AG102" s="170">
        <v>0</v>
      </c>
      <c r="AH102" s="170">
        <v>0</v>
      </c>
      <c r="AI102" s="170">
        <v>0</v>
      </c>
      <c r="AJ102" s="171">
        <v>0</v>
      </c>
      <c r="AK102" s="171">
        <v>0</v>
      </c>
      <c r="AL102" s="170">
        <v>0</v>
      </c>
      <c r="AM102" s="170">
        <v>0</v>
      </c>
      <c r="AN102" s="170">
        <f t="shared" si="9"/>
        <v>28.333333333333332</v>
      </c>
    </row>
    <row r="103" spans="1:40" ht="14.25" customHeight="1" x14ac:dyDescent="0.25">
      <c r="A103" s="161" t="s">
        <v>428</v>
      </c>
      <c r="B103" s="162">
        <v>598</v>
      </c>
      <c r="C103" s="163" t="s">
        <v>429</v>
      </c>
      <c r="D103" s="163" t="s">
        <v>430</v>
      </c>
      <c r="E103" s="164">
        <v>1</v>
      </c>
      <c r="F103" s="164" t="s">
        <v>46</v>
      </c>
      <c r="G103" s="162" t="s">
        <v>431</v>
      </c>
      <c r="H103" s="162" t="s">
        <v>432</v>
      </c>
      <c r="I103" s="164" t="s">
        <v>433</v>
      </c>
      <c r="J103" s="165">
        <v>1</v>
      </c>
      <c r="K103" s="166">
        <v>0.14499999999999999</v>
      </c>
      <c r="L103" s="165">
        <f t="shared" si="0"/>
        <v>0.14499999999999999</v>
      </c>
      <c r="M103" s="167"/>
      <c r="N103" s="165">
        <f t="shared" si="1"/>
        <v>0</v>
      </c>
      <c r="O103" s="167"/>
      <c r="P103" s="165">
        <f t="shared" si="2"/>
        <v>0</v>
      </c>
      <c r="Q103" s="167"/>
      <c r="R103" s="168">
        <f t="shared" si="3"/>
        <v>0</v>
      </c>
      <c r="S103" s="167">
        <f t="shared" si="4"/>
        <v>0</v>
      </c>
      <c r="T103" s="167"/>
      <c r="U103" s="165">
        <f t="shared" si="5"/>
        <v>0</v>
      </c>
      <c r="V103" s="165">
        <f t="shared" si="6"/>
        <v>0.14499999999999999</v>
      </c>
      <c r="W103" s="169">
        <f>($W$1*V103)+(V103*$V$260)</f>
        <v>1184.4304358019224</v>
      </c>
      <c r="X103" s="170"/>
      <c r="Y103" s="170">
        <f t="shared" si="7"/>
        <v>1184.4304358019224</v>
      </c>
      <c r="Z103" s="170">
        <f t="shared" si="10"/>
        <v>98.7</v>
      </c>
      <c r="AA103" s="170">
        <v>0</v>
      </c>
      <c r="AB103" s="171">
        <v>0</v>
      </c>
      <c r="AC103" s="170">
        <v>0</v>
      </c>
      <c r="AD103" s="171">
        <v>0</v>
      </c>
      <c r="AE103" s="170">
        <v>0</v>
      </c>
      <c r="AF103" s="170">
        <v>0</v>
      </c>
      <c r="AG103" s="170">
        <v>0</v>
      </c>
      <c r="AH103" s="170">
        <v>0</v>
      </c>
      <c r="AI103" s="170">
        <v>0</v>
      </c>
      <c r="AJ103" s="171">
        <v>0</v>
      </c>
      <c r="AK103" s="171">
        <v>0</v>
      </c>
      <c r="AL103" s="170">
        <v>0</v>
      </c>
      <c r="AM103" s="170">
        <v>0</v>
      </c>
      <c r="AN103" s="170">
        <f t="shared" si="9"/>
        <v>0</v>
      </c>
    </row>
    <row r="104" spans="1:40" ht="14.25" customHeight="1" x14ac:dyDescent="0.25">
      <c r="A104" s="161" t="s">
        <v>434</v>
      </c>
      <c r="B104" s="162" t="s">
        <v>435</v>
      </c>
      <c r="C104" s="163" t="s">
        <v>436</v>
      </c>
      <c r="D104" s="162" t="s">
        <v>437</v>
      </c>
      <c r="E104" s="164">
        <v>1</v>
      </c>
      <c r="F104" s="164" t="s">
        <v>46</v>
      </c>
      <c r="G104" s="162" t="s">
        <v>438</v>
      </c>
      <c r="H104" s="162" t="s">
        <v>439</v>
      </c>
      <c r="I104" s="164">
        <v>416300</v>
      </c>
      <c r="J104" s="165">
        <v>1</v>
      </c>
      <c r="K104" s="166">
        <v>1</v>
      </c>
      <c r="L104" s="165">
        <f t="shared" si="0"/>
        <v>1</v>
      </c>
      <c r="M104" s="167"/>
      <c r="N104" s="165">
        <f t="shared" si="1"/>
        <v>0</v>
      </c>
      <c r="O104" s="167"/>
      <c r="P104" s="165">
        <f t="shared" si="2"/>
        <v>0</v>
      </c>
      <c r="Q104" s="167"/>
      <c r="R104" s="168">
        <f t="shared" si="3"/>
        <v>0</v>
      </c>
      <c r="S104" s="167">
        <f t="shared" si="4"/>
        <v>0</v>
      </c>
      <c r="T104" s="167"/>
      <c r="U104" s="165">
        <f t="shared" si="5"/>
        <v>0</v>
      </c>
      <c r="V104" s="165">
        <f t="shared" si="6"/>
        <v>1</v>
      </c>
      <c r="W104" s="169">
        <f>($W$1*V104)+(V104*$V$260)</f>
        <v>8168.4857641511899</v>
      </c>
      <c r="X104" s="170"/>
      <c r="Y104" s="170">
        <f t="shared" si="7"/>
        <v>8168.4857641511899</v>
      </c>
      <c r="Z104" s="170">
        <f t="shared" si="10"/>
        <v>680.71</v>
      </c>
      <c r="AA104" s="170">
        <v>1187.5</v>
      </c>
      <c r="AB104" s="171">
        <v>788</v>
      </c>
      <c r="AC104" s="170">
        <v>13.466666666666667</v>
      </c>
      <c r="AD104" s="171">
        <v>0</v>
      </c>
      <c r="AE104" s="170">
        <v>0</v>
      </c>
      <c r="AF104" s="170">
        <v>0</v>
      </c>
      <c r="AG104" s="170">
        <v>0</v>
      </c>
      <c r="AH104" s="170">
        <v>0</v>
      </c>
      <c r="AI104" s="170">
        <v>0</v>
      </c>
      <c r="AJ104" s="171">
        <v>0</v>
      </c>
      <c r="AK104" s="171">
        <v>788</v>
      </c>
      <c r="AL104" s="170">
        <v>0</v>
      </c>
      <c r="AM104" s="170">
        <v>0</v>
      </c>
      <c r="AN104" s="170">
        <f t="shared" si="9"/>
        <v>1200.9666666666667</v>
      </c>
    </row>
    <row r="105" spans="1:40" ht="14.25" customHeight="1" x14ac:dyDescent="0.25">
      <c r="A105" s="161" t="s">
        <v>440</v>
      </c>
      <c r="B105" s="162" t="s">
        <v>441</v>
      </c>
      <c r="C105" s="163" t="s">
        <v>442</v>
      </c>
      <c r="D105" s="162" t="s">
        <v>443</v>
      </c>
      <c r="E105" s="164">
        <v>3</v>
      </c>
      <c r="F105" s="164" t="s">
        <v>46</v>
      </c>
      <c r="G105" s="162" t="s">
        <v>438</v>
      </c>
      <c r="H105" s="162" t="s">
        <v>444</v>
      </c>
      <c r="I105" s="164" t="s">
        <v>445</v>
      </c>
      <c r="J105" s="165">
        <v>1</v>
      </c>
      <c r="K105" s="166">
        <v>0.87</v>
      </c>
      <c r="L105" s="165">
        <f t="shared" si="0"/>
        <v>0.87</v>
      </c>
      <c r="M105" s="167"/>
      <c r="N105" s="165">
        <f t="shared" si="1"/>
        <v>0</v>
      </c>
      <c r="O105" s="167"/>
      <c r="P105" s="165">
        <f t="shared" si="2"/>
        <v>0</v>
      </c>
      <c r="Q105" s="167" t="s">
        <v>119</v>
      </c>
      <c r="R105" s="168">
        <f t="shared" si="3"/>
        <v>1</v>
      </c>
      <c r="S105" s="167">
        <f t="shared" si="4"/>
        <v>1.74</v>
      </c>
      <c r="T105" s="167"/>
      <c r="U105" s="165">
        <f t="shared" si="5"/>
        <v>0</v>
      </c>
      <c r="V105" s="165">
        <f t="shared" si="6"/>
        <v>2.61</v>
      </c>
      <c r="W105" s="169">
        <f>($W$1*V105)+(V105*$V$260)</f>
        <v>21319.747844434605</v>
      </c>
      <c r="X105" s="170"/>
      <c r="Y105" s="170">
        <f t="shared" si="7"/>
        <v>21319.747844434605</v>
      </c>
      <c r="Z105" s="170">
        <f t="shared" si="10"/>
        <v>1776.65</v>
      </c>
      <c r="AA105" s="170">
        <v>0</v>
      </c>
      <c r="AB105" s="171">
        <v>0</v>
      </c>
      <c r="AC105" s="170">
        <v>0</v>
      </c>
      <c r="AD105" s="171">
        <v>0</v>
      </c>
      <c r="AE105" s="170">
        <v>0</v>
      </c>
      <c r="AF105" s="170">
        <v>0</v>
      </c>
      <c r="AG105" s="170">
        <v>0</v>
      </c>
      <c r="AH105" s="170">
        <v>0</v>
      </c>
      <c r="AI105" s="170">
        <v>0</v>
      </c>
      <c r="AJ105" s="171">
        <v>0</v>
      </c>
      <c r="AK105" s="171">
        <v>0</v>
      </c>
      <c r="AL105" s="170">
        <v>0</v>
      </c>
      <c r="AM105" s="170">
        <v>0</v>
      </c>
      <c r="AN105" s="170">
        <f t="shared" si="9"/>
        <v>0</v>
      </c>
    </row>
    <row r="106" spans="1:40" ht="14.25" customHeight="1" x14ac:dyDescent="0.25">
      <c r="A106" s="161" t="s">
        <v>446</v>
      </c>
      <c r="B106" s="162" t="s">
        <v>447</v>
      </c>
      <c r="C106" s="163" t="s">
        <v>448</v>
      </c>
      <c r="D106" s="162" t="s">
        <v>449</v>
      </c>
      <c r="E106" s="164">
        <v>1</v>
      </c>
      <c r="F106" s="164" t="s">
        <v>46</v>
      </c>
      <c r="G106" s="162" t="s">
        <v>438</v>
      </c>
      <c r="H106" s="162" t="s">
        <v>444</v>
      </c>
      <c r="I106" s="164">
        <v>414515</v>
      </c>
      <c r="J106" s="165">
        <v>1</v>
      </c>
      <c r="K106" s="166">
        <v>0.87</v>
      </c>
      <c r="L106" s="165">
        <f t="shared" si="0"/>
        <v>0.87</v>
      </c>
      <c r="M106" s="167"/>
      <c r="N106" s="165">
        <f t="shared" si="1"/>
        <v>0</v>
      </c>
      <c r="O106" s="167"/>
      <c r="P106" s="165">
        <f t="shared" si="2"/>
        <v>0</v>
      </c>
      <c r="Q106" s="167"/>
      <c r="R106" s="168">
        <f t="shared" si="3"/>
        <v>0</v>
      </c>
      <c r="S106" s="167">
        <f t="shared" si="4"/>
        <v>0</v>
      </c>
      <c r="T106" s="167"/>
      <c r="U106" s="165">
        <f t="shared" si="5"/>
        <v>0</v>
      </c>
      <c r="V106" s="165">
        <f t="shared" si="6"/>
        <v>0.87</v>
      </c>
      <c r="W106" s="169">
        <f>($W$1*V106)+(V106*$V$260)</f>
        <v>7106.5826148115348</v>
      </c>
      <c r="X106" s="170"/>
      <c r="Y106" s="170">
        <f t="shared" si="7"/>
        <v>7106.5826148115348</v>
      </c>
      <c r="Z106" s="170">
        <f t="shared" si="10"/>
        <v>592.22</v>
      </c>
      <c r="AA106" s="170">
        <v>1.61</v>
      </c>
      <c r="AB106" s="171">
        <v>2.6666666666666665</v>
      </c>
      <c r="AC106" s="170">
        <v>0</v>
      </c>
      <c r="AD106" s="171">
        <v>0</v>
      </c>
      <c r="AE106" s="170">
        <v>0</v>
      </c>
      <c r="AF106" s="170">
        <v>0</v>
      </c>
      <c r="AG106" s="170">
        <v>0</v>
      </c>
      <c r="AH106" s="170">
        <v>0</v>
      </c>
      <c r="AI106" s="170">
        <v>0</v>
      </c>
      <c r="AJ106" s="171">
        <v>0</v>
      </c>
      <c r="AK106" s="171">
        <v>2.6666666666666665</v>
      </c>
      <c r="AL106" s="170">
        <v>0</v>
      </c>
      <c r="AM106" s="170">
        <v>0</v>
      </c>
      <c r="AN106" s="170">
        <f t="shared" si="9"/>
        <v>1.61</v>
      </c>
    </row>
    <row r="107" spans="1:40" ht="14.25" customHeight="1" x14ac:dyDescent="0.25">
      <c r="A107" s="161" t="s">
        <v>450</v>
      </c>
      <c r="B107" s="162" t="s">
        <v>451</v>
      </c>
      <c r="C107" s="163" t="s">
        <v>452</v>
      </c>
      <c r="D107" s="162" t="s">
        <v>453</v>
      </c>
      <c r="E107" s="164">
        <v>3</v>
      </c>
      <c r="F107" s="164" t="s">
        <v>46</v>
      </c>
      <c r="G107" s="162" t="s">
        <v>438</v>
      </c>
      <c r="H107" s="162" t="s">
        <v>444</v>
      </c>
      <c r="I107" s="164">
        <v>414540</v>
      </c>
      <c r="J107" s="165">
        <v>1</v>
      </c>
      <c r="K107" s="166">
        <v>0.87</v>
      </c>
      <c r="L107" s="165">
        <f t="shared" si="0"/>
        <v>0.87</v>
      </c>
      <c r="M107" s="167"/>
      <c r="N107" s="165">
        <f t="shared" si="1"/>
        <v>0</v>
      </c>
      <c r="O107" s="167"/>
      <c r="P107" s="165">
        <f t="shared" si="2"/>
        <v>0</v>
      </c>
      <c r="Q107" s="167"/>
      <c r="R107" s="168">
        <f t="shared" si="3"/>
        <v>0</v>
      </c>
      <c r="S107" s="167">
        <f t="shared" si="4"/>
        <v>0</v>
      </c>
      <c r="T107" s="167"/>
      <c r="U107" s="165">
        <f t="shared" si="5"/>
        <v>0</v>
      </c>
      <c r="V107" s="165">
        <f t="shared" si="6"/>
        <v>0.87</v>
      </c>
      <c r="W107" s="169">
        <f>($W$1*V107)+(V107*$V$260)</f>
        <v>7106.5826148115348</v>
      </c>
      <c r="X107" s="170"/>
      <c r="Y107" s="170">
        <f t="shared" si="7"/>
        <v>7106.5826148115348</v>
      </c>
      <c r="Z107" s="170">
        <f t="shared" si="10"/>
        <v>592.22</v>
      </c>
      <c r="AA107" s="170">
        <v>33.486666666666672</v>
      </c>
      <c r="AB107" s="171">
        <v>7.666666666666667</v>
      </c>
      <c r="AC107" s="170">
        <v>14.979999999999999</v>
      </c>
      <c r="AD107" s="171">
        <v>0</v>
      </c>
      <c r="AE107" s="170">
        <v>0</v>
      </c>
      <c r="AF107" s="170">
        <v>0</v>
      </c>
      <c r="AG107" s="170">
        <v>0</v>
      </c>
      <c r="AH107" s="170">
        <v>0</v>
      </c>
      <c r="AI107" s="170">
        <v>0</v>
      </c>
      <c r="AJ107" s="171">
        <v>0</v>
      </c>
      <c r="AK107" s="171">
        <v>7.666666666666667</v>
      </c>
      <c r="AL107" s="170">
        <v>0</v>
      </c>
      <c r="AM107" s="170">
        <v>0</v>
      </c>
      <c r="AN107" s="170">
        <f t="shared" si="9"/>
        <v>48.466666666666669</v>
      </c>
    </row>
    <row r="108" spans="1:40" ht="14.25" customHeight="1" x14ac:dyDescent="0.25">
      <c r="A108" s="161" t="s">
        <v>454</v>
      </c>
      <c r="B108" s="162" t="s">
        <v>455</v>
      </c>
      <c r="C108" s="163" t="s">
        <v>456</v>
      </c>
      <c r="D108" s="162" t="s">
        <v>457</v>
      </c>
      <c r="E108" s="164">
        <v>4</v>
      </c>
      <c r="F108" s="164" t="s">
        <v>46</v>
      </c>
      <c r="G108" s="162" t="s">
        <v>438</v>
      </c>
      <c r="H108" s="162" t="s">
        <v>458</v>
      </c>
      <c r="I108" s="164">
        <v>417800</v>
      </c>
      <c r="J108" s="165">
        <v>1</v>
      </c>
      <c r="K108" s="166">
        <v>1</v>
      </c>
      <c r="L108" s="165">
        <f t="shared" si="0"/>
        <v>1</v>
      </c>
      <c r="M108" s="167"/>
      <c r="N108" s="165">
        <f t="shared" si="1"/>
        <v>0</v>
      </c>
      <c r="O108" s="167"/>
      <c r="P108" s="165">
        <f t="shared" si="2"/>
        <v>0</v>
      </c>
      <c r="Q108" s="167"/>
      <c r="R108" s="168">
        <f t="shared" si="3"/>
        <v>0</v>
      </c>
      <c r="S108" s="167">
        <f t="shared" si="4"/>
        <v>0</v>
      </c>
      <c r="T108" s="167"/>
      <c r="U108" s="165">
        <f t="shared" si="5"/>
        <v>0</v>
      </c>
      <c r="V108" s="165">
        <f t="shared" si="6"/>
        <v>1</v>
      </c>
      <c r="W108" s="169">
        <f>($W$1*V108)+(V108*$V$260)</f>
        <v>8168.4857641511899</v>
      </c>
      <c r="X108" s="170"/>
      <c r="Y108" s="170">
        <f t="shared" si="7"/>
        <v>8168.4857641511899</v>
      </c>
      <c r="Z108" s="170">
        <f t="shared" si="10"/>
        <v>680.71</v>
      </c>
      <c r="AA108" s="170">
        <v>2714.2</v>
      </c>
      <c r="AB108" s="171">
        <v>1805.3333333333333</v>
      </c>
      <c r="AC108" s="170">
        <v>20.813333333333333</v>
      </c>
      <c r="AD108" s="171">
        <v>0</v>
      </c>
      <c r="AE108" s="170">
        <v>226.66666666666666</v>
      </c>
      <c r="AF108" s="170">
        <v>0</v>
      </c>
      <c r="AG108" s="170">
        <v>80.966666666666669</v>
      </c>
      <c r="AH108" s="170">
        <v>878.48</v>
      </c>
      <c r="AI108" s="170">
        <v>55.34</v>
      </c>
      <c r="AJ108" s="171">
        <v>1844.6666666666667</v>
      </c>
      <c r="AK108" s="171">
        <v>3650</v>
      </c>
      <c r="AL108" s="170">
        <v>0</v>
      </c>
      <c r="AM108" s="170">
        <v>0</v>
      </c>
      <c r="AN108" s="170">
        <f t="shared" si="9"/>
        <v>3976.4666666666667</v>
      </c>
    </row>
    <row r="109" spans="1:40" ht="14.25" customHeight="1" x14ac:dyDescent="0.25">
      <c r="A109" s="161" t="s">
        <v>459</v>
      </c>
      <c r="B109" s="162" t="s">
        <v>460</v>
      </c>
      <c r="C109" s="163" t="s">
        <v>456</v>
      </c>
      <c r="D109" s="162" t="s">
        <v>457</v>
      </c>
      <c r="E109" s="164">
        <v>4</v>
      </c>
      <c r="F109" s="164" t="s">
        <v>46</v>
      </c>
      <c r="G109" s="162" t="s">
        <v>438</v>
      </c>
      <c r="H109" s="162" t="s">
        <v>458</v>
      </c>
      <c r="I109" s="164">
        <v>416700</v>
      </c>
      <c r="J109" s="165">
        <v>1</v>
      </c>
      <c r="K109" s="166">
        <v>1</v>
      </c>
      <c r="L109" s="165">
        <f t="shared" si="0"/>
        <v>1</v>
      </c>
      <c r="M109" s="167"/>
      <c r="N109" s="165">
        <f t="shared" si="1"/>
        <v>0</v>
      </c>
      <c r="O109" s="167"/>
      <c r="P109" s="165">
        <f t="shared" si="2"/>
        <v>0</v>
      </c>
      <c r="Q109" s="167"/>
      <c r="R109" s="168">
        <f t="shared" si="3"/>
        <v>0</v>
      </c>
      <c r="S109" s="167">
        <f t="shared" si="4"/>
        <v>0</v>
      </c>
      <c r="T109" s="167"/>
      <c r="U109" s="165">
        <f t="shared" si="5"/>
        <v>0</v>
      </c>
      <c r="V109" s="165">
        <f t="shared" si="6"/>
        <v>1</v>
      </c>
      <c r="W109" s="169">
        <f>($W$1*V109)+(V109*$V$260)</f>
        <v>8168.4857641511899</v>
      </c>
      <c r="X109" s="170"/>
      <c r="Y109" s="170">
        <f t="shared" si="7"/>
        <v>8168.4857641511899</v>
      </c>
      <c r="Z109" s="170">
        <f t="shared" si="10"/>
        <v>680.71</v>
      </c>
      <c r="AA109" s="170">
        <v>0</v>
      </c>
      <c r="AB109" s="171">
        <v>0</v>
      </c>
      <c r="AC109" s="170">
        <v>0</v>
      </c>
      <c r="AD109" s="171">
        <v>0</v>
      </c>
      <c r="AE109" s="170">
        <v>0</v>
      </c>
      <c r="AF109" s="170">
        <v>0</v>
      </c>
      <c r="AG109" s="170">
        <v>0</v>
      </c>
      <c r="AH109" s="170">
        <v>0</v>
      </c>
      <c r="AI109" s="170">
        <v>0</v>
      </c>
      <c r="AJ109" s="171">
        <v>0</v>
      </c>
      <c r="AK109" s="171">
        <v>0</v>
      </c>
      <c r="AL109" s="170">
        <v>0</v>
      </c>
      <c r="AM109" s="170">
        <v>0</v>
      </c>
      <c r="AN109" s="170">
        <f t="shared" si="9"/>
        <v>0</v>
      </c>
    </row>
    <row r="110" spans="1:40" ht="14.25" customHeight="1" x14ac:dyDescent="0.25">
      <c r="A110" s="161" t="s">
        <v>461</v>
      </c>
      <c r="B110" s="162" t="s">
        <v>462</v>
      </c>
      <c r="C110" s="163" t="s">
        <v>456</v>
      </c>
      <c r="D110" s="162" t="s">
        <v>457</v>
      </c>
      <c r="E110" s="164">
        <v>4</v>
      </c>
      <c r="F110" s="164" t="s">
        <v>46</v>
      </c>
      <c r="G110" s="162" t="s">
        <v>463</v>
      </c>
      <c r="H110" s="162" t="s">
        <v>464</v>
      </c>
      <c r="I110" s="164">
        <v>418260</v>
      </c>
      <c r="J110" s="165">
        <v>1</v>
      </c>
      <c r="K110" s="166">
        <v>1</v>
      </c>
      <c r="L110" s="165">
        <f t="shared" si="0"/>
        <v>1</v>
      </c>
      <c r="M110" s="167"/>
      <c r="N110" s="165">
        <f t="shared" si="1"/>
        <v>0</v>
      </c>
      <c r="O110" s="167"/>
      <c r="P110" s="165">
        <f t="shared" si="2"/>
        <v>0</v>
      </c>
      <c r="Q110" s="167"/>
      <c r="R110" s="168">
        <f t="shared" si="3"/>
        <v>0</v>
      </c>
      <c r="S110" s="167">
        <f t="shared" si="4"/>
        <v>0</v>
      </c>
      <c r="T110" s="167"/>
      <c r="U110" s="165">
        <f t="shared" si="5"/>
        <v>0</v>
      </c>
      <c r="V110" s="165">
        <f t="shared" si="6"/>
        <v>1</v>
      </c>
      <c r="W110" s="169">
        <f>($W$1*V110)+(V110*$V$260)</f>
        <v>8168.4857641511899</v>
      </c>
      <c r="X110" s="170"/>
      <c r="Y110" s="170">
        <f t="shared" si="7"/>
        <v>8168.4857641511899</v>
      </c>
      <c r="Z110" s="170">
        <f t="shared" si="10"/>
        <v>680.71</v>
      </c>
      <c r="AA110" s="170">
        <v>0</v>
      </c>
      <c r="AB110" s="171">
        <v>0</v>
      </c>
      <c r="AC110" s="170">
        <v>0</v>
      </c>
      <c r="AD110" s="171">
        <v>0</v>
      </c>
      <c r="AE110" s="170">
        <v>0</v>
      </c>
      <c r="AF110" s="170">
        <v>0</v>
      </c>
      <c r="AG110" s="170">
        <v>0</v>
      </c>
      <c r="AH110" s="170">
        <v>0</v>
      </c>
      <c r="AI110" s="170">
        <v>0</v>
      </c>
      <c r="AJ110" s="171">
        <v>0</v>
      </c>
      <c r="AK110" s="171">
        <v>0</v>
      </c>
      <c r="AL110" s="170">
        <v>0</v>
      </c>
      <c r="AM110" s="170">
        <v>0</v>
      </c>
      <c r="AN110" s="170">
        <f t="shared" si="9"/>
        <v>0</v>
      </c>
    </row>
    <row r="111" spans="1:40" ht="14.25" customHeight="1" x14ac:dyDescent="0.25">
      <c r="A111" s="161" t="s">
        <v>465</v>
      </c>
      <c r="B111" s="162" t="s">
        <v>204</v>
      </c>
      <c r="C111" s="163" t="s">
        <v>198</v>
      </c>
      <c r="D111" s="162" t="s">
        <v>199</v>
      </c>
      <c r="E111" s="164">
        <v>1</v>
      </c>
      <c r="F111" s="164" t="s">
        <v>46</v>
      </c>
      <c r="G111" s="162" t="s">
        <v>431</v>
      </c>
      <c r="H111" s="162" t="s">
        <v>466</v>
      </c>
      <c r="I111" s="164" t="s">
        <v>467</v>
      </c>
      <c r="J111" s="165">
        <v>1</v>
      </c>
      <c r="K111" s="166">
        <v>0.24199999999999999</v>
      </c>
      <c r="L111" s="165">
        <f t="shared" si="0"/>
        <v>0.24199999999999999</v>
      </c>
      <c r="M111" s="167"/>
      <c r="N111" s="165">
        <f t="shared" si="1"/>
        <v>0</v>
      </c>
      <c r="O111" s="167"/>
      <c r="P111" s="165">
        <f t="shared" si="2"/>
        <v>0</v>
      </c>
      <c r="Q111" s="167"/>
      <c r="R111" s="168">
        <f t="shared" si="3"/>
        <v>0</v>
      </c>
      <c r="S111" s="167">
        <f t="shared" si="4"/>
        <v>0</v>
      </c>
      <c r="T111" s="167"/>
      <c r="U111" s="165">
        <f t="shared" si="5"/>
        <v>0</v>
      </c>
      <c r="V111" s="165">
        <f t="shared" si="6"/>
        <v>0.24199999999999999</v>
      </c>
      <c r="W111" s="169">
        <f>($W$1*V111)+(V111*$V$260)</f>
        <v>1976.7735549245879</v>
      </c>
      <c r="X111" s="170"/>
      <c r="Y111" s="170">
        <f t="shared" si="7"/>
        <v>1976.7735549245879</v>
      </c>
      <c r="Z111" s="170">
        <f t="shared" si="10"/>
        <v>164.73</v>
      </c>
      <c r="AA111" s="170">
        <v>0</v>
      </c>
      <c r="AB111" s="171">
        <v>0</v>
      </c>
      <c r="AC111" s="170">
        <v>1.2066666666666668</v>
      </c>
      <c r="AD111" s="171">
        <v>0</v>
      </c>
      <c r="AE111" s="170">
        <v>0</v>
      </c>
      <c r="AF111" s="170">
        <v>0</v>
      </c>
      <c r="AG111" s="170">
        <v>0</v>
      </c>
      <c r="AH111" s="170">
        <v>0</v>
      </c>
      <c r="AI111" s="170">
        <v>0</v>
      </c>
      <c r="AJ111" s="171">
        <v>0</v>
      </c>
      <c r="AK111" s="171">
        <v>0</v>
      </c>
      <c r="AL111" s="170">
        <v>0</v>
      </c>
      <c r="AM111" s="170">
        <v>0</v>
      </c>
      <c r="AN111" s="170">
        <f t="shared" si="9"/>
        <v>1.2066666666666668</v>
      </c>
    </row>
    <row r="112" spans="1:40" ht="14.25" customHeight="1" x14ac:dyDescent="0.25">
      <c r="A112" s="161" t="s">
        <v>468</v>
      </c>
      <c r="B112" s="162" t="s">
        <v>469</v>
      </c>
      <c r="C112" s="163" t="s">
        <v>470</v>
      </c>
      <c r="D112" s="162" t="s">
        <v>471</v>
      </c>
      <c r="E112" s="164">
        <v>1</v>
      </c>
      <c r="F112" s="164" t="s">
        <v>46</v>
      </c>
      <c r="G112" s="162" t="s">
        <v>438</v>
      </c>
      <c r="H112" s="162" t="s">
        <v>439</v>
      </c>
      <c r="I112" s="164">
        <v>416600</v>
      </c>
      <c r="J112" s="165">
        <v>1</v>
      </c>
      <c r="K112" s="166">
        <v>0.87</v>
      </c>
      <c r="L112" s="165">
        <f t="shared" si="0"/>
        <v>0.87</v>
      </c>
      <c r="M112" s="167"/>
      <c r="N112" s="165">
        <f t="shared" si="1"/>
        <v>0</v>
      </c>
      <c r="O112" s="167"/>
      <c r="P112" s="165">
        <f t="shared" si="2"/>
        <v>0</v>
      </c>
      <c r="Q112" s="167" t="s">
        <v>119</v>
      </c>
      <c r="R112" s="168">
        <f t="shared" si="3"/>
        <v>1</v>
      </c>
      <c r="S112" s="167">
        <f t="shared" si="4"/>
        <v>1.74</v>
      </c>
      <c r="T112" s="167"/>
      <c r="U112" s="165">
        <f t="shared" si="5"/>
        <v>0</v>
      </c>
      <c r="V112" s="165">
        <f t="shared" si="6"/>
        <v>2.61</v>
      </c>
      <c r="W112" s="169">
        <f>($W$1*V112)+(V112*$V$260)</f>
        <v>21319.747844434605</v>
      </c>
      <c r="X112" s="170"/>
      <c r="Y112" s="170">
        <f t="shared" si="7"/>
        <v>21319.747844434605</v>
      </c>
      <c r="Z112" s="170">
        <f t="shared" si="10"/>
        <v>1776.65</v>
      </c>
      <c r="AA112" s="170">
        <v>103.58999999999999</v>
      </c>
      <c r="AB112" s="171">
        <v>175</v>
      </c>
      <c r="AC112" s="170">
        <v>1.2633333333333334</v>
      </c>
      <c r="AD112" s="171">
        <v>0</v>
      </c>
      <c r="AE112" s="170">
        <v>0</v>
      </c>
      <c r="AF112" s="170">
        <v>0</v>
      </c>
      <c r="AG112" s="170">
        <v>0</v>
      </c>
      <c r="AH112" s="170">
        <v>0</v>
      </c>
      <c r="AI112" s="170">
        <v>0</v>
      </c>
      <c r="AJ112" s="171">
        <v>0</v>
      </c>
      <c r="AK112" s="171">
        <v>175</v>
      </c>
      <c r="AL112" s="170">
        <v>0</v>
      </c>
      <c r="AM112" s="170">
        <v>0</v>
      </c>
      <c r="AN112" s="170">
        <f t="shared" si="9"/>
        <v>104.85333333333332</v>
      </c>
    </row>
    <row r="113" spans="1:40" ht="14.25" customHeight="1" x14ac:dyDescent="0.25">
      <c r="A113" s="161" t="s">
        <v>472</v>
      </c>
      <c r="B113" s="162">
        <v>439</v>
      </c>
      <c r="C113" s="163" t="s">
        <v>225</v>
      </c>
      <c r="D113" s="162" t="s">
        <v>226</v>
      </c>
      <c r="E113" s="164">
        <v>4</v>
      </c>
      <c r="F113" s="164" t="s">
        <v>46</v>
      </c>
      <c r="G113" s="162" t="s">
        <v>473</v>
      </c>
      <c r="H113" s="162" t="s">
        <v>474</v>
      </c>
      <c r="I113" s="164">
        <v>404503</v>
      </c>
      <c r="J113" s="165">
        <v>1</v>
      </c>
      <c r="K113" s="166">
        <v>0</v>
      </c>
      <c r="L113" s="165">
        <f t="shared" si="0"/>
        <v>0</v>
      </c>
      <c r="M113" s="167"/>
      <c r="N113" s="165">
        <f t="shared" si="1"/>
        <v>0</v>
      </c>
      <c r="O113" s="167" t="s">
        <v>169</v>
      </c>
      <c r="P113" s="165">
        <f t="shared" si="2"/>
        <v>0</v>
      </c>
      <c r="Q113" s="167"/>
      <c r="R113" s="168">
        <f t="shared" si="3"/>
        <v>0</v>
      </c>
      <c r="S113" s="167">
        <f t="shared" si="4"/>
        <v>0</v>
      </c>
      <c r="T113" s="167"/>
      <c r="U113" s="165">
        <f t="shared" si="5"/>
        <v>0</v>
      </c>
      <c r="V113" s="165">
        <f t="shared" si="6"/>
        <v>0</v>
      </c>
      <c r="W113" s="169">
        <f>($W$1*V113)+(V113*$V$260)</f>
        <v>0</v>
      </c>
      <c r="X113" s="170"/>
      <c r="Y113" s="170">
        <f t="shared" si="7"/>
        <v>0</v>
      </c>
      <c r="Z113" s="170">
        <f t="shared" si="10"/>
        <v>0</v>
      </c>
      <c r="AA113" s="170">
        <v>0.45999999999999996</v>
      </c>
      <c r="AB113" s="171">
        <v>0</v>
      </c>
      <c r="AC113" s="170">
        <v>0</v>
      </c>
      <c r="AD113" s="171">
        <v>0</v>
      </c>
      <c r="AE113" s="170">
        <v>0</v>
      </c>
      <c r="AF113" s="170">
        <v>0</v>
      </c>
      <c r="AG113" s="170">
        <v>0</v>
      </c>
      <c r="AH113" s="170">
        <v>0</v>
      </c>
      <c r="AI113" s="170">
        <v>0</v>
      </c>
      <c r="AJ113" s="171">
        <v>0</v>
      </c>
      <c r="AK113" s="171">
        <v>3</v>
      </c>
      <c r="AL113" s="170">
        <v>0</v>
      </c>
      <c r="AM113" s="170">
        <v>0</v>
      </c>
      <c r="AN113" s="170">
        <f t="shared" si="9"/>
        <v>0.45999999999999996</v>
      </c>
    </row>
    <row r="114" spans="1:40" ht="14.25" customHeight="1" x14ac:dyDescent="0.25">
      <c r="A114" s="161" t="s">
        <v>475</v>
      </c>
      <c r="B114" s="162" t="s">
        <v>476</v>
      </c>
      <c r="C114" s="163" t="s">
        <v>477</v>
      </c>
      <c r="D114" s="162" t="s">
        <v>478</v>
      </c>
      <c r="E114" s="164">
        <v>4</v>
      </c>
      <c r="F114" s="164" t="s">
        <v>46</v>
      </c>
      <c r="G114" s="162" t="s">
        <v>438</v>
      </c>
      <c r="H114" s="162" t="s">
        <v>444</v>
      </c>
      <c r="I114" s="164">
        <v>414504</v>
      </c>
      <c r="J114" s="165">
        <v>1</v>
      </c>
      <c r="K114" s="166">
        <v>1</v>
      </c>
      <c r="L114" s="165">
        <f t="shared" si="0"/>
        <v>1</v>
      </c>
      <c r="M114" s="167"/>
      <c r="N114" s="165">
        <f t="shared" si="1"/>
        <v>0</v>
      </c>
      <c r="O114" s="167"/>
      <c r="P114" s="165">
        <f t="shared" si="2"/>
        <v>0</v>
      </c>
      <c r="Q114" s="167"/>
      <c r="R114" s="168">
        <f t="shared" si="3"/>
        <v>0</v>
      </c>
      <c r="S114" s="167">
        <f t="shared" si="4"/>
        <v>0</v>
      </c>
      <c r="T114" s="167"/>
      <c r="U114" s="165">
        <f t="shared" si="5"/>
        <v>0</v>
      </c>
      <c r="V114" s="165">
        <f t="shared" si="6"/>
        <v>1</v>
      </c>
      <c r="W114" s="169">
        <f>($W$1*V114)+(V114*$V$260)</f>
        <v>8168.4857641511899</v>
      </c>
      <c r="X114" s="170"/>
      <c r="Y114" s="170">
        <f t="shared" si="7"/>
        <v>8168.4857641511899</v>
      </c>
      <c r="Z114" s="170">
        <f t="shared" si="10"/>
        <v>680.71</v>
      </c>
      <c r="AA114" s="170">
        <v>11.426666666666668</v>
      </c>
      <c r="AB114" s="171">
        <v>4</v>
      </c>
      <c r="AC114" s="170">
        <v>155.39333333333332</v>
      </c>
      <c r="AD114" s="171">
        <v>0</v>
      </c>
      <c r="AE114" s="170">
        <v>0</v>
      </c>
      <c r="AF114" s="170">
        <v>0</v>
      </c>
      <c r="AG114" s="170">
        <v>4.456666666666667</v>
      </c>
      <c r="AH114" s="170">
        <v>0</v>
      </c>
      <c r="AI114" s="170">
        <v>0</v>
      </c>
      <c r="AJ114" s="171">
        <v>0</v>
      </c>
      <c r="AK114" s="171">
        <v>4</v>
      </c>
      <c r="AL114" s="170">
        <v>0</v>
      </c>
      <c r="AM114" s="170">
        <v>0</v>
      </c>
      <c r="AN114" s="170">
        <f t="shared" si="9"/>
        <v>171.27666666666667</v>
      </c>
    </row>
    <row r="115" spans="1:40" ht="14.25" customHeight="1" x14ac:dyDescent="0.25">
      <c r="A115" s="161" t="s">
        <v>479</v>
      </c>
      <c r="B115" s="162" t="s">
        <v>480</v>
      </c>
      <c r="C115" s="163" t="s">
        <v>477</v>
      </c>
      <c r="D115" s="162" t="s">
        <v>478</v>
      </c>
      <c r="E115" s="164">
        <v>4</v>
      </c>
      <c r="F115" s="164" t="s">
        <v>46</v>
      </c>
      <c r="G115" s="162" t="s">
        <v>473</v>
      </c>
      <c r="H115" s="162" t="s">
        <v>474</v>
      </c>
      <c r="I115" s="164">
        <v>404503</v>
      </c>
      <c r="J115" s="165">
        <v>1</v>
      </c>
      <c r="K115" s="166">
        <v>1</v>
      </c>
      <c r="L115" s="165">
        <f t="shared" si="0"/>
        <v>1</v>
      </c>
      <c r="M115" s="167"/>
      <c r="N115" s="165">
        <f t="shared" si="1"/>
        <v>0</v>
      </c>
      <c r="O115" s="167"/>
      <c r="P115" s="165">
        <f t="shared" si="2"/>
        <v>0</v>
      </c>
      <c r="Q115" s="167"/>
      <c r="R115" s="168">
        <f t="shared" si="3"/>
        <v>0</v>
      </c>
      <c r="S115" s="167">
        <f t="shared" si="4"/>
        <v>0</v>
      </c>
      <c r="T115" s="167"/>
      <c r="U115" s="165">
        <f t="shared" si="5"/>
        <v>0</v>
      </c>
      <c r="V115" s="165">
        <f t="shared" si="6"/>
        <v>1</v>
      </c>
      <c r="W115" s="169">
        <f>($W$1*V115)+(V115*$V$260)</f>
        <v>8168.4857641511899</v>
      </c>
      <c r="X115" s="170"/>
      <c r="Y115" s="170">
        <f t="shared" si="7"/>
        <v>8168.4857641511899</v>
      </c>
      <c r="Z115" s="170">
        <f t="shared" si="10"/>
        <v>680.71</v>
      </c>
      <c r="AA115" s="170">
        <v>0</v>
      </c>
      <c r="AB115" s="171">
        <v>0</v>
      </c>
      <c r="AC115" s="170">
        <v>0</v>
      </c>
      <c r="AD115" s="171">
        <v>0</v>
      </c>
      <c r="AE115" s="170">
        <v>0</v>
      </c>
      <c r="AF115" s="170">
        <v>0</v>
      </c>
      <c r="AG115" s="170">
        <v>0</v>
      </c>
      <c r="AH115" s="170">
        <v>0</v>
      </c>
      <c r="AI115" s="170">
        <v>0</v>
      </c>
      <c r="AJ115" s="171">
        <v>0</v>
      </c>
      <c r="AK115" s="171">
        <v>0</v>
      </c>
      <c r="AL115" s="170">
        <v>0</v>
      </c>
      <c r="AM115" s="170">
        <v>0</v>
      </c>
      <c r="AN115" s="170">
        <f t="shared" si="9"/>
        <v>0</v>
      </c>
    </row>
    <row r="116" spans="1:40" ht="14.25" customHeight="1" x14ac:dyDescent="0.25">
      <c r="A116" s="161" t="s">
        <v>481</v>
      </c>
      <c r="B116" s="162" t="s">
        <v>482</v>
      </c>
      <c r="C116" s="163" t="s">
        <v>477</v>
      </c>
      <c r="D116" s="163" t="s">
        <v>478</v>
      </c>
      <c r="E116" s="164">
        <v>4</v>
      </c>
      <c r="F116" s="164" t="s">
        <v>46</v>
      </c>
      <c r="G116" s="162" t="s">
        <v>438</v>
      </c>
      <c r="H116" s="162" t="s">
        <v>439</v>
      </c>
      <c r="I116" s="164">
        <v>416150</v>
      </c>
      <c r="J116" s="165">
        <v>1</v>
      </c>
      <c r="K116" s="166">
        <v>1</v>
      </c>
      <c r="L116" s="165">
        <f t="shared" si="0"/>
        <v>1</v>
      </c>
      <c r="M116" s="167"/>
      <c r="N116" s="165">
        <f t="shared" si="1"/>
        <v>0</v>
      </c>
      <c r="O116" s="167"/>
      <c r="P116" s="165">
        <f t="shared" si="2"/>
        <v>0</v>
      </c>
      <c r="Q116" s="167" t="s">
        <v>119</v>
      </c>
      <c r="R116" s="168">
        <f t="shared" si="3"/>
        <v>1</v>
      </c>
      <c r="S116" s="167">
        <f t="shared" si="4"/>
        <v>2</v>
      </c>
      <c r="T116" s="167"/>
      <c r="U116" s="165">
        <f t="shared" si="5"/>
        <v>0</v>
      </c>
      <c r="V116" s="165">
        <f t="shared" si="6"/>
        <v>3</v>
      </c>
      <c r="W116" s="169">
        <f>($W$1*V116)+(V116*$V$260)</f>
        <v>24505.457292453568</v>
      </c>
      <c r="X116" s="170"/>
      <c r="Y116" s="170">
        <f t="shared" si="7"/>
        <v>24505.457292453568</v>
      </c>
      <c r="Z116" s="170">
        <f t="shared" si="10"/>
        <v>2042.12</v>
      </c>
      <c r="AA116" s="170">
        <v>0</v>
      </c>
      <c r="AB116" s="171">
        <v>9.3333333333333339</v>
      </c>
      <c r="AC116" s="170">
        <v>1.9833333333333334</v>
      </c>
      <c r="AD116" s="171">
        <v>0</v>
      </c>
      <c r="AE116" s="170">
        <v>14605.833333333334</v>
      </c>
      <c r="AF116" s="170">
        <v>0</v>
      </c>
      <c r="AG116" s="170">
        <v>0</v>
      </c>
      <c r="AH116" s="170">
        <v>0</v>
      </c>
      <c r="AI116" s="170">
        <v>0</v>
      </c>
      <c r="AJ116" s="171">
        <v>0</v>
      </c>
      <c r="AK116" s="171">
        <v>9.3333333333333339</v>
      </c>
      <c r="AL116" s="170">
        <v>0</v>
      </c>
      <c r="AM116" s="170">
        <v>0</v>
      </c>
      <c r="AN116" s="170">
        <f t="shared" si="9"/>
        <v>14607.816666666668</v>
      </c>
    </row>
    <row r="117" spans="1:40" ht="14.25" customHeight="1" x14ac:dyDescent="0.25">
      <c r="A117" s="161" t="s">
        <v>483</v>
      </c>
      <c r="B117" s="162" t="s">
        <v>484</v>
      </c>
      <c r="C117" s="163" t="s">
        <v>485</v>
      </c>
      <c r="D117" s="162"/>
      <c r="E117" s="164"/>
      <c r="F117" s="164" t="s">
        <v>46</v>
      </c>
      <c r="G117" s="162" t="s">
        <v>438</v>
      </c>
      <c r="H117" s="162" t="s">
        <v>486</v>
      </c>
      <c r="I117" s="164">
        <v>417050</v>
      </c>
      <c r="J117" s="165">
        <v>0</v>
      </c>
      <c r="K117" s="166">
        <v>0.52</v>
      </c>
      <c r="L117" s="165">
        <f t="shared" si="0"/>
        <v>0</v>
      </c>
      <c r="M117" s="167"/>
      <c r="N117" s="165">
        <f t="shared" si="1"/>
        <v>0</v>
      </c>
      <c r="O117" s="167" t="s">
        <v>119</v>
      </c>
      <c r="P117" s="165">
        <f t="shared" si="2"/>
        <v>0</v>
      </c>
      <c r="Q117" s="167"/>
      <c r="R117" s="168">
        <f t="shared" si="3"/>
        <v>0</v>
      </c>
      <c r="S117" s="167">
        <f t="shared" si="4"/>
        <v>0</v>
      </c>
      <c r="T117" s="167"/>
      <c r="U117" s="165">
        <f t="shared" si="5"/>
        <v>0</v>
      </c>
      <c r="V117" s="165">
        <f t="shared" si="6"/>
        <v>0</v>
      </c>
      <c r="W117" s="169">
        <f>($W$1*V117)+(V117*$V$260)</f>
        <v>0</v>
      </c>
      <c r="X117" s="170"/>
      <c r="Y117" s="170">
        <f t="shared" si="7"/>
        <v>0</v>
      </c>
      <c r="Z117" s="170">
        <f t="shared" si="10"/>
        <v>0</v>
      </c>
      <c r="AA117" s="170">
        <v>0</v>
      </c>
      <c r="AB117" s="171">
        <v>0</v>
      </c>
      <c r="AC117" s="170">
        <v>0</v>
      </c>
      <c r="AD117" s="171">
        <v>0</v>
      </c>
      <c r="AE117" s="170">
        <v>0</v>
      </c>
      <c r="AF117" s="170">
        <v>0</v>
      </c>
      <c r="AG117" s="170">
        <v>0</v>
      </c>
      <c r="AH117" s="170">
        <v>0</v>
      </c>
      <c r="AI117" s="170">
        <v>0</v>
      </c>
      <c r="AJ117" s="171">
        <v>0</v>
      </c>
      <c r="AK117" s="171">
        <v>0</v>
      </c>
      <c r="AL117" s="170">
        <v>0</v>
      </c>
      <c r="AM117" s="170">
        <v>0</v>
      </c>
      <c r="AN117" s="170">
        <f t="shared" si="9"/>
        <v>0</v>
      </c>
    </row>
    <row r="118" spans="1:40" ht="14.25" customHeight="1" x14ac:dyDescent="0.25">
      <c r="A118" s="161" t="s">
        <v>487</v>
      </c>
      <c r="B118" s="162" t="s">
        <v>488</v>
      </c>
      <c r="C118" s="163" t="s">
        <v>489</v>
      </c>
      <c r="D118" s="162" t="s">
        <v>490</v>
      </c>
      <c r="E118" s="164">
        <v>4</v>
      </c>
      <c r="F118" s="164" t="s">
        <v>46</v>
      </c>
      <c r="G118" s="162" t="s">
        <v>491</v>
      </c>
      <c r="H118" s="162" t="s">
        <v>491</v>
      </c>
      <c r="I118" s="164">
        <v>405760</v>
      </c>
      <c r="J118" s="165">
        <v>0</v>
      </c>
      <c r="K118" s="166">
        <v>0</v>
      </c>
      <c r="L118" s="165">
        <f t="shared" si="0"/>
        <v>0</v>
      </c>
      <c r="M118" s="167"/>
      <c r="N118" s="165">
        <f t="shared" si="1"/>
        <v>0</v>
      </c>
      <c r="O118" s="167" t="s">
        <v>169</v>
      </c>
      <c r="P118" s="165">
        <f t="shared" si="2"/>
        <v>0</v>
      </c>
      <c r="Q118" s="167"/>
      <c r="R118" s="168">
        <f t="shared" si="3"/>
        <v>0</v>
      </c>
      <c r="S118" s="167">
        <f t="shared" si="4"/>
        <v>0</v>
      </c>
      <c r="T118" s="167"/>
      <c r="U118" s="165">
        <f t="shared" si="5"/>
        <v>0</v>
      </c>
      <c r="V118" s="165">
        <f t="shared" si="6"/>
        <v>0</v>
      </c>
      <c r="W118" s="169">
        <f>($W$1*V118)+(V118*$V$260)</f>
        <v>0</v>
      </c>
      <c r="X118" s="170"/>
      <c r="Y118" s="170">
        <f t="shared" si="7"/>
        <v>0</v>
      </c>
      <c r="Z118" s="170">
        <f t="shared" si="10"/>
        <v>0</v>
      </c>
      <c r="AA118" s="170">
        <v>114.77</v>
      </c>
      <c r="AB118" s="171">
        <v>16.666666666666668</v>
      </c>
      <c r="AC118" s="170">
        <v>72.756666666666675</v>
      </c>
      <c r="AD118" s="171">
        <v>0</v>
      </c>
      <c r="AE118" s="170">
        <v>28.333333333333332</v>
      </c>
      <c r="AF118" s="170">
        <v>0</v>
      </c>
      <c r="AG118" s="170">
        <v>0</v>
      </c>
      <c r="AH118" s="170">
        <v>0</v>
      </c>
      <c r="AI118" s="170">
        <v>0</v>
      </c>
      <c r="AJ118" s="171">
        <v>0</v>
      </c>
      <c r="AK118" s="171">
        <v>16.666666666666668</v>
      </c>
      <c r="AL118" s="170">
        <v>0</v>
      </c>
      <c r="AM118" s="170">
        <v>0</v>
      </c>
      <c r="AN118" s="170">
        <f t="shared" si="9"/>
        <v>215.86</v>
      </c>
    </row>
    <row r="119" spans="1:40" ht="14.25" customHeight="1" x14ac:dyDescent="0.25">
      <c r="A119" s="161" t="s">
        <v>492</v>
      </c>
      <c r="B119" s="162" t="s">
        <v>493</v>
      </c>
      <c r="C119" s="163" t="s">
        <v>494</v>
      </c>
      <c r="D119" s="162" t="s">
        <v>495</v>
      </c>
      <c r="E119" s="164">
        <v>4</v>
      </c>
      <c r="F119" s="164" t="s">
        <v>46</v>
      </c>
      <c r="G119" s="162" t="s">
        <v>438</v>
      </c>
      <c r="H119" s="162" t="s">
        <v>444</v>
      </c>
      <c r="I119" s="164">
        <v>414515</v>
      </c>
      <c r="J119" s="165">
        <v>1</v>
      </c>
      <c r="K119" s="166">
        <v>0.7</v>
      </c>
      <c r="L119" s="165">
        <f t="shared" si="0"/>
        <v>0.7</v>
      </c>
      <c r="M119" s="167"/>
      <c r="N119" s="165">
        <f t="shared" si="1"/>
        <v>0</v>
      </c>
      <c r="O119" s="167"/>
      <c r="P119" s="165">
        <f t="shared" si="2"/>
        <v>0</v>
      </c>
      <c r="Q119" s="167"/>
      <c r="R119" s="168">
        <f t="shared" si="3"/>
        <v>0</v>
      </c>
      <c r="S119" s="167">
        <f t="shared" si="4"/>
        <v>0</v>
      </c>
      <c r="T119" s="167"/>
      <c r="U119" s="165">
        <f t="shared" si="5"/>
        <v>0</v>
      </c>
      <c r="V119" s="165">
        <f t="shared" si="6"/>
        <v>0.7</v>
      </c>
      <c r="W119" s="169">
        <f>($W$1*V119)+(V119*$V$260)</f>
        <v>5717.9400349058324</v>
      </c>
      <c r="X119" s="170"/>
      <c r="Y119" s="170">
        <f t="shared" si="7"/>
        <v>5717.9400349058324</v>
      </c>
      <c r="Z119" s="170">
        <f t="shared" si="10"/>
        <v>476.5</v>
      </c>
      <c r="AA119" s="170">
        <v>4.37</v>
      </c>
      <c r="AB119" s="171">
        <v>1.6666666666666667</v>
      </c>
      <c r="AC119" s="170">
        <v>10.780000000000001</v>
      </c>
      <c r="AD119" s="171">
        <v>0</v>
      </c>
      <c r="AE119" s="170">
        <v>0</v>
      </c>
      <c r="AF119" s="170">
        <v>0</v>
      </c>
      <c r="AG119" s="170">
        <v>0</v>
      </c>
      <c r="AH119" s="170">
        <v>0</v>
      </c>
      <c r="AI119" s="170">
        <v>0</v>
      </c>
      <c r="AJ119" s="171">
        <v>0</v>
      </c>
      <c r="AK119" s="171">
        <v>1.6666666666666667</v>
      </c>
      <c r="AL119" s="170">
        <v>0</v>
      </c>
      <c r="AM119" s="170">
        <v>0</v>
      </c>
      <c r="AN119" s="170">
        <f t="shared" si="9"/>
        <v>15.150000000000002</v>
      </c>
    </row>
    <row r="120" spans="1:40" ht="14.25" customHeight="1" x14ac:dyDescent="0.25">
      <c r="A120" s="161" t="s">
        <v>496</v>
      </c>
      <c r="B120" s="162" t="s">
        <v>497</v>
      </c>
      <c r="C120" s="163" t="s">
        <v>132</v>
      </c>
      <c r="D120" s="162" t="s">
        <v>133</v>
      </c>
      <c r="E120" s="164">
        <v>2</v>
      </c>
      <c r="F120" s="164" t="s">
        <v>46</v>
      </c>
      <c r="G120" s="162" t="s">
        <v>491</v>
      </c>
      <c r="H120" s="162" t="s">
        <v>491</v>
      </c>
      <c r="I120" s="164">
        <v>405500</v>
      </c>
      <c r="J120" s="165">
        <v>2</v>
      </c>
      <c r="K120" s="166">
        <v>1</v>
      </c>
      <c r="L120" s="165">
        <f t="shared" si="0"/>
        <v>2</v>
      </c>
      <c r="M120" s="167"/>
      <c r="N120" s="165">
        <f t="shared" si="1"/>
        <v>0</v>
      </c>
      <c r="O120" s="167"/>
      <c r="P120" s="165">
        <f t="shared" si="2"/>
        <v>0</v>
      </c>
      <c r="Q120" s="167"/>
      <c r="R120" s="168">
        <f t="shared" si="3"/>
        <v>0</v>
      </c>
      <c r="S120" s="167">
        <f t="shared" si="4"/>
        <v>0</v>
      </c>
      <c r="T120" s="167"/>
      <c r="U120" s="165">
        <f t="shared" si="5"/>
        <v>0</v>
      </c>
      <c r="V120" s="165">
        <f t="shared" si="6"/>
        <v>2</v>
      </c>
      <c r="W120" s="169">
        <f>($W$1*V120)+(V120*$V$260)</f>
        <v>16336.97152830238</v>
      </c>
      <c r="X120" s="170"/>
      <c r="Y120" s="170">
        <f t="shared" si="7"/>
        <v>16336.97152830238</v>
      </c>
      <c r="Z120" s="170">
        <f t="shared" si="10"/>
        <v>1361.41</v>
      </c>
      <c r="AA120" s="170">
        <v>0</v>
      </c>
      <c r="AB120" s="171">
        <v>0</v>
      </c>
      <c r="AC120" s="170">
        <v>6.62</v>
      </c>
      <c r="AD120" s="171">
        <v>0</v>
      </c>
      <c r="AE120" s="170">
        <v>0</v>
      </c>
      <c r="AF120" s="170">
        <v>0</v>
      </c>
      <c r="AG120" s="170">
        <v>0</v>
      </c>
      <c r="AH120" s="170">
        <v>0</v>
      </c>
      <c r="AI120" s="170">
        <v>0</v>
      </c>
      <c r="AJ120" s="171">
        <v>0</v>
      </c>
      <c r="AK120" s="171">
        <v>0</v>
      </c>
      <c r="AL120" s="170">
        <v>0</v>
      </c>
      <c r="AM120" s="170">
        <v>0</v>
      </c>
      <c r="AN120" s="170">
        <f t="shared" si="9"/>
        <v>6.62</v>
      </c>
    </row>
    <row r="121" spans="1:40" ht="14.25" customHeight="1" x14ac:dyDescent="0.25">
      <c r="A121" s="161" t="s">
        <v>498</v>
      </c>
      <c r="B121" s="162" t="s">
        <v>484</v>
      </c>
      <c r="C121" s="163" t="s">
        <v>499</v>
      </c>
      <c r="D121" s="162"/>
      <c r="E121" s="164"/>
      <c r="F121" s="164" t="s">
        <v>46</v>
      </c>
      <c r="G121" s="162" t="s">
        <v>438</v>
      </c>
      <c r="H121" s="162" t="s">
        <v>486</v>
      </c>
      <c r="I121" s="164">
        <v>417050</v>
      </c>
      <c r="J121" s="165">
        <v>0</v>
      </c>
      <c r="K121" s="166">
        <v>0.7</v>
      </c>
      <c r="L121" s="165">
        <f t="shared" si="0"/>
        <v>0</v>
      </c>
      <c r="M121" s="167"/>
      <c r="N121" s="165">
        <f t="shared" si="1"/>
        <v>0</v>
      </c>
      <c r="O121" s="167" t="s">
        <v>119</v>
      </c>
      <c r="P121" s="165">
        <f t="shared" si="2"/>
        <v>0</v>
      </c>
      <c r="Q121" s="167"/>
      <c r="R121" s="168">
        <f t="shared" si="3"/>
        <v>0</v>
      </c>
      <c r="S121" s="167">
        <f t="shared" si="4"/>
        <v>0</v>
      </c>
      <c r="T121" s="167"/>
      <c r="U121" s="165">
        <f t="shared" si="5"/>
        <v>0</v>
      </c>
      <c r="V121" s="165">
        <f t="shared" si="6"/>
        <v>0</v>
      </c>
      <c r="W121" s="169">
        <f>($W$1*V121)+(V121*$V$260)</f>
        <v>0</v>
      </c>
      <c r="X121" s="170"/>
      <c r="Y121" s="170">
        <f t="shared" si="7"/>
        <v>0</v>
      </c>
      <c r="Z121" s="170">
        <f t="shared" si="10"/>
        <v>0</v>
      </c>
      <c r="AA121" s="170">
        <v>0</v>
      </c>
      <c r="AB121" s="171">
        <v>0</v>
      </c>
      <c r="AC121" s="170">
        <v>0</v>
      </c>
      <c r="AD121" s="171">
        <v>0</v>
      </c>
      <c r="AE121" s="170">
        <v>0</v>
      </c>
      <c r="AF121" s="170">
        <v>0</v>
      </c>
      <c r="AG121" s="170">
        <v>0</v>
      </c>
      <c r="AH121" s="170">
        <v>0</v>
      </c>
      <c r="AI121" s="170">
        <v>0</v>
      </c>
      <c r="AJ121" s="171">
        <v>0</v>
      </c>
      <c r="AK121" s="171">
        <v>0</v>
      </c>
      <c r="AL121" s="170">
        <v>0</v>
      </c>
      <c r="AM121" s="170">
        <v>0</v>
      </c>
      <c r="AN121" s="170">
        <f t="shared" si="9"/>
        <v>0</v>
      </c>
    </row>
    <row r="122" spans="1:40" ht="14.25" customHeight="1" x14ac:dyDescent="0.25">
      <c r="A122" s="161" t="s">
        <v>500</v>
      </c>
      <c r="B122" s="162" t="s">
        <v>501</v>
      </c>
      <c r="C122" s="163" t="s">
        <v>502</v>
      </c>
      <c r="D122" s="162" t="s">
        <v>503</v>
      </c>
      <c r="E122" s="164">
        <v>1</v>
      </c>
      <c r="F122" s="164" t="s">
        <v>46</v>
      </c>
      <c r="G122" s="162" t="s">
        <v>473</v>
      </c>
      <c r="H122" s="162" t="s">
        <v>504</v>
      </c>
      <c r="I122" s="164">
        <v>403350</v>
      </c>
      <c r="J122" s="165">
        <v>1</v>
      </c>
      <c r="K122" s="166">
        <v>0.1</v>
      </c>
      <c r="L122" s="165">
        <f t="shared" si="0"/>
        <v>0.1</v>
      </c>
      <c r="M122" s="167"/>
      <c r="N122" s="165">
        <f t="shared" si="1"/>
        <v>0</v>
      </c>
      <c r="O122" s="167"/>
      <c r="P122" s="165">
        <f t="shared" si="2"/>
        <v>0</v>
      </c>
      <c r="Q122" s="167"/>
      <c r="R122" s="168">
        <f t="shared" si="3"/>
        <v>0</v>
      </c>
      <c r="S122" s="167">
        <f t="shared" si="4"/>
        <v>0</v>
      </c>
      <c r="T122" s="167"/>
      <c r="U122" s="165">
        <f t="shared" si="5"/>
        <v>0</v>
      </c>
      <c r="V122" s="165">
        <f t="shared" si="6"/>
        <v>0.1</v>
      </c>
      <c r="W122" s="169">
        <f>($W$1*V122)+(V122*$V$260)</f>
        <v>816.84857641511906</v>
      </c>
      <c r="X122" s="170"/>
      <c r="Y122" s="170">
        <f t="shared" si="7"/>
        <v>816.84857641511906</v>
      </c>
      <c r="Z122" s="170">
        <f t="shared" si="10"/>
        <v>68.069999999999993</v>
      </c>
      <c r="AA122" s="170">
        <v>4742.3766666666661</v>
      </c>
      <c r="AB122" s="171">
        <v>2165</v>
      </c>
      <c r="AC122" s="170">
        <v>11.94</v>
      </c>
      <c r="AD122" s="171">
        <v>0</v>
      </c>
      <c r="AE122" s="170">
        <v>0</v>
      </c>
      <c r="AF122" s="170">
        <v>0</v>
      </c>
      <c r="AG122" s="170">
        <v>0</v>
      </c>
      <c r="AH122" s="170">
        <v>0</v>
      </c>
      <c r="AI122" s="170">
        <v>0</v>
      </c>
      <c r="AJ122" s="171">
        <v>0</v>
      </c>
      <c r="AK122" s="171">
        <v>2165</v>
      </c>
      <c r="AL122" s="170">
        <v>43.303333333333342</v>
      </c>
      <c r="AM122" s="170">
        <v>0</v>
      </c>
      <c r="AN122" s="170">
        <f t="shared" si="9"/>
        <v>4797.619999999999</v>
      </c>
    </row>
    <row r="123" spans="1:40" ht="14.25" customHeight="1" x14ac:dyDescent="0.25">
      <c r="A123" s="161" t="s">
        <v>505</v>
      </c>
      <c r="B123" s="162" t="s">
        <v>501</v>
      </c>
      <c r="C123" s="163" t="s">
        <v>502</v>
      </c>
      <c r="D123" s="162" t="s">
        <v>503</v>
      </c>
      <c r="E123" s="164">
        <v>1</v>
      </c>
      <c r="F123" s="164" t="s">
        <v>46</v>
      </c>
      <c r="G123" s="162" t="s">
        <v>473</v>
      </c>
      <c r="H123" s="162" t="s">
        <v>474</v>
      </c>
      <c r="I123" s="185" t="s">
        <v>506</v>
      </c>
      <c r="J123" s="165">
        <v>1</v>
      </c>
      <c r="K123" s="166">
        <v>0.1</v>
      </c>
      <c r="L123" s="165">
        <f t="shared" si="0"/>
        <v>0.1</v>
      </c>
      <c r="M123" s="167"/>
      <c r="N123" s="165">
        <f t="shared" si="1"/>
        <v>0</v>
      </c>
      <c r="O123" s="167"/>
      <c r="P123" s="165">
        <f t="shared" si="2"/>
        <v>0</v>
      </c>
      <c r="Q123" s="167"/>
      <c r="R123" s="168">
        <f t="shared" si="3"/>
        <v>0</v>
      </c>
      <c r="S123" s="167">
        <f t="shared" si="4"/>
        <v>0</v>
      </c>
      <c r="T123" s="167"/>
      <c r="U123" s="165">
        <f t="shared" si="5"/>
        <v>0</v>
      </c>
      <c r="V123" s="165">
        <f t="shared" si="6"/>
        <v>0.1</v>
      </c>
      <c r="W123" s="169">
        <f>($W$1*V123)+(V123*$V$260)</f>
        <v>816.84857641511906</v>
      </c>
      <c r="X123" s="170"/>
      <c r="Y123" s="170">
        <f t="shared" si="7"/>
        <v>816.84857641511906</v>
      </c>
      <c r="Z123" s="170">
        <f t="shared" si="10"/>
        <v>68.069999999999993</v>
      </c>
      <c r="AA123" s="170">
        <v>0</v>
      </c>
      <c r="AB123" s="171">
        <v>0</v>
      </c>
      <c r="AC123" s="170">
        <v>161.8233333333333</v>
      </c>
      <c r="AD123" s="171">
        <v>0</v>
      </c>
      <c r="AE123" s="170">
        <v>0</v>
      </c>
      <c r="AF123" s="170">
        <v>0</v>
      </c>
      <c r="AG123" s="170">
        <v>63.186666666666667</v>
      </c>
      <c r="AH123" s="170">
        <v>0</v>
      </c>
      <c r="AI123" s="170">
        <v>0</v>
      </c>
      <c r="AJ123" s="171">
        <v>0</v>
      </c>
      <c r="AK123" s="171">
        <v>0</v>
      </c>
      <c r="AL123" s="170">
        <v>0</v>
      </c>
      <c r="AM123" s="170">
        <v>0</v>
      </c>
      <c r="AN123" s="170">
        <f t="shared" si="9"/>
        <v>225.00999999999996</v>
      </c>
    </row>
    <row r="124" spans="1:40" ht="14.25" customHeight="1" x14ac:dyDescent="0.25">
      <c r="A124" s="161" t="s">
        <v>507</v>
      </c>
      <c r="B124" s="162" t="s">
        <v>501</v>
      </c>
      <c r="C124" s="163" t="s">
        <v>502</v>
      </c>
      <c r="D124" s="162" t="s">
        <v>503</v>
      </c>
      <c r="E124" s="164">
        <v>1</v>
      </c>
      <c r="F124" s="164" t="s">
        <v>46</v>
      </c>
      <c r="G124" s="162" t="s">
        <v>473</v>
      </c>
      <c r="H124" s="162" t="s">
        <v>474</v>
      </c>
      <c r="I124" s="164" t="s">
        <v>508</v>
      </c>
      <c r="J124" s="165">
        <v>1</v>
      </c>
      <c r="K124" s="166">
        <v>0.06</v>
      </c>
      <c r="L124" s="165">
        <f t="shared" si="0"/>
        <v>0.06</v>
      </c>
      <c r="M124" s="167"/>
      <c r="N124" s="165">
        <f t="shared" si="1"/>
        <v>0</v>
      </c>
      <c r="O124" s="167"/>
      <c r="P124" s="165">
        <f t="shared" si="2"/>
        <v>0</v>
      </c>
      <c r="Q124" s="167"/>
      <c r="R124" s="168">
        <f t="shared" si="3"/>
        <v>0</v>
      </c>
      <c r="S124" s="167">
        <f t="shared" si="4"/>
        <v>0</v>
      </c>
      <c r="T124" s="167"/>
      <c r="U124" s="165">
        <f t="shared" si="5"/>
        <v>0</v>
      </c>
      <c r="V124" s="165">
        <f t="shared" si="6"/>
        <v>0.06</v>
      </c>
      <c r="W124" s="169">
        <f>($W$1*V124)+(V124*$V$260)</f>
        <v>490.10914584907135</v>
      </c>
      <c r="X124" s="170"/>
      <c r="Y124" s="170">
        <f t="shared" si="7"/>
        <v>490.10914584907135</v>
      </c>
      <c r="Z124" s="170">
        <f t="shared" si="10"/>
        <v>40.840000000000003</v>
      </c>
      <c r="AA124" s="170">
        <v>36.57</v>
      </c>
      <c r="AB124" s="171">
        <v>0</v>
      </c>
      <c r="AC124" s="170">
        <v>392.64333333333349</v>
      </c>
      <c r="AD124" s="171">
        <v>0</v>
      </c>
      <c r="AE124" s="170">
        <v>28.333333333333332</v>
      </c>
      <c r="AF124" s="170">
        <v>0</v>
      </c>
      <c r="AG124" s="170">
        <v>5.3633333333333333</v>
      </c>
      <c r="AH124" s="170">
        <v>0</v>
      </c>
      <c r="AI124" s="170">
        <v>0</v>
      </c>
      <c r="AJ124" s="171">
        <v>0</v>
      </c>
      <c r="AK124" s="171">
        <v>0</v>
      </c>
      <c r="AL124" s="170">
        <v>0</v>
      </c>
      <c r="AM124" s="170">
        <v>0</v>
      </c>
      <c r="AN124" s="170">
        <f t="shared" si="9"/>
        <v>462.91000000000014</v>
      </c>
    </row>
    <row r="125" spans="1:40" ht="14.25" customHeight="1" x14ac:dyDescent="0.25">
      <c r="A125" s="161" t="s">
        <v>509</v>
      </c>
      <c r="B125" s="162" t="s">
        <v>501</v>
      </c>
      <c r="C125" s="163" t="s">
        <v>502</v>
      </c>
      <c r="D125" s="162" t="s">
        <v>503</v>
      </c>
      <c r="E125" s="164">
        <v>1</v>
      </c>
      <c r="F125" s="164" t="s">
        <v>46</v>
      </c>
      <c r="G125" s="162" t="s">
        <v>473</v>
      </c>
      <c r="H125" s="162" t="s">
        <v>504</v>
      </c>
      <c r="I125" s="164" t="s">
        <v>510</v>
      </c>
      <c r="J125" s="165">
        <v>1</v>
      </c>
      <c r="K125" s="166">
        <v>0.13</v>
      </c>
      <c r="L125" s="165">
        <f t="shared" si="0"/>
        <v>0.13</v>
      </c>
      <c r="M125" s="167"/>
      <c r="N125" s="165">
        <f t="shared" si="1"/>
        <v>0</v>
      </c>
      <c r="O125" s="167"/>
      <c r="P125" s="165">
        <f t="shared" si="2"/>
        <v>0</v>
      </c>
      <c r="Q125" s="167"/>
      <c r="R125" s="168">
        <f t="shared" si="3"/>
        <v>0</v>
      </c>
      <c r="S125" s="167">
        <f t="shared" si="4"/>
        <v>0</v>
      </c>
      <c r="T125" s="167"/>
      <c r="U125" s="165">
        <f t="shared" si="5"/>
        <v>0</v>
      </c>
      <c r="V125" s="165">
        <f t="shared" si="6"/>
        <v>0.13</v>
      </c>
      <c r="W125" s="169">
        <f>($W$1*V125)+(V125*$V$260)</f>
        <v>1061.9031493396546</v>
      </c>
      <c r="X125" s="170"/>
      <c r="Y125" s="170">
        <f t="shared" si="7"/>
        <v>1061.9031493396546</v>
      </c>
      <c r="Z125" s="170">
        <f t="shared" si="10"/>
        <v>88.49</v>
      </c>
      <c r="AA125" s="170">
        <v>1550.9966666666667</v>
      </c>
      <c r="AB125" s="171">
        <v>0</v>
      </c>
      <c r="AC125" s="170">
        <v>75.250000000000014</v>
      </c>
      <c r="AD125" s="171">
        <v>0</v>
      </c>
      <c r="AE125" s="170">
        <v>0</v>
      </c>
      <c r="AF125" s="170">
        <v>0</v>
      </c>
      <c r="AG125" s="170">
        <v>0</v>
      </c>
      <c r="AH125" s="170">
        <v>718.06666666666661</v>
      </c>
      <c r="AI125" s="170">
        <v>205.69333333333336</v>
      </c>
      <c r="AJ125" s="171">
        <v>1559</v>
      </c>
      <c r="AK125" s="171">
        <v>1559</v>
      </c>
      <c r="AL125" s="170">
        <v>0</v>
      </c>
      <c r="AM125" s="170">
        <v>0</v>
      </c>
      <c r="AN125" s="170">
        <f t="shared" si="9"/>
        <v>2550.0066666666667</v>
      </c>
    </row>
    <row r="126" spans="1:40" ht="14.25" customHeight="1" x14ac:dyDescent="0.25">
      <c r="A126" s="161" t="s">
        <v>511</v>
      </c>
      <c r="B126" s="162" t="s">
        <v>501</v>
      </c>
      <c r="C126" s="163" t="s">
        <v>502</v>
      </c>
      <c r="D126" s="162" t="s">
        <v>503</v>
      </c>
      <c r="E126" s="164">
        <v>1</v>
      </c>
      <c r="F126" s="164" t="s">
        <v>46</v>
      </c>
      <c r="G126" s="162" t="s">
        <v>473</v>
      </c>
      <c r="H126" s="162" t="s">
        <v>504</v>
      </c>
      <c r="I126" s="164">
        <v>403310</v>
      </c>
      <c r="J126" s="165">
        <v>1</v>
      </c>
      <c r="K126" s="166">
        <v>0.56000000000000005</v>
      </c>
      <c r="L126" s="165">
        <f t="shared" si="0"/>
        <v>0.56000000000000005</v>
      </c>
      <c r="M126" s="167"/>
      <c r="N126" s="165">
        <f t="shared" si="1"/>
        <v>0</v>
      </c>
      <c r="O126" s="167"/>
      <c r="P126" s="165">
        <f t="shared" si="2"/>
        <v>0</v>
      </c>
      <c r="Q126" s="167"/>
      <c r="R126" s="168">
        <f t="shared" si="3"/>
        <v>0</v>
      </c>
      <c r="S126" s="167">
        <f t="shared" si="4"/>
        <v>0</v>
      </c>
      <c r="T126" s="167"/>
      <c r="U126" s="165">
        <f t="shared" si="5"/>
        <v>0</v>
      </c>
      <c r="V126" s="165">
        <f t="shared" si="6"/>
        <v>0.56000000000000005</v>
      </c>
      <c r="W126" s="169">
        <f>($W$1*V126)+(V126*$V$260)</f>
        <v>4574.3520279246668</v>
      </c>
      <c r="X126" s="170"/>
      <c r="Y126" s="170">
        <f t="shared" si="7"/>
        <v>4574.3520279246668</v>
      </c>
      <c r="Z126" s="170">
        <f t="shared" si="10"/>
        <v>381.2</v>
      </c>
      <c r="AA126" s="170">
        <v>4962.9266666666672</v>
      </c>
      <c r="AB126" s="171">
        <v>3777</v>
      </c>
      <c r="AC126" s="170">
        <v>30.663333333333338</v>
      </c>
      <c r="AD126" s="171">
        <v>0</v>
      </c>
      <c r="AE126" s="170">
        <v>0</v>
      </c>
      <c r="AF126" s="170">
        <v>0</v>
      </c>
      <c r="AG126" s="170">
        <v>4.1766666666666667</v>
      </c>
      <c r="AH126" s="170">
        <v>1941.7333333333336</v>
      </c>
      <c r="AI126" s="170">
        <v>111.91000000000001</v>
      </c>
      <c r="AJ126" s="171">
        <v>3730.3333333333335</v>
      </c>
      <c r="AK126" s="171">
        <v>7507.3333333333339</v>
      </c>
      <c r="AL126" s="170">
        <v>0</v>
      </c>
      <c r="AM126" s="170">
        <v>0</v>
      </c>
      <c r="AN126" s="170">
        <f t="shared" si="9"/>
        <v>7051.41</v>
      </c>
    </row>
    <row r="127" spans="1:40" ht="14.25" customHeight="1" x14ac:dyDescent="0.25">
      <c r="A127" s="161" t="s">
        <v>512</v>
      </c>
      <c r="B127" s="162" t="s">
        <v>501</v>
      </c>
      <c r="C127" s="163" t="s">
        <v>502</v>
      </c>
      <c r="D127" s="162" t="s">
        <v>503</v>
      </c>
      <c r="E127" s="164">
        <v>1</v>
      </c>
      <c r="F127" s="164" t="s">
        <v>46</v>
      </c>
      <c r="G127" s="162" t="s">
        <v>473</v>
      </c>
      <c r="H127" s="162" t="s">
        <v>504</v>
      </c>
      <c r="I127" s="164">
        <v>403305</v>
      </c>
      <c r="J127" s="165">
        <v>1</v>
      </c>
      <c r="K127" s="166">
        <v>0.02</v>
      </c>
      <c r="L127" s="165">
        <f t="shared" si="0"/>
        <v>0.02</v>
      </c>
      <c r="M127" s="167"/>
      <c r="N127" s="165">
        <f t="shared" si="1"/>
        <v>0</v>
      </c>
      <c r="O127" s="167"/>
      <c r="P127" s="165">
        <f t="shared" si="2"/>
        <v>0</v>
      </c>
      <c r="Q127" s="167"/>
      <c r="R127" s="168">
        <f t="shared" si="3"/>
        <v>0</v>
      </c>
      <c r="S127" s="167">
        <f t="shared" si="4"/>
        <v>0</v>
      </c>
      <c r="T127" s="167"/>
      <c r="U127" s="165">
        <f t="shared" si="5"/>
        <v>0</v>
      </c>
      <c r="V127" s="165">
        <f t="shared" si="6"/>
        <v>0.02</v>
      </c>
      <c r="W127" s="169">
        <f>($W$1*V127)+(V127*$V$260)</f>
        <v>163.36971528302379</v>
      </c>
      <c r="X127" s="170"/>
      <c r="Y127" s="170">
        <f t="shared" si="7"/>
        <v>163.36971528302379</v>
      </c>
      <c r="Z127" s="170">
        <f t="shared" si="10"/>
        <v>13.61</v>
      </c>
      <c r="AA127" s="170">
        <v>0</v>
      </c>
      <c r="AB127" s="171">
        <v>0</v>
      </c>
      <c r="AC127" s="170">
        <v>0</v>
      </c>
      <c r="AD127" s="171">
        <v>0</v>
      </c>
      <c r="AE127" s="170">
        <v>0</v>
      </c>
      <c r="AF127" s="170">
        <v>0</v>
      </c>
      <c r="AG127" s="170">
        <v>0</v>
      </c>
      <c r="AH127" s="170">
        <v>0</v>
      </c>
      <c r="AI127" s="170">
        <v>0</v>
      </c>
      <c r="AJ127" s="171">
        <v>0</v>
      </c>
      <c r="AK127" s="171">
        <v>0</v>
      </c>
      <c r="AL127" s="170">
        <v>0</v>
      </c>
      <c r="AM127" s="170">
        <v>0</v>
      </c>
      <c r="AN127" s="170">
        <f t="shared" si="9"/>
        <v>0</v>
      </c>
    </row>
    <row r="128" spans="1:40" ht="14.25" customHeight="1" x14ac:dyDescent="0.25">
      <c r="A128" s="161" t="s">
        <v>513</v>
      </c>
      <c r="B128" s="162" t="s">
        <v>501</v>
      </c>
      <c r="C128" s="163" t="s">
        <v>502</v>
      </c>
      <c r="D128" s="162" t="s">
        <v>503</v>
      </c>
      <c r="E128" s="164">
        <v>1</v>
      </c>
      <c r="F128" s="164" t="s">
        <v>46</v>
      </c>
      <c r="G128" s="162" t="s">
        <v>473</v>
      </c>
      <c r="H128" s="162" t="s">
        <v>504</v>
      </c>
      <c r="I128" s="164" t="s">
        <v>514</v>
      </c>
      <c r="J128" s="165">
        <v>1</v>
      </c>
      <c r="K128" s="166">
        <v>0.03</v>
      </c>
      <c r="L128" s="165">
        <f t="shared" si="0"/>
        <v>0.03</v>
      </c>
      <c r="M128" s="167"/>
      <c r="N128" s="165">
        <f t="shared" si="1"/>
        <v>0</v>
      </c>
      <c r="O128" s="167" t="s">
        <v>169</v>
      </c>
      <c r="P128" s="165">
        <f t="shared" si="2"/>
        <v>0</v>
      </c>
      <c r="Q128" s="167"/>
      <c r="R128" s="168">
        <f t="shared" si="3"/>
        <v>0</v>
      </c>
      <c r="S128" s="167">
        <f t="shared" si="4"/>
        <v>0</v>
      </c>
      <c r="T128" s="167"/>
      <c r="U128" s="165">
        <f t="shared" si="5"/>
        <v>0</v>
      </c>
      <c r="V128" s="165">
        <f t="shared" si="6"/>
        <v>0.03</v>
      </c>
      <c r="W128" s="169">
        <f>($W$1*V128)+(V128*$V$260)</f>
        <v>245.05457292453568</v>
      </c>
      <c r="X128" s="170"/>
      <c r="Y128" s="170">
        <f t="shared" si="7"/>
        <v>245.05457292453568</v>
      </c>
      <c r="Z128" s="170">
        <f t="shared" si="10"/>
        <v>20.420000000000002</v>
      </c>
      <c r="AA128" s="170">
        <v>0</v>
      </c>
      <c r="AB128" s="171">
        <v>0</v>
      </c>
      <c r="AC128" s="170">
        <v>0</v>
      </c>
      <c r="AD128" s="171">
        <v>0</v>
      </c>
      <c r="AE128" s="170">
        <v>0</v>
      </c>
      <c r="AF128" s="170">
        <v>0</v>
      </c>
      <c r="AG128" s="170">
        <v>0</v>
      </c>
      <c r="AH128" s="170">
        <v>0</v>
      </c>
      <c r="AI128" s="170">
        <v>0</v>
      </c>
      <c r="AJ128" s="171">
        <v>0</v>
      </c>
      <c r="AK128" s="171">
        <v>0</v>
      </c>
      <c r="AL128" s="170">
        <v>0</v>
      </c>
      <c r="AM128" s="170">
        <v>0</v>
      </c>
      <c r="AN128" s="170">
        <f t="shared" si="9"/>
        <v>0</v>
      </c>
    </row>
    <row r="129" spans="1:40" ht="14.25" customHeight="1" x14ac:dyDescent="0.25">
      <c r="A129" s="161" t="s">
        <v>515</v>
      </c>
      <c r="B129" s="162" t="s">
        <v>516</v>
      </c>
      <c r="C129" s="163" t="s">
        <v>517</v>
      </c>
      <c r="D129" s="162" t="s">
        <v>518</v>
      </c>
      <c r="E129" s="164">
        <v>2</v>
      </c>
      <c r="F129" s="164" t="s">
        <v>46</v>
      </c>
      <c r="G129" s="162" t="s">
        <v>519</v>
      </c>
      <c r="H129" s="162" t="s">
        <v>519</v>
      </c>
      <c r="I129" s="164">
        <v>400001</v>
      </c>
      <c r="J129" s="165">
        <v>1</v>
      </c>
      <c r="K129" s="166">
        <v>0.1429</v>
      </c>
      <c r="L129" s="165">
        <f t="shared" si="0"/>
        <v>0.1429</v>
      </c>
      <c r="M129" s="167"/>
      <c r="N129" s="165">
        <f t="shared" si="1"/>
        <v>0</v>
      </c>
      <c r="O129" s="167"/>
      <c r="P129" s="165">
        <f t="shared" si="2"/>
        <v>0</v>
      </c>
      <c r="Q129" s="167" t="s">
        <v>119</v>
      </c>
      <c r="R129" s="168">
        <f t="shared" si="3"/>
        <v>1</v>
      </c>
      <c r="S129" s="167">
        <f t="shared" si="4"/>
        <v>0.2858</v>
      </c>
      <c r="T129" s="167"/>
      <c r="U129" s="165">
        <f t="shared" si="5"/>
        <v>0</v>
      </c>
      <c r="V129" s="165">
        <f t="shared" si="6"/>
        <v>0.42869999999999997</v>
      </c>
      <c r="W129" s="169">
        <f>($W$1*V129)+(V129*$V$260)</f>
        <v>3501.8298470916147</v>
      </c>
      <c r="X129" s="170"/>
      <c r="Y129" s="170">
        <f t="shared" si="7"/>
        <v>3501.8298470916147</v>
      </c>
      <c r="Z129" s="170">
        <f t="shared" si="10"/>
        <v>291.82</v>
      </c>
      <c r="AA129" s="170">
        <v>0.18999999999999997</v>
      </c>
      <c r="AB129" s="171">
        <v>0</v>
      </c>
      <c r="AC129" s="170">
        <v>0</v>
      </c>
      <c r="AD129" s="171">
        <v>0</v>
      </c>
      <c r="AE129" s="170">
        <v>56.666666666666664</v>
      </c>
      <c r="AF129" s="170">
        <v>0</v>
      </c>
      <c r="AG129" s="170">
        <v>0</v>
      </c>
      <c r="AH129" s="170">
        <v>348.63666666666671</v>
      </c>
      <c r="AI129" s="170">
        <v>741.55333333333328</v>
      </c>
      <c r="AJ129" s="171">
        <v>1166</v>
      </c>
      <c r="AK129" s="171">
        <v>1166</v>
      </c>
      <c r="AL129" s="170">
        <v>0</v>
      </c>
      <c r="AM129" s="170">
        <v>0</v>
      </c>
      <c r="AN129" s="170">
        <f t="shared" si="9"/>
        <v>1147.0466666666666</v>
      </c>
    </row>
    <row r="130" spans="1:40" ht="14.25" customHeight="1" x14ac:dyDescent="0.25">
      <c r="A130" s="161" t="s">
        <v>520</v>
      </c>
      <c r="B130" s="162" t="s">
        <v>171</v>
      </c>
      <c r="C130" s="163" t="s">
        <v>517</v>
      </c>
      <c r="D130" s="162" t="s">
        <v>518</v>
      </c>
      <c r="E130" s="164" t="s">
        <v>188</v>
      </c>
      <c r="F130" s="164" t="s">
        <v>46</v>
      </c>
      <c r="G130" s="162" t="s">
        <v>438</v>
      </c>
      <c r="H130" s="162" t="s">
        <v>486</v>
      </c>
      <c r="I130" s="164">
        <v>417002</v>
      </c>
      <c r="J130" s="165">
        <v>0</v>
      </c>
      <c r="K130" s="166">
        <v>0</v>
      </c>
      <c r="L130" s="165">
        <f t="shared" si="0"/>
        <v>0</v>
      </c>
      <c r="M130" s="167"/>
      <c r="N130" s="165">
        <f t="shared" si="1"/>
        <v>0</v>
      </c>
      <c r="O130" s="167" t="s">
        <v>169</v>
      </c>
      <c r="P130" s="165">
        <f t="shared" si="2"/>
        <v>0</v>
      </c>
      <c r="Q130" s="167"/>
      <c r="R130" s="168">
        <f t="shared" si="3"/>
        <v>0</v>
      </c>
      <c r="S130" s="167">
        <f t="shared" si="4"/>
        <v>0</v>
      </c>
      <c r="T130" s="167"/>
      <c r="U130" s="165">
        <f t="shared" si="5"/>
        <v>0</v>
      </c>
      <c r="V130" s="165">
        <f t="shared" si="6"/>
        <v>0</v>
      </c>
      <c r="W130" s="169">
        <f>($W$1*V130)+(V130*$V$260)</f>
        <v>0</v>
      </c>
      <c r="X130" s="170"/>
      <c r="Y130" s="170">
        <f t="shared" si="7"/>
        <v>0</v>
      </c>
      <c r="Z130" s="170">
        <f t="shared" si="10"/>
        <v>0</v>
      </c>
      <c r="AA130" s="170">
        <v>0</v>
      </c>
      <c r="AB130" s="171">
        <v>0</v>
      </c>
      <c r="AC130" s="170">
        <v>1.8399999999999999</v>
      </c>
      <c r="AD130" s="171">
        <v>0</v>
      </c>
      <c r="AE130" s="170">
        <v>0</v>
      </c>
      <c r="AF130" s="170">
        <v>0</v>
      </c>
      <c r="AG130" s="170">
        <v>0</v>
      </c>
      <c r="AH130" s="170">
        <v>0</v>
      </c>
      <c r="AI130" s="170">
        <v>0</v>
      </c>
      <c r="AJ130" s="171">
        <v>0</v>
      </c>
      <c r="AK130" s="171">
        <v>0</v>
      </c>
      <c r="AL130" s="170">
        <v>0</v>
      </c>
      <c r="AM130" s="170">
        <v>0</v>
      </c>
      <c r="AN130" s="170">
        <f t="shared" si="9"/>
        <v>1.8399999999999999</v>
      </c>
    </row>
    <row r="131" spans="1:40" ht="14.25" customHeight="1" x14ac:dyDescent="0.25">
      <c r="A131" s="161" t="s">
        <v>521</v>
      </c>
      <c r="B131" s="162" t="s">
        <v>522</v>
      </c>
      <c r="C131" s="163" t="s">
        <v>517</v>
      </c>
      <c r="D131" s="163" t="s">
        <v>518</v>
      </c>
      <c r="E131" s="164">
        <v>2</v>
      </c>
      <c r="F131" s="164" t="s">
        <v>46</v>
      </c>
      <c r="G131" s="162" t="s">
        <v>523</v>
      </c>
      <c r="H131" s="162" t="s">
        <v>524</v>
      </c>
      <c r="I131" s="164">
        <v>403040</v>
      </c>
      <c r="J131" s="165">
        <v>1</v>
      </c>
      <c r="K131" s="166">
        <v>0.05</v>
      </c>
      <c r="L131" s="165">
        <f t="shared" si="0"/>
        <v>0.05</v>
      </c>
      <c r="M131" s="167"/>
      <c r="N131" s="165">
        <f t="shared" si="1"/>
        <v>0</v>
      </c>
      <c r="O131" s="167"/>
      <c r="P131" s="165">
        <f t="shared" si="2"/>
        <v>0</v>
      </c>
      <c r="Q131" s="167"/>
      <c r="R131" s="168">
        <f t="shared" si="3"/>
        <v>0</v>
      </c>
      <c r="S131" s="167">
        <f t="shared" si="4"/>
        <v>0</v>
      </c>
      <c r="T131" s="167"/>
      <c r="U131" s="165">
        <f t="shared" si="5"/>
        <v>0</v>
      </c>
      <c r="V131" s="165">
        <f t="shared" si="6"/>
        <v>0.05</v>
      </c>
      <c r="W131" s="169">
        <f>($W$1*V131)+(V131*$V$260)</f>
        <v>408.42428820755953</v>
      </c>
      <c r="X131" s="170"/>
      <c r="Y131" s="170">
        <f t="shared" si="7"/>
        <v>408.42428820755953</v>
      </c>
      <c r="Z131" s="170">
        <f t="shared" si="10"/>
        <v>34.04</v>
      </c>
      <c r="AA131" s="170">
        <v>0</v>
      </c>
      <c r="AB131" s="171">
        <v>0</v>
      </c>
      <c r="AC131" s="170">
        <v>0</v>
      </c>
      <c r="AD131" s="171">
        <v>0</v>
      </c>
      <c r="AE131" s="170">
        <v>0</v>
      </c>
      <c r="AF131" s="170">
        <v>0</v>
      </c>
      <c r="AG131" s="170">
        <v>0</v>
      </c>
      <c r="AH131" s="170">
        <v>0</v>
      </c>
      <c r="AI131" s="170">
        <v>0</v>
      </c>
      <c r="AJ131" s="171">
        <v>0</v>
      </c>
      <c r="AK131" s="171">
        <v>0</v>
      </c>
      <c r="AL131" s="170">
        <v>0</v>
      </c>
      <c r="AM131" s="170">
        <v>0</v>
      </c>
      <c r="AN131" s="170">
        <f t="shared" si="9"/>
        <v>0</v>
      </c>
    </row>
    <row r="132" spans="1:40" ht="14.25" customHeight="1" x14ac:dyDescent="0.25">
      <c r="A132" s="161" t="s">
        <v>525</v>
      </c>
      <c r="B132" s="162" t="s">
        <v>522</v>
      </c>
      <c r="C132" s="163" t="s">
        <v>517</v>
      </c>
      <c r="D132" s="162" t="s">
        <v>518</v>
      </c>
      <c r="E132" s="164">
        <v>2</v>
      </c>
      <c r="F132" s="164" t="s">
        <v>46</v>
      </c>
      <c r="G132" s="162" t="s">
        <v>523</v>
      </c>
      <c r="H132" s="162" t="s">
        <v>523</v>
      </c>
      <c r="I132" s="164">
        <v>402100</v>
      </c>
      <c r="J132" s="165">
        <v>1</v>
      </c>
      <c r="K132" s="166">
        <v>0.05</v>
      </c>
      <c r="L132" s="165">
        <f t="shared" si="0"/>
        <v>0.05</v>
      </c>
      <c r="M132" s="167"/>
      <c r="N132" s="165">
        <f t="shared" si="1"/>
        <v>0</v>
      </c>
      <c r="O132" s="167"/>
      <c r="P132" s="165">
        <f t="shared" si="2"/>
        <v>0</v>
      </c>
      <c r="Q132" s="167"/>
      <c r="R132" s="168">
        <f t="shared" si="3"/>
        <v>0</v>
      </c>
      <c r="S132" s="167">
        <f t="shared" si="4"/>
        <v>0</v>
      </c>
      <c r="T132" s="167"/>
      <c r="U132" s="165">
        <f t="shared" si="5"/>
        <v>0</v>
      </c>
      <c r="V132" s="165">
        <f t="shared" si="6"/>
        <v>0.05</v>
      </c>
      <c r="W132" s="169">
        <f>($W$1*V132)+(V132*$V$260)</f>
        <v>408.42428820755953</v>
      </c>
      <c r="X132" s="170"/>
      <c r="Y132" s="170">
        <f t="shared" si="7"/>
        <v>408.42428820755953</v>
      </c>
      <c r="Z132" s="170">
        <f t="shared" si="10"/>
        <v>34.04</v>
      </c>
      <c r="AA132" s="170">
        <v>0</v>
      </c>
      <c r="AB132" s="171">
        <v>0</v>
      </c>
      <c r="AC132" s="170">
        <v>1.1966666666666665</v>
      </c>
      <c r="AD132" s="171">
        <v>0</v>
      </c>
      <c r="AE132" s="170">
        <v>0</v>
      </c>
      <c r="AF132" s="170">
        <v>0</v>
      </c>
      <c r="AG132" s="170">
        <v>0</v>
      </c>
      <c r="AH132" s="170">
        <v>0</v>
      </c>
      <c r="AI132" s="170">
        <v>0</v>
      </c>
      <c r="AJ132" s="171">
        <v>0</v>
      </c>
      <c r="AK132" s="171">
        <v>0</v>
      </c>
      <c r="AL132" s="170">
        <v>0</v>
      </c>
      <c r="AM132" s="170">
        <v>0</v>
      </c>
      <c r="AN132" s="170">
        <f t="shared" si="9"/>
        <v>1.1966666666666665</v>
      </c>
    </row>
    <row r="133" spans="1:40" ht="14.25" customHeight="1" x14ac:dyDescent="0.25">
      <c r="A133" s="161" t="s">
        <v>526</v>
      </c>
      <c r="B133" s="162" t="s">
        <v>527</v>
      </c>
      <c r="C133" s="163" t="s">
        <v>517</v>
      </c>
      <c r="D133" s="162" t="s">
        <v>518</v>
      </c>
      <c r="E133" s="164">
        <v>2</v>
      </c>
      <c r="F133" s="164" t="s">
        <v>46</v>
      </c>
      <c r="G133" s="162" t="s">
        <v>473</v>
      </c>
      <c r="H133" s="162" t="s">
        <v>528</v>
      </c>
      <c r="I133" s="164" t="s">
        <v>529</v>
      </c>
      <c r="J133" s="165">
        <v>1</v>
      </c>
      <c r="K133" s="166">
        <v>0.33300000000000002</v>
      </c>
      <c r="L133" s="165">
        <f t="shared" si="0"/>
        <v>0.33300000000000002</v>
      </c>
      <c r="M133" s="167"/>
      <c r="N133" s="165">
        <f t="shared" si="1"/>
        <v>0</v>
      </c>
      <c r="O133" s="167"/>
      <c r="P133" s="165">
        <f t="shared" si="2"/>
        <v>0</v>
      </c>
      <c r="Q133" s="167"/>
      <c r="R133" s="168">
        <f t="shared" si="3"/>
        <v>0</v>
      </c>
      <c r="S133" s="167">
        <f t="shared" si="4"/>
        <v>0</v>
      </c>
      <c r="T133" s="167"/>
      <c r="U133" s="165">
        <f t="shared" si="5"/>
        <v>0</v>
      </c>
      <c r="V133" s="165">
        <f t="shared" si="6"/>
        <v>0.33300000000000002</v>
      </c>
      <c r="W133" s="169">
        <f>($W$1*V133)+(V133*$V$260)</f>
        <v>2720.1057594623462</v>
      </c>
      <c r="X133" s="170"/>
      <c r="Y133" s="170">
        <f t="shared" si="7"/>
        <v>2720.1057594623462</v>
      </c>
      <c r="Z133" s="170">
        <f t="shared" si="10"/>
        <v>226.68</v>
      </c>
      <c r="AA133" s="170">
        <v>3769.4900000000002</v>
      </c>
      <c r="AB133" s="171">
        <v>0</v>
      </c>
      <c r="AC133" s="170">
        <v>34.853333333333346</v>
      </c>
      <c r="AD133" s="171">
        <v>0</v>
      </c>
      <c r="AE133" s="170">
        <v>0</v>
      </c>
      <c r="AF133" s="170">
        <v>0</v>
      </c>
      <c r="AG133" s="170">
        <v>0</v>
      </c>
      <c r="AH133" s="170">
        <v>0</v>
      </c>
      <c r="AI133" s="170">
        <v>0</v>
      </c>
      <c r="AJ133" s="171">
        <v>0</v>
      </c>
      <c r="AK133" s="171">
        <v>0</v>
      </c>
      <c r="AL133" s="170">
        <v>0</v>
      </c>
      <c r="AM133" s="170">
        <v>0</v>
      </c>
      <c r="AN133" s="170">
        <f t="shared" si="9"/>
        <v>3804.3433333333337</v>
      </c>
    </row>
    <row r="134" spans="1:40" ht="14.25" customHeight="1" x14ac:dyDescent="0.25">
      <c r="A134" s="161" t="s">
        <v>530</v>
      </c>
      <c r="B134" s="162" t="s">
        <v>522</v>
      </c>
      <c r="C134" s="163" t="s">
        <v>517</v>
      </c>
      <c r="D134" s="162" t="s">
        <v>518</v>
      </c>
      <c r="E134" s="164">
        <v>2</v>
      </c>
      <c r="F134" s="164" t="s">
        <v>46</v>
      </c>
      <c r="G134" s="162" t="s">
        <v>523</v>
      </c>
      <c r="H134" s="162" t="s">
        <v>531</v>
      </c>
      <c r="I134" s="164">
        <v>402400</v>
      </c>
      <c r="J134" s="165">
        <v>1</v>
      </c>
      <c r="K134" s="166">
        <v>0.4</v>
      </c>
      <c r="L134" s="165">
        <f t="shared" si="0"/>
        <v>0.4</v>
      </c>
      <c r="M134" s="167"/>
      <c r="N134" s="165">
        <f t="shared" si="1"/>
        <v>0</v>
      </c>
      <c r="O134" s="167"/>
      <c r="P134" s="165">
        <f t="shared" si="2"/>
        <v>0</v>
      </c>
      <c r="Q134" s="167"/>
      <c r="R134" s="168">
        <f t="shared" si="3"/>
        <v>0</v>
      </c>
      <c r="S134" s="167">
        <f t="shared" si="4"/>
        <v>0</v>
      </c>
      <c r="T134" s="167"/>
      <c r="U134" s="165">
        <f t="shared" si="5"/>
        <v>0</v>
      </c>
      <c r="V134" s="165">
        <f t="shared" si="6"/>
        <v>0.4</v>
      </c>
      <c r="W134" s="169">
        <f>($W$1*V134)+(V134*$V$260)</f>
        <v>3267.3943056604762</v>
      </c>
      <c r="X134" s="170"/>
      <c r="Y134" s="170">
        <f t="shared" si="7"/>
        <v>3267.3943056604762</v>
      </c>
      <c r="Z134" s="170">
        <f t="shared" si="10"/>
        <v>272.27999999999997</v>
      </c>
      <c r="AA134" s="170">
        <v>17.913333333333334</v>
      </c>
      <c r="AB134" s="171">
        <v>13</v>
      </c>
      <c r="AC134" s="170">
        <v>12.336666666666666</v>
      </c>
      <c r="AD134" s="171">
        <v>0</v>
      </c>
      <c r="AE134" s="170">
        <v>0</v>
      </c>
      <c r="AF134" s="170">
        <v>0</v>
      </c>
      <c r="AG134" s="170">
        <v>0</v>
      </c>
      <c r="AH134" s="170">
        <v>0</v>
      </c>
      <c r="AI134" s="170">
        <v>0</v>
      </c>
      <c r="AJ134" s="171">
        <v>0</v>
      </c>
      <c r="AK134" s="171">
        <v>13</v>
      </c>
      <c r="AL134" s="170">
        <v>0</v>
      </c>
      <c r="AM134" s="170">
        <v>0</v>
      </c>
      <c r="AN134" s="170">
        <f t="shared" si="9"/>
        <v>30.25</v>
      </c>
    </row>
    <row r="135" spans="1:40" ht="14.25" customHeight="1" x14ac:dyDescent="0.25">
      <c r="A135" s="161" t="s">
        <v>532</v>
      </c>
      <c r="B135" s="162" t="s">
        <v>533</v>
      </c>
      <c r="C135" s="163" t="s">
        <v>517</v>
      </c>
      <c r="D135" s="162" t="s">
        <v>518</v>
      </c>
      <c r="E135" s="164">
        <v>2</v>
      </c>
      <c r="F135" s="164" t="s">
        <v>46</v>
      </c>
      <c r="G135" s="162" t="s">
        <v>534</v>
      </c>
      <c r="H135" s="191" t="s">
        <v>534</v>
      </c>
      <c r="I135" s="164">
        <v>409305</v>
      </c>
      <c r="J135" s="165">
        <v>1</v>
      </c>
      <c r="K135" s="166">
        <v>0.25</v>
      </c>
      <c r="L135" s="165">
        <f t="shared" si="0"/>
        <v>0.25</v>
      </c>
      <c r="M135" s="167"/>
      <c r="N135" s="165">
        <f t="shared" si="1"/>
        <v>0</v>
      </c>
      <c r="O135" s="167"/>
      <c r="P135" s="165">
        <f t="shared" si="2"/>
        <v>0</v>
      </c>
      <c r="Q135" s="167"/>
      <c r="R135" s="168">
        <f t="shared" si="3"/>
        <v>0</v>
      </c>
      <c r="S135" s="167">
        <f t="shared" si="4"/>
        <v>0</v>
      </c>
      <c r="T135" s="167"/>
      <c r="U135" s="165">
        <f t="shared" si="5"/>
        <v>0</v>
      </c>
      <c r="V135" s="165">
        <f t="shared" si="6"/>
        <v>0.25</v>
      </c>
      <c r="W135" s="169">
        <f>($W$1*V135)+(V135*$V$260)</f>
        <v>2042.1214410377975</v>
      </c>
      <c r="X135" s="170"/>
      <c r="Y135" s="170">
        <f t="shared" si="7"/>
        <v>2042.1214410377975</v>
      </c>
      <c r="Z135" s="170">
        <f t="shared" si="10"/>
        <v>170.18</v>
      </c>
      <c r="AA135" s="170">
        <v>7.87</v>
      </c>
      <c r="AB135" s="171">
        <v>0</v>
      </c>
      <c r="AC135" s="170">
        <v>46.28</v>
      </c>
      <c r="AD135" s="171">
        <v>0</v>
      </c>
      <c r="AE135" s="170">
        <v>205.41666666666666</v>
      </c>
      <c r="AF135" s="170">
        <v>0</v>
      </c>
      <c r="AG135" s="170">
        <v>0</v>
      </c>
      <c r="AH135" s="170">
        <v>0</v>
      </c>
      <c r="AI135" s="170">
        <v>0</v>
      </c>
      <c r="AJ135" s="171">
        <v>0</v>
      </c>
      <c r="AK135" s="171">
        <v>0</v>
      </c>
      <c r="AL135" s="170">
        <v>0</v>
      </c>
      <c r="AM135" s="170">
        <v>0</v>
      </c>
      <c r="AN135" s="170">
        <f t="shared" si="9"/>
        <v>259.56666666666666</v>
      </c>
    </row>
    <row r="136" spans="1:40" ht="14.25" customHeight="1" x14ac:dyDescent="0.25">
      <c r="A136" s="161" t="s">
        <v>535</v>
      </c>
      <c r="B136" s="162" t="s">
        <v>516</v>
      </c>
      <c r="C136" s="163" t="s">
        <v>517</v>
      </c>
      <c r="D136" s="162" t="s">
        <v>518</v>
      </c>
      <c r="E136" s="164">
        <v>2</v>
      </c>
      <c r="F136" s="164" t="s">
        <v>46</v>
      </c>
      <c r="G136" s="162" t="s">
        <v>473</v>
      </c>
      <c r="H136" s="162" t="s">
        <v>536</v>
      </c>
      <c r="I136" s="164">
        <v>403004</v>
      </c>
      <c r="J136" s="165">
        <v>1</v>
      </c>
      <c r="K136" s="166">
        <v>0.1429</v>
      </c>
      <c r="L136" s="165">
        <f t="shared" si="0"/>
        <v>0.1429</v>
      </c>
      <c r="M136" s="167"/>
      <c r="N136" s="165">
        <f t="shared" si="1"/>
        <v>0</v>
      </c>
      <c r="O136" s="167"/>
      <c r="P136" s="165">
        <f t="shared" si="2"/>
        <v>0</v>
      </c>
      <c r="Q136" s="167" t="s">
        <v>119</v>
      </c>
      <c r="R136" s="168">
        <f t="shared" si="3"/>
        <v>1</v>
      </c>
      <c r="S136" s="167">
        <f t="shared" si="4"/>
        <v>0.2858</v>
      </c>
      <c r="T136" s="167"/>
      <c r="U136" s="165">
        <f t="shared" si="5"/>
        <v>0</v>
      </c>
      <c r="V136" s="165">
        <f t="shared" si="6"/>
        <v>0.42869999999999997</v>
      </c>
      <c r="W136" s="169">
        <f>($W$1*V136)+(V136*$V$260)</f>
        <v>3501.8298470916147</v>
      </c>
      <c r="X136" s="170"/>
      <c r="Y136" s="170">
        <f t="shared" si="7"/>
        <v>3501.8298470916147</v>
      </c>
      <c r="Z136" s="170">
        <f t="shared" si="10"/>
        <v>291.82</v>
      </c>
      <c r="AA136" s="170">
        <v>61.273333333333333</v>
      </c>
      <c r="AB136" s="171">
        <v>0</v>
      </c>
      <c r="AC136" s="170">
        <v>0</v>
      </c>
      <c r="AD136" s="171">
        <v>0</v>
      </c>
      <c r="AE136" s="170">
        <v>0</v>
      </c>
      <c r="AF136" s="170">
        <v>0</v>
      </c>
      <c r="AG136" s="170">
        <v>0</v>
      </c>
      <c r="AH136" s="170">
        <v>0</v>
      </c>
      <c r="AI136" s="170">
        <v>0</v>
      </c>
      <c r="AJ136" s="171">
        <v>0</v>
      </c>
      <c r="AK136" s="171">
        <v>0</v>
      </c>
      <c r="AL136" s="170">
        <v>0</v>
      </c>
      <c r="AM136" s="170">
        <v>0</v>
      </c>
      <c r="AN136" s="170">
        <f t="shared" si="9"/>
        <v>61.273333333333333</v>
      </c>
    </row>
    <row r="137" spans="1:40" ht="14.25" customHeight="1" x14ac:dyDescent="0.25">
      <c r="A137" s="161" t="s">
        <v>537</v>
      </c>
      <c r="B137" s="162" t="s">
        <v>522</v>
      </c>
      <c r="C137" s="163" t="s">
        <v>517</v>
      </c>
      <c r="D137" s="162" t="s">
        <v>518</v>
      </c>
      <c r="E137" s="164">
        <v>2</v>
      </c>
      <c r="F137" s="164" t="s">
        <v>46</v>
      </c>
      <c r="G137" s="162" t="s">
        <v>473</v>
      </c>
      <c r="H137" s="162" t="s">
        <v>536</v>
      </c>
      <c r="I137" s="164">
        <v>403004</v>
      </c>
      <c r="J137" s="165">
        <v>1</v>
      </c>
      <c r="K137" s="166">
        <v>0.25</v>
      </c>
      <c r="L137" s="165">
        <f t="shared" si="0"/>
        <v>0.25</v>
      </c>
      <c r="M137" s="167"/>
      <c r="N137" s="165">
        <f t="shared" si="1"/>
        <v>0</v>
      </c>
      <c r="O137" s="167"/>
      <c r="P137" s="165">
        <f t="shared" si="2"/>
        <v>0</v>
      </c>
      <c r="Q137" s="167"/>
      <c r="R137" s="168">
        <f t="shared" si="3"/>
        <v>0</v>
      </c>
      <c r="S137" s="167">
        <f t="shared" si="4"/>
        <v>0</v>
      </c>
      <c r="T137" s="167"/>
      <c r="U137" s="165">
        <f t="shared" si="5"/>
        <v>0</v>
      </c>
      <c r="V137" s="165">
        <f t="shared" si="6"/>
        <v>0.25</v>
      </c>
      <c r="W137" s="169">
        <f>($W$1*V137)+(V137*$V$260)</f>
        <v>2042.1214410377975</v>
      </c>
      <c r="X137" s="170"/>
      <c r="Y137" s="170">
        <f t="shared" si="7"/>
        <v>2042.1214410377975</v>
      </c>
      <c r="Z137" s="170">
        <f t="shared" si="10"/>
        <v>170.18</v>
      </c>
      <c r="AA137" s="170">
        <v>0</v>
      </c>
      <c r="AB137" s="171">
        <v>0</v>
      </c>
      <c r="AC137" s="170">
        <v>25.203333333333333</v>
      </c>
      <c r="AD137" s="171">
        <v>0</v>
      </c>
      <c r="AE137" s="170">
        <v>212.5</v>
      </c>
      <c r="AF137" s="170">
        <v>0</v>
      </c>
      <c r="AG137" s="170">
        <v>0</v>
      </c>
      <c r="AH137" s="170">
        <v>0</v>
      </c>
      <c r="AI137" s="170">
        <v>0</v>
      </c>
      <c r="AJ137" s="171">
        <v>0</v>
      </c>
      <c r="AK137" s="171">
        <v>0</v>
      </c>
      <c r="AL137" s="170">
        <v>0</v>
      </c>
      <c r="AM137" s="170">
        <v>0</v>
      </c>
      <c r="AN137" s="170">
        <f t="shared" si="9"/>
        <v>237.70333333333332</v>
      </c>
    </row>
    <row r="138" spans="1:40" ht="14.25" customHeight="1" x14ac:dyDescent="0.25">
      <c r="A138" s="161" t="s">
        <v>538</v>
      </c>
      <c r="B138" s="162" t="s">
        <v>522</v>
      </c>
      <c r="C138" s="163" t="s">
        <v>517</v>
      </c>
      <c r="D138" s="162" t="s">
        <v>518</v>
      </c>
      <c r="E138" s="164">
        <v>2</v>
      </c>
      <c r="F138" s="164" t="s">
        <v>46</v>
      </c>
      <c r="G138" s="162" t="s">
        <v>473</v>
      </c>
      <c r="H138" s="162" t="s">
        <v>539</v>
      </c>
      <c r="I138" s="164">
        <v>403005</v>
      </c>
      <c r="J138" s="165">
        <v>1</v>
      </c>
      <c r="K138" s="166">
        <v>0.25</v>
      </c>
      <c r="L138" s="165">
        <f t="shared" si="0"/>
        <v>0.25</v>
      </c>
      <c r="M138" s="167"/>
      <c r="N138" s="165">
        <f t="shared" si="1"/>
        <v>0</v>
      </c>
      <c r="O138" s="167"/>
      <c r="P138" s="165">
        <f t="shared" si="2"/>
        <v>0</v>
      </c>
      <c r="Q138" s="167"/>
      <c r="R138" s="168">
        <f t="shared" si="3"/>
        <v>0</v>
      </c>
      <c r="S138" s="167">
        <f t="shared" si="4"/>
        <v>0</v>
      </c>
      <c r="T138" s="167"/>
      <c r="U138" s="165">
        <f t="shared" si="5"/>
        <v>0</v>
      </c>
      <c r="V138" s="165">
        <f t="shared" si="6"/>
        <v>0.25</v>
      </c>
      <c r="W138" s="169">
        <f>($W$1*V138)+(V138*$V$260)</f>
        <v>2042.1214410377975</v>
      </c>
      <c r="X138" s="170"/>
      <c r="Y138" s="170">
        <f t="shared" si="7"/>
        <v>2042.1214410377975</v>
      </c>
      <c r="Z138" s="170">
        <f t="shared" si="10"/>
        <v>170.18</v>
      </c>
      <c r="AA138" s="170">
        <v>0</v>
      </c>
      <c r="AB138" s="171">
        <v>0</v>
      </c>
      <c r="AC138" s="170">
        <v>0</v>
      </c>
      <c r="AD138" s="171">
        <v>0</v>
      </c>
      <c r="AE138" s="170">
        <v>0</v>
      </c>
      <c r="AF138" s="170">
        <v>0</v>
      </c>
      <c r="AG138" s="170">
        <v>0</v>
      </c>
      <c r="AH138" s="170">
        <v>0</v>
      </c>
      <c r="AI138" s="170">
        <v>0</v>
      </c>
      <c r="AJ138" s="171">
        <v>0</v>
      </c>
      <c r="AK138" s="171">
        <v>0</v>
      </c>
      <c r="AL138" s="170">
        <v>0</v>
      </c>
      <c r="AM138" s="170">
        <v>0</v>
      </c>
      <c r="AN138" s="170">
        <f t="shared" si="9"/>
        <v>0</v>
      </c>
    </row>
    <row r="139" spans="1:40" ht="14.25" customHeight="1" x14ac:dyDescent="0.25">
      <c r="A139" s="161" t="s">
        <v>540</v>
      </c>
      <c r="B139" s="162" t="s">
        <v>516</v>
      </c>
      <c r="C139" s="163" t="s">
        <v>517</v>
      </c>
      <c r="D139" s="162" t="s">
        <v>518</v>
      </c>
      <c r="E139" s="164">
        <v>2</v>
      </c>
      <c r="F139" s="164" t="s">
        <v>46</v>
      </c>
      <c r="G139" s="162" t="s">
        <v>438</v>
      </c>
      <c r="H139" s="162" t="s">
        <v>486</v>
      </c>
      <c r="I139" s="164">
        <v>417050</v>
      </c>
      <c r="J139" s="165">
        <v>1</v>
      </c>
      <c r="K139" s="166">
        <v>0.1429</v>
      </c>
      <c r="L139" s="165">
        <f t="shared" si="0"/>
        <v>0.1429</v>
      </c>
      <c r="M139" s="167"/>
      <c r="N139" s="165">
        <f t="shared" si="1"/>
        <v>0</v>
      </c>
      <c r="O139" s="167"/>
      <c r="P139" s="165">
        <f t="shared" si="2"/>
        <v>0</v>
      </c>
      <c r="Q139" s="167"/>
      <c r="R139" s="168">
        <f t="shared" si="3"/>
        <v>0</v>
      </c>
      <c r="S139" s="167">
        <f t="shared" si="4"/>
        <v>0</v>
      </c>
      <c r="T139" s="167"/>
      <c r="U139" s="165">
        <f t="shared" si="5"/>
        <v>0</v>
      </c>
      <c r="V139" s="165">
        <f t="shared" si="6"/>
        <v>0.1429</v>
      </c>
      <c r="W139" s="169">
        <f>($W$1*V139)+(V139*$V$260)</f>
        <v>1167.276615697205</v>
      </c>
      <c r="X139" s="170"/>
      <c r="Y139" s="170">
        <f t="shared" si="7"/>
        <v>1167.276615697205</v>
      </c>
      <c r="Z139" s="170">
        <f t="shared" si="10"/>
        <v>97.27</v>
      </c>
      <c r="AA139" s="170">
        <v>0</v>
      </c>
      <c r="AB139" s="171">
        <v>30.666666666666668</v>
      </c>
      <c r="AC139" s="170">
        <v>7989.0066666666644</v>
      </c>
      <c r="AD139" s="171">
        <v>0</v>
      </c>
      <c r="AE139" s="170">
        <v>0</v>
      </c>
      <c r="AF139" s="170">
        <v>0</v>
      </c>
      <c r="AG139" s="170">
        <v>0</v>
      </c>
      <c r="AH139" s="170">
        <v>92.573333333333338</v>
      </c>
      <c r="AI139" s="170">
        <v>2540.1699999999996</v>
      </c>
      <c r="AJ139" s="171">
        <v>562.66666666666663</v>
      </c>
      <c r="AK139" s="171">
        <v>593.33333333333326</v>
      </c>
      <c r="AL139" s="170">
        <v>0</v>
      </c>
      <c r="AM139" s="170">
        <v>0</v>
      </c>
      <c r="AN139" s="170">
        <f t="shared" si="9"/>
        <v>10621.749999999998</v>
      </c>
    </row>
    <row r="140" spans="1:40" ht="14.25" customHeight="1" x14ac:dyDescent="0.25">
      <c r="A140" s="161" t="s">
        <v>541</v>
      </c>
      <c r="B140" s="162" t="s">
        <v>516</v>
      </c>
      <c r="C140" s="163" t="s">
        <v>517</v>
      </c>
      <c r="D140" s="162" t="s">
        <v>518</v>
      </c>
      <c r="E140" s="164">
        <v>2</v>
      </c>
      <c r="F140" s="164" t="s">
        <v>46</v>
      </c>
      <c r="G140" s="162" t="s">
        <v>438</v>
      </c>
      <c r="H140" s="162" t="s">
        <v>486</v>
      </c>
      <c r="I140" s="164">
        <v>417002</v>
      </c>
      <c r="J140" s="165">
        <v>1</v>
      </c>
      <c r="K140" s="166">
        <v>0.1429</v>
      </c>
      <c r="L140" s="165">
        <f t="shared" si="0"/>
        <v>0.1429</v>
      </c>
      <c r="M140" s="167"/>
      <c r="N140" s="165">
        <f t="shared" si="1"/>
        <v>0</v>
      </c>
      <c r="O140" s="167"/>
      <c r="P140" s="165">
        <f t="shared" si="2"/>
        <v>0</v>
      </c>
      <c r="Q140" s="167"/>
      <c r="R140" s="168">
        <f t="shared" si="3"/>
        <v>0</v>
      </c>
      <c r="S140" s="167">
        <f t="shared" si="4"/>
        <v>0</v>
      </c>
      <c r="T140" s="167"/>
      <c r="U140" s="165">
        <f t="shared" si="5"/>
        <v>0</v>
      </c>
      <c r="V140" s="165">
        <f t="shared" si="6"/>
        <v>0.1429</v>
      </c>
      <c r="W140" s="169">
        <f>($W$1*V140)+(V140*$V$260)</f>
        <v>1167.276615697205</v>
      </c>
      <c r="X140" s="170"/>
      <c r="Y140" s="170">
        <f t="shared" si="7"/>
        <v>1167.276615697205</v>
      </c>
      <c r="Z140" s="170">
        <f t="shared" si="10"/>
        <v>97.27</v>
      </c>
      <c r="AA140" s="170">
        <v>2229.3433333333332</v>
      </c>
      <c r="AB140" s="171">
        <v>1055.3333333333333</v>
      </c>
      <c r="AC140" s="170">
        <v>124.89</v>
      </c>
      <c r="AD140" s="171">
        <v>0</v>
      </c>
      <c r="AE140" s="170">
        <v>0</v>
      </c>
      <c r="AF140" s="170">
        <v>0</v>
      </c>
      <c r="AG140" s="170">
        <v>6.3233333333333333</v>
      </c>
      <c r="AH140" s="170">
        <v>0</v>
      </c>
      <c r="AI140" s="170">
        <v>0</v>
      </c>
      <c r="AJ140" s="171">
        <v>0</v>
      </c>
      <c r="AK140" s="171">
        <v>1055.3333333333333</v>
      </c>
      <c r="AL140" s="170">
        <v>0</v>
      </c>
      <c r="AM140" s="170">
        <v>0</v>
      </c>
      <c r="AN140" s="170">
        <f t="shared" si="9"/>
        <v>2360.5566666666664</v>
      </c>
    </row>
    <row r="141" spans="1:40" ht="14.25" customHeight="1" x14ac:dyDescent="0.25">
      <c r="A141" s="161" t="s">
        <v>542</v>
      </c>
      <c r="B141" s="162" t="s">
        <v>543</v>
      </c>
      <c r="C141" s="163" t="s">
        <v>517</v>
      </c>
      <c r="D141" s="162" t="s">
        <v>518</v>
      </c>
      <c r="E141" s="164">
        <v>2</v>
      </c>
      <c r="F141" s="164" t="s">
        <v>46</v>
      </c>
      <c r="G141" s="162" t="s">
        <v>438</v>
      </c>
      <c r="H141" s="162" t="s">
        <v>486</v>
      </c>
      <c r="I141" s="164">
        <v>417002</v>
      </c>
      <c r="J141" s="165">
        <v>1</v>
      </c>
      <c r="K141" s="166">
        <v>0.33</v>
      </c>
      <c r="L141" s="165">
        <f t="shared" si="0"/>
        <v>0.33</v>
      </c>
      <c r="M141" s="167"/>
      <c r="N141" s="165">
        <f t="shared" si="1"/>
        <v>0</v>
      </c>
      <c r="O141" s="167"/>
      <c r="P141" s="165">
        <f t="shared" si="2"/>
        <v>0</v>
      </c>
      <c r="Q141" s="167"/>
      <c r="R141" s="168">
        <f t="shared" si="3"/>
        <v>0</v>
      </c>
      <c r="S141" s="167">
        <f t="shared" si="4"/>
        <v>0</v>
      </c>
      <c r="T141" s="167"/>
      <c r="U141" s="165">
        <f t="shared" si="5"/>
        <v>0</v>
      </c>
      <c r="V141" s="165">
        <f t="shared" si="6"/>
        <v>0.33</v>
      </c>
      <c r="W141" s="169">
        <f>($W$1*V141)+(V141*$V$260)</f>
        <v>2695.600302169893</v>
      </c>
      <c r="X141" s="170"/>
      <c r="Y141" s="170">
        <f t="shared" si="7"/>
        <v>2695.600302169893</v>
      </c>
      <c r="Z141" s="170">
        <f t="shared" si="10"/>
        <v>224.63</v>
      </c>
      <c r="AA141" s="170">
        <v>0.18333333333333335</v>
      </c>
      <c r="AB141" s="171">
        <v>0.33333333333333331</v>
      </c>
      <c r="AC141" s="170">
        <v>50.643333333333338</v>
      </c>
      <c r="AD141" s="171">
        <v>0</v>
      </c>
      <c r="AE141" s="170">
        <v>0</v>
      </c>
      <c r="AF141" s="170">
        <v>0</v>
      </c>
      <c r="AG141" s="170">
        <v>32.29</v>
      </c>
      <c r="AH141" s="170">
        <v>0</v>
      </c>
      <c r="AI141" s="170">
        <v>0</v>
      </c>
      <c r="AJ141" s="171">
        <v>0</v>
      </c>
      <c r="AK141" s="171">
        <v>0.33333333333333331</v>
      </c>
      <c r="AL141" s="170">
        <v>0</v>
      </c>
      <c r="AM141" s="170">
        <v>0</v>
      </c>
      <c r="AN141" s="170">
        <f t="shared" si="9"/>
        <v>83.116666666666674</v>
      </c>
    </row>
    <row r="142" spans="1:40" ht="14.25" customHeight="1" x14ac:dyDescent="0.25">
      <c r="A142" s="161" t="s">
        <v>544</v>
      </c>
      <c r="B142" s="162" t="s">
        <v>545</v>
      </c>
      <c r="C142" s="163" t="s">
        <v>517</v>
      </c>
      <c r="D142" s="162" t="s">
        <v>518</v>
      </c>
      <c r="E142" s="164">
        <v>2</v>
      </c>
      <c r="F142" s="164" t="s">
        <v>46</v>
      </c>
      <c r="G142" s="162" t="s">
        <v>473</v>
      </c>
      <c r="H142" s="162"/>
      <c r="I142" s="164" t="s">
        <v>546</v>
      </c>
      <c r="J142" s="165">
        <v>1</v>
      </c>
      <c r="K142" s="166">
        <v>0.15</v>
      </c>
      <c r="L142" s="165">
        <f t="shared" si="0"/>
        <v>0.15</v>
      </c>
      <c r="M142" s="167"/>
      <c r="N142" s="165">
        <f t="shared" si="1"/>
        <v>0</v>
      </c>
      <c r="O142" s="167"/>
      <c r="P142" s="165">
        <f t="shared" si="2"/>
        <v>0</v>
      </c>
      <c r="Q142" s="167"/>
      <c r="R142" s="168">
        <f t="shared" si="3"/>
        <v>0</v>
      </c>
      <c r="S142" s="167">
        <f t="shared" si="4"/>
        <v>0</v>
      </c>
      <c r="T142" s="167"/>
      <c r="U142" s="165">
        <f t="shared" si="5"/>
        <v>0</v>
      </c>
      <c r="V142" s="165">
        <f t="shared" si="6"/>
        <v>0.15</v>
      </c>
      <c r="W142" s="169">
        <f>($W$1*V142)+(V142*$V$260)</f>
        <v>1225.2728646226785</v>
      </c>
      <c r="X142" s="170"/>
      <c r="Y142" s="170">
        <f t="shared" si="7"/>
        <v>1225.2728646226785</v>
      </c>
      <c r="Z142" s="170">
        <f t="shared" si="10"/>
        <v>102.11</v>
      </c>
      <c r="AA142" s="170">
        <v>798.68666666666661</v>
      </c>
      <c r="AB142" s="171">
        <v>0</v>
      </c>
      <c r="AC142" s="170">
        <v>22.653333333333332</v>
      </c>
      <c r="AD142" s="171">
        <v>0</v>
      </c>
      <c r="AE142" s="170">
        <v>28.333333333333332</v>
      </c>
      <c r="AF142" s="170">
        <v>0</v>
      </c>
      <c r="AG142" s="170">
        <v>0</v>
      </c>
      <c r="AH142" s="170">
        <v>0</v>
      </c>
      <c r="AI142" s="170">
        <v>0</v>
      </c>
      <c r="AJ142" s="171">
        <v>0</v>
      </c>
      <c r="AK142" s="171">
        <v>0</v>
      </c>
      <c r="AL142" s="170">
        <v>0</v>
      </c>
      <c r="AM142" s="170">
        <v>0</v>
      </c>
      <c r="AN142" s="170">
        <f t="shared" si="9"/>
        <v>849.67333333333329</v>
      </c>
    </row>
    <row r="143" spans="1:40" ht="14.25" customHeight="1" x14ac:dyDescent="0.25">
      <c r="A143" s="161" t="s">
        <v>547</v>
      </c>
      <c r="B143" s="162" t="s">
        <v>548</v>
      </c>
      <c r="C143" s="163" t="s">
        <v>517</v>
      </c>
      <c r="D143" s="162" t="s">
        <v>518</v>
      </c>
      <c r="E143" s="164">
        <v>4</v>
      </c>
      <c r="F143" s="164" t="s">
        <v>46</v>
      </c>
      <c r="G143" s="162" t="s">
        <v>438</v>
      </c>
      <c r="H143" s="162" t="s">
        <v>549</v>
      </c>
      <c r="I143" s="185">
        <v>418200</v>
      </c>
      <c r="J143" s="165">
        <v>1</v>
      </c>
      <c r="K143" s="166">
        <v>1</v>
      </c>
      <c r="L143" s="165">
        <f t="shared" si="0"/>
        <v>1</v>
      </c>
      <c r="M143" s="167"/>
      <c r="N143" s="165">
        <f t="shared" si="1"/>
        <v>0</v>
      </c>
      <c r="O143" s="167"/>
      <c r="P143" s="165">
        <f t="shared" si="2"/>
        <v>0</v>
      </c>
      <c r="Q143" s="167"/>
      <c r="R143" s="168">
        <f t="shared" si="3"/>
        <v>0</v>
      </c>
      <c r="S143" s="167">
        <f t="shared" si="4"/>
        <v>0</v>
      </c>
      <c r="T143" s="167"/>
      <c r="U143" s="165">
        <f t="shared" si="5"/>
        <v>0</v>
      </c>
      <c r="V143" s="165">
        <f t="shared" si="6"/>
        <v>1</v>
      </c>
      <c r="W143" s="169">
        <f>($W$1*V143)+(V143*$V$260)</f>
        <v>8168.4857641511899</v>
      </c>
      <c r="X143" s="170"/>
      <c r="Y143" s="170">
        <f t="shared" si="7"/>
        <v>8168.4857641511899</v>
      </c>
      <c r="Z143" s="170">
        <f t="shared" si="10"/>
        <v>680.71</v>
      </c>
      <c r="AA143" s="170">
        <v>1.4066666666666665</v>
      </c>
      <c r="AB143" s="171">
        <v>0</v>
      </c>
      <c r="AC143" s="170">
        <v>0</v>
      </c>
      <c r="AD143" s="171">
        <v>0</v>
      </c>
      <c r="AE143" s="170">
        <v>0</v>
      </c>
      <c r="AF143" s="170">
        <v>0</v>
      </c>
      <c r="AG143" s="170">
        <v>0</v>
      </c>
      <c r="AH143" s="170">
        <v>0</v>
      </c>
      <c r="AI143" s="170">
        <v>0</v>
      </c>
      <c r="AJ143" s="171">
        <v>0</v>
      </c>
      <c r="AK143" s="171">
        <v>0</v>
      </c>
      <c r="AL143" s="170">
        <v>0</v>
      </c>
      <c r="AM143" s="170">
        <v>0</v>
      </c>
      <c r="AN143" s="170">
        <f t="shared" si="9"/>
        <v>1.4066666666666665</v>
      </c>
    </row>
    <row r="144" spans="1:40" ht="14.25" customHeight="1" x14ac:dyDescent="0.25">
      <c r="A144" s="161" t="s">
        <v>547</v>
      </c>
      <c r="B144" s="162" t="s">
        <v>543</v>
      </c>
      <c r="C144" s="163" t="s">
        <v>517</v>
      </c>
      <c r="D144" s="163" t="s">
        <v>518</v>
      </c>
      <c r="E144" s="164">
        <v>2</v>
      </c>
      <c r="F144" s="164" t="s">
        <v>46</v>
      </c>
      <c r="G144" s="162" t="s">
        <v>438</v>
      </c>
      <c r="H144" s="162" t="s">
        <v>549</v>
      </c>
      <c r="I144" s="164">
        <v>418210</v>
      </c>
      <c r="J144" s="165">
        <v>1</v>
      </c>
      <c r="K144" s="166">
        <v>0.33</v>
      </c>
      <c r="L144" s="165">
        <f t="shared" si="0"/>
        <v>0.33</v>
      </c>
      <c r="M144" s="167"/>
      <c r="N144" s="165">
        <f t="shared" si="1"/>
        <v>0</v>
      </c>
      <c r="O144" s="167"/>
      <c r="P144" s="165">
        <f t="shared" si="2"/>
        <v>0</v>
      </c>
      <c r="Q144" s="167"/>
      <c r="R144" s="168">
        <f t="shared" si="3"/>
        <v>0</v>
      </c>
      <c r="S144" s="167">
        <f t="shared" si="4"/>
        <v>0</v>
      </c>
      <c r="T144" s="167"/>
      <c r="U144" s="165">
        <f t="shared" si="5"/>
        <v>0</v>
      </c>
      <c r="V144" s="165">
        <f t="shared" si="6"/>
        <v>0.33</v>
      </c>
      <c r="W144" s="169">
        <f>($W$1*V144)+(V144*$V$260)</f>
        <v>2695.600302169893</v>
      </c>
      <c r="X144" s="170"/>
      <c r="Y144" s="170">
        <f t="shared" si="7"/>
        <v>2695.600302169893</v>
      </c>
      <c r="Z144" s="170">
        <f t="shared" si="10"/>
        <v>224.63</v>
      </c>
      <c r="AA144" s="170">
        <v>1.4066666666666665</v>
      </c>
      <c r="AB144" s="171">
        <v>0</v>
      </c>
      <c r="AC144" s="170">
        <v>0</v>
      </c>
      <c r="AD144" s="171">
        <v>0</v>
      </c>
      <c r="AE144" s="170">
        <v>0</v>
      </c>
      <c r="AF144" s="170">
        <v>0</v>
      </c>
      <c r="AG144" s="170">
        <v>0</v>
      </c>
      <c r="AH144" s="170">
        <v>0</v>
      </c>
      <c r="AI144" s="170">
        <v>0</v>
      </c>
      <c r="AJ144" s="171">
        <v>0</v>
      </c>
      <c r="AK144" s="171">
        <v>0</v>
      </c>
      <c r="AL144" s="170">
        <v>0</v>
      </c>
      <c r="AM144" s="170">
        <v>0</v>
      </c>
      <c r="AN144" s="170">
        <f t="shared" si="9"/>
        <v>1.4066666666666665</v>
      </c>
    </row>
    <row r="145" spans="1:40" ht="14.25" customHeight="1" x14ac:dyDescent="0.25">
      <c r="A145" s="161" t="s">
        <v>550</v>
      </c>
      <c r="B145" s="162" t="s">
        <v>533</v>
      </c>
      <c r="C145" s="163" t="s">
        <v>517</v>
      </c>
      <c r="D145" s="163" t="s">
        <v>518</v>
      </c>
      <c r="E145" s="164">
        <v>2</v>
      </c>
      <c r="F145" s="164" t="s">
        <v>46</v>
      </c>
      <c r="G145" s="162" t="s">
        <v>551</v>
      </c>
      <c r="H145" s="162" t="s">
        <v>552</v>
      </c>
      <c r="I145" s="164">
        <v>409300</v>
      </c>
      <c r="J145" s="165">
        <v>1</v>
      </c>
      <c r="K145" s="166">
        <v>0.75</v>
      </c>
      <c r="L145" s="165">
        <f t="shared" si="0"/>
        <v>0.75</v>
      </c>
      <c r="M145" s="167"/>
      <c r="N145" s="165">
        <f t="shared" si="1"/>
        <v>0</v>
      </c>
      <c r="O145" s="167"/>
      <c r="P145" s="165">
        <f t="shared" si="2"/>
        <v>0</v>
      </c>
      <c r="Q145" s="167"/>
      <c r="R145" s="168">
        <f t="shared" si="3"/>
        <v>0</v>
      </c>
      <c r="S145" s="167">
        <f t="shared" si="4"/>
        <v>0</v>
      </c>
      <c r="T145" s="167"/>
      <c r="U145" s="165">
        <f t="shared" si="5"/>
        <v>0</v>
      </c>
      <c r="V145" s="165">
        <f t="shared" si="6"/>
        <v>0.75</v>
      </c>
      <c r="W145" s="169">
        <f>($W$1*V145)+(V145*$V$260)</f>
        <v>6126.3643231133919</v>
      </c>
      <c r="X145" s="170"/>
      <c r="Y145" s="170">
        <f t="shared" si="7"/>
        <v>6126.3643231133919</v>
      </c>
      <c r="Z145" s="170">
        <f t="shared" si="10"/>
        <v>510.53</v>
      </c>
      <c r="AA145" s="170">
        <v>51.353333333333332</v>
      </c>
      <c r="AB145" s="171">
        <v>0</v>
      </c>
      <c r="AC145" s="170">
        <v>1.9833333333333334</v>
      </c>
      <c r="AD145" s="171">
        <v>0</v>
      </c>
      <c r="AE145" s="170">
        <v>155.83333333333334</v>
      </c>
      <c r="AF145" s="170">
        <v>0</v>
      </c>
      <c r="AG145" s="170">
        <v>0</v>
      </c>
      <c r="AH145" s="170">
        <v>0</v>
      </c>
      <c r="AI145" s="170">
        <v>0</v>
      </c>
      <c r="AJ145" s="171">
        <v>0</v>
      </c>
      <c r="AK145" s="171">
        <v>0</v>
      </c>
      <c r="AL145" s="170">
        <v>0</v>
      </c>
      <c r="AM145" s="170">
        <v>0</v>
      </c>
      <c r="AN145" s="170">
        <f t="shared" si="9"/>
        <v>209.17000000000002</v>
      </c>
    </row>
    <row r="146" spans="1:40" ht="14.25" customHeight="1" x14ac:dyDescent="0.25">
      <c r="A146" s="161" t="s">
        <v>553</v>
      </c>
      <c r="B146" s="162" t="s">
        <v>516</v>
      </c>
      <c r="C146" s="163" t="s">
        <v>517</v>
      </c>
      <c r="D146" s="162" t="s">
        <v>518</v>
      </c>
      <c r="E146" s="164">
        <v>2</v>
      </c>
      <c r="F146" s="164" t="s">
        <v>46</v>
      </c>
      <c r="G146" s="162" t="s">
        <v>438</v>
      </c>
      <c r="H146" s="162" t="s">
        <v>486</v>
      </c>
      <c r="I146" s="164">
        <v>417050</v>
      </c>
      <c r="J146" s="165">
        <v>1</v>
      </c>
      <c r="K146" s="166">
        <v>0.14280000000000001</v>
      </c>
      <c r="L146" s="165">
        <f t="shared" si="0"/>
        <v>0.14280000000000001</v>
      </c>
      <c r="M146" s="167"/>
      <c r="N146" s="165">
        <f t="shared" si="1"/>
        <v>0</v>
      </c>
      <c r="O146" s="167"/>
      <c r="P146" s="165">
        <f t="shared" si="2"/>
        <v>0</v>
      </c>
      <c r="Q146" s="167"/>
      <c r="R146" s="168">
        <f t="shared" si="3"/>
        <v>0</v>
      </c>
      <c r="S146" s="167">
        <f t="shared" si="4"/>
        <v>0</v>
      </c>
      <c r="T146" s="167"/>
      <c r="U146" s="165">
        <f t="shared" si="5"/>
        <v>0</v>
      </c>
      <c r="V146" s="165">
        <f t="shared" si="6"/>
        <v>0.14280000000000001</v>
      </c>
      <c r="W146" s="169">
        <f>($W$1*V146)+(V146*$V$260)</f>
        <v>1166.45976712079</v>
      </c>
      <c r="X146" s="170"/>
      <c r="Y146" s="170">
        <f t="shared" si="7"/>
        <v>1166.45976712079</v>
      </c>
      <c r="Z146" s="170">
        <f t="shared" si="10"/>
        <v>97.2</v>
      </c>
      <c r="AA146" s="170">
        <v>2.9</v>
      </c>
      <c r="AB146" s="171">
        <v>0</v>
      </c>
      <c r="AC146" s="170">
        <v>0</v>
      </c>
      <c r="AD146" s="171">
        <v>0</v>
      </c>
      <c r="AE146" s="170">
        <v>0</v>
      </c>
      <c r="AF146" s="170">
        <v>0</v>
      </c>
      <c r="AG146" s="170">
        <v>0</v>
      </c>
      <c r="AH146" s="170">
        <v>0</v>
      </c>
      <c r="AI146" s="170">
        <v>0</v>
      </c>
      <c r="AJ146" s="171">
        <v>0</v>
      </c>
      <c r="AK146" s="171">
        <v>0</v>
      </c>
      <c r="AL146" s="170">
        <v>0</v>
      </c>
      <c r="AM146" s="170">
        <v>0</v>
      </c>
      <c r="AN146" s="170">
        <f t="shared" si="9"/>
        <v>2.9</v>
      </c>
    </row>
    <row r="147" spans="1:40" ht="14.25" customHeight="1" x14ac:dyDescent="0.25">
      <c r="A147" s="161" t="s">
        <v>554</v>
      </c>
      <c r="B147" s="162" t="s">
        <v>516</v>
      </c>
      <c r="C147" s="163" t="s">
        <v>517</v>
      </c>
      <c r="D147" s="162" t="s">
        <v>518</v>
      </c>
      <c r="E147" s="164">
        <v>2</v>
      </c>
      <c r="F147" s="164" t="s">
        <v>46</v>
      </c>
      <c r="G147" s="162" t="s">
        <v>438</v>
      </c>
      <c r="H147" s="162" t="s">
        <v>486</v>
      </c>
      <c r="I147" s="164">
        <v>417002</v>
      </c>
      <c r="J147" s="165">
        <v>1</v>
      </c>
      <c r="K147" s="166">
        <v>0.14280000000000001</v>
      </c>
      <c r="L147" s="165">
        <f t="shared" si="0"/>
        <v>0.14280000000000001</v>
      </c>
      <c r="M147" s="167"/>
      <c r="N147" s="165">
        <f t="shared" si="1"/>
        <v>0</v>
      </c>
      <c r="O147" s="167"/>
      <c r="P147" s="165">
        <f t="shared" si="2"/>
        <v>0</v>
      </c>
      <c r="Q147" s="167"/>
      <c r="R147" s="168">
        <f t="shared" si="3"/>
        <v>0</v>
      </c>
      <c r="S147" s="167">
        <f t="shared" si="4"/>
        <v>0</v>
      </c>
      <c r="T147" s="167"/>
      <c r="U147" s="165">
        <f t="shared" si="5"/>
        <v>0</v>
      </c>
      <c r="V147" s="165">
        <f t="shared" si="6"/>
        <v>0.14280000000000001</v>
      </c>
      <c r="W147" s="169">
        <f>($W$1*V147)+(V147*$V$260)</f>
        <v>1166.45976712079</v>
      </c>
      <c r="X147" s="170"/>
      <c r="Y147" s="170">
        <f t="shared" si="7"/>
        <v>1166.45976712079</v>
      </c>
      <c r="Z147" s="170">
        <f t="shared" si="10"/>
        <v>97.2</v>
      </c>
      <c r="AA147" s="170">
        <v>0</v>
      </c>
      <c r="AB147" s="171">
        <v>0</v>
      </c>
      <c r="AC147" s="170">
        <v>0</v>
      </c>
      <c r="AD147" s="171">
        <v>0</v>
      </c>
      <c r="AE147" s="170">
        <v>0</v>
      </c>
      <c r="AF147" s="170">
        <v>0</v>
      </c>
      <c r="AG147" s="170">
        <v>0</v>
      </c>
      <c r="AH147" s="170">
        <v>0</v>
      </c>
      <c r="AI147" s="170">
        <v>0</v>
      </c>
      <c r="AJ147" s="171">
        <v>0</v>
      </c>
      <c r="AK147" s="171">
        <v>0</v>
      </c>
      <c r="AL147" s="170">
        <v>0</v>
      </c>
      <c r="AM147" s="170">
        <v>0</v>
      </c>
      <c r="AN147" s="170">
        <f t="shared" si="9"/>
        <v>0</v>
      </c>
    </row>
    <row r="148" spans="1:40" ht="14.25" customHeight="1" x14ac:dyDescent="0.25">
      <c r="A148" s="161" t="s">
        <v>555</v>
      </c>
      <c r="B148" s="162" t="s">
        <v>545</v>
      </c>
      <c r="C148" s="163" t="s">
        <v>517</v>
      </c>
      <c r="D148" s="162" t="s">
        <v>518</v>
      </c>
      <c r="E148" s="164">
        <v>2</v>
      </c>
      <c r="F148" s="164" t="s">
        <v>46</v>
      </c>
      <c r="G148" s="162" t="s">
        <v>473</v>
      </c>
      <c r="H148" s="162" t="s">
        <v>556</v>
      </c>
      <c r="I148" s="164">
        <v>403100</v>
      </c>
      <c r="J148" s="165">
        <v>1</v>
      </c>
      <c r="K148" s="166">
        <v>0.85</v>
      </c>
      <c r="L148" s="165">
        <f t="shared" si="0"/>
        <v>0.85</v>
      </c>
      <c r="M148" s="167"/>
      <c r="N148" s="165">
        <f t="shared" si="1"/>
        <v>0</v>
      </c>
      <c r="O148" s="167"/>
      <c r="P148" s="165">
        <f t="shared" si="2"/>
        <v>0</v>
      </c>
      <c r="Q148" s="167"/>
      <c r="R148" s="168">
        <f t="shared" si="3"/>
        <v>0</v>
      </c>
      <c r="S148" s="167">
        <f t="shared" si="4"/>
        <v>0</v>
      </c>
      <c r="T148" s="167"/>
      <c r="U148" s="165">
        <f t="shared" si="5"/>
        <v>0</v>
      </c>
      <c r="V148" s="165">
        <f t="shared" si="6"/>
        <v>0.85</v>
      </c>
      <c r="W148" s="169">
        <f>($W$1*V148)+(V148*$V$260)</f>
        <v>6943.2128995285111</v>
      </c>
      <c r="X148" s="170"/>
      <c r="Y148" s="170">
        <f t="shared" si="7"/>
        <v>6943.2128995285111</v>
      </c>
      <c r="Z148" s="170">
        <f t="shared" si="10"/>
        <v>578.6</v>
      </c>
      <c r="AA148" s="170">
        <v>367.99666666666667</v>
      </c>
      <c r="AB148" s="171">
        <v>105.66666666666667</v>
      </c>
      <c r="AC148" s="170">
        <v>6.3033333333333337</v>
      </c>
      <c r="AD148" s="171">
        <v>0</v>
      </c>
      <c r="AE148" s="170">
        <v>28.333333333333332</v>
      </c>
      <c r="AF148" s="170">
        <v>0</v>
      </c>
      <c r="AG148" s="170">
        <v>0</v>
      </c>
      <c r="AH148" s="170">
        <v>0</v>
      </c>
      <c r="AI148" s="170">
        <v>0</v>
      </c>
      <c r="AJ148" s="171">
        <v>0</v>
      </c>
      <c r="AK148" s="171">
        <v>105.66666666666667</v>
      </c>
      <c r="AL148" s="170">
        <v>0</v>
      </c>
      <c r="AM148" s="170">
        <v>0</v>
      </c>
      <c r="AN148" s="170">
        <f t="shared" si="9"/>
        <v>402.63333333333333</v>
      </c>
    </row>
    <row r="149" spans="1:40" ht="14.25" customHeight="1" x14ac:dyDescent="0.25">
      <c r="A149" s="161" t="s">
        <v>557</v>
      </c>
      <c r="B149" s="162" t="s">
        <v>527</v>
      </c>
      <c r="C149" s="163" t="s">
        <v>517</v>
      </c>
      <c r="D149" s="162" t="s">
        <v>518</v>
      </c>
      <c r="E149" s="164">
        <v>2</v>
      </c>
      <c r="F149" s="164" t="s">
        <v>46</v>
      </c>
      <c r="G149" s="162" t="s">
        <v>473</v>
      </c>
      <c r="H149" s="162" t="s">
        <v>528</v>
      </c>
      <c r="I149" s="164">
        <v>403600</v>
      </c>
      <c r="J149" s="165">
        <v>1</v>
      </c>
      <c r="K149" s="166">
        <v>0.66700000000000004</v>
      </c>
      <c r="L149" s="165">
        <f t="shared" si="0"/>
        <v>0.66700000000000004</v>
      </c>
      <c r="M149" s="167"/>
      <c r="N149" s="165">
        <f t="shared" si="1"/>
        <v>0</v>
      </c>
      <c r="O149" s="167"/>
      <c r="P149" s="165">
        <f t="shared" si="2"/>
        <v>0</v>
      </c>
      <c r="Q149" s="167"/>
      <c r="R149" s="168">
        <f t="shared" si="3"/>
        <v>0</v>
      </c>
      <c r="S149" s="167">
        <f t="shared" si="4"/>
        <v>0</v>
      </c>
      <c r="T149" s="167"/>
      <c r="U149" s="165">
        <f t="shared" si="5"/>
        <v>0</v>
      </c>
      <c r="V149" s="165">
        <f t="shared" si="6"/>
        <v>0.66700000000000004</v>
      </c>
      <c r="W149" s="169">
        <f>($W$1*V149)+(V149*$V$260)</f>
        <v>5448.3800046888437</v>
      </c>
      <c r="X149" s="170"/>
      <c r="Y149" s="170">
        <f t="shared" si="7"/>
        <v>5448.3800046888437</v>
      </c>
      <c r="Z149" s="170">
        <f t="shared" si="10"/>
        <v>454.03</v>
      </c>
      <c r="AA149" s="170">
        <v>271.08999999999997</v>
      </c>
      <c r="AB149" s="171">
        <v>147.33333333333334</v>
      </c>
      <c r="AC149" s="170">
        <v>94.726666666666731</v>
      </c>
      <c r="AD149" s="171">
        <v>0</v>
      </c>
      <c r="AE149" s="170">
        <v>0</v>
      </c>
      <c r="AF149" s="170">
        <v>0</v>
      </c>
      <c r="AG149" s="170">
        <v>0</v>
      </c>
      <c r="AH149" s="170">
        <v>0</v>
      </c>
      <c r="AI149" s="170">
        <v>0</v>
      </c>
      <c r="AJ149" s="171">
        <v>0</v>
      </c>
      <c r="AK149" s="171">
        <v>147.33333333333334</v>
      </c>
      <c r="AL149" s="170">
        <v>0</v>
      </c>
      <c r="AM149" s="170">
        <v>0</v>
      </c>
      <c r="AN149" s="170">
        <f t="shared" si="9"/>
        <v>365.81666666666672</v>
      </c>
    </row>
    <row r="150" spans="1:40" ht="14.25" customHeight="1" x14ac:dyDescent="0.25">
      <c r="A150" s="161" t="s">
        <v>558</v>
      </c>
      <c r="B150" s="162" t="s">
        <v>559</v>
      </c>
      <c r="C150" s="163" t="s">
        <v>517</v>
      </c>
      <c r="D150" s="163" t="s">
        <v>518</v>
      </c>
      <c r="E150" s="164">
        <v>1</v>
      </c>
      <c r="F150" s="164" t="s">
        <v>46</v>
      </c>
      <c r="G150" s="162" t="s">
        <v>560</v>
      </c>
      <c r="H150" s="162" t="s">
        <v>561</v>
      </c>
      <c r="I150" s="164">
        <v>409155</v>
      </c>
      <c r="J150" s="165">
        <v>1</v>
      </c>
      <c r="K150" s="166">
        <v>1</v>
      </c>
      <c r="L150" s="165">
        <f t="shared" si="0"/>
        <v>1</v>
      </c>
      <c r="M150" s="167"/>
      <c r="N150" s="165">
        <f t="shared" si="1"/>
        <v>0</v>
      </c>
      <c r="O150" s="167"/>
      <c r="P150" s="165">
        <f t="shared" si="2"/>
        <v>0</v>
      </c>
      <c r="Q150" s="167"/>
      <c r="R150" s="168">
        <f t="shared" si="3"/>
        <v>0</v>
      </c>
      <c r="S150" s="167">
        <f t="shared" si="4"/>
        <v>0</v>
      </c>
      <c r="T150" s="167"/>
      <c r="U150" s="165">
        <f t="shared" si="5"/>
        <v>0</v>
      </c>
      <c r="V150" s="165">
        <f t="shared" si="6"/>
        <v>1</v>
      </c>
      <c r="W150" s="169">
        <f>($W$1*V150)+(V150*$V$260)</f>
        <v>8168.4857641511899</v>
      </c>
      <c r="X150" s="170"/>
      <c r="Y150" s="170">
        <f t="shared" si="7"/>
        <v>8168.4857641511899</v>
      </c>
      <c r="Z150" s="170">
        <f t="shared" si="10"/>
        <v>680.71</v>
      </c>
      <c r="AA150" s="170">
        <v>0</v>
      </c>
      <c r="AB150" s="171">
        <v>0</v>
      </c>
      <c r="AC150" s="170">
        <v>0</v>
      </c>
      <c r="AD150" s="171">
        <v>0</v>
      </c>
      <c r="AE150" s="170">
        <v>0</v>
      </c>
      <c r="AF150" s="170">
        <v>0</v>
      </c>
      <c r="AG150" s="170">
        <v>0</v>
      </c>
      <c r="AH150" s="170">
        <v>0</v>
      </c>
      <c r="AI150" s="170">
        <v>0</v>
      </c>
      <c r="AJ150" s="171">
        <v>0</v>
      </c>
      <c r="AK150" s="171">
        <v>0</v>
      </c>
      <c r="AL150" s="170">
        <v>0</v>
      </c>
      <c r="AM150" s="170">
        <v>0</v>
      </c>
      <c r="AN150" s="170">
        <f t="shared" si="9"/>
        <v>0</v>
      </c>
    </row>
    <row r="151" spans="1:40" ht="14.25" customHeight="1" x14ac:dyDescent="0.25">
      <c r="A151" s="161" t="s">
        <v>562</v>
      </c>
      <c r="B151" s="162" t="s">
        <v>171</v>
      </c>
      <c r="C151" s="163" t="s">
        <v>517</v>
      </c>
      <c r="D151" s="162" t="s">
        <v>518</v>
      </c>
      <c r="E151" s="164"/>
      <c r="F151" s="164" t="s">
        <v>46</v>
      </c>
      <c r="G151" s="162" t="s">
        <v>438</v>
      </c>
      <c r="H151" s="162" t="s">
        <v>439</v>
      </c>
      <c r="I151" s="164">
        <v>416001</v>
      </c>
      <c r="J151" s="165">
        <v>0</v>
      </c>
      <c r="K151" s="166">
        <v>0</v>
      </c>
      <c r="L151" s="165">
        <f t="shared" si="0"/>
        <v>0</v>
      </c>
      <c r="M151" s="167"/>
      <c r="N151" s="165">
        <f t="shared" si="1"/>
        <v>0</v>
      </c>
      <c r="O151" s="167" t="s">
        <v>169</v>
      </c>
      <c r="P151" s="165">
        <f t="shared" si="2"/>
        <v>0</v>
      </c>
      <c r="Q151" s="167"/>
      <c r="R151" s="168">
        <f t="shared" si="3"/>
        <v>0</v>
      </c>
      <c r="S151" s="167">
        <f t="shared" si="4"/>
        <v>0</v>
      </c>
      <c r="T151" s="167"/>
      <c r="U151" s="165">
        <f t="shared" si="5"/>
        <v>0</v>
      </c>
      <c r="V151" s="165">
        <f t="shared" si="6"/>
        <v>0</v>
      </c>
      <c r="W151" s="169">
        <f>($W$1*V151)+(V151*$V$260)</f>
        <v>0</v>
      </c>
      <c r="X151" s="170"/>
      <c r="Y151" s="170">
        <f t="shared" si="7"/>
        <v>0</v>
      </c>
      <c r="Z151" s="170">
        <f t="shared" si="10"/>
        <v>0</v>
      </c>
      <c r="AA151" s="170">
        <v>11.44</v>
      </c>
      <c r="AB151" s="171">
        <v>5</v>
      </c>
      <c r="AC151" s="170">
        <v>0</v>
      </c>
      <c r="AD151" s="171">
        <v>0</v>
      </c>
      <c r="AE151" s="170">
        <v>0</v>
      </c>
      <c r="AF151" s="170">
        <v>0</v>
      </c>
      <c r="AG151" s="170">
        <v>0</v>
      </c>
      <c r="AH151" s="170">
        <v>0</v>
      </c>
      <c r="AI151" s="170">
        <v>0</v>
      </c>
      <c r="AJ151" s="171">
        <v>0</v>
      </c>
      <c r="AK151" s="171">
        <v>5</v>
      </c>
      <c r="AL151" s="170">
        <v>0</v>
      </c>
      <c r="AM151" s="170">
        <v>0</v>
      </c>
      <c r="AN151" s="170">
        <f t="shared" si="9"/>
        <v>11.44</v>
      </c>
    </row>
    <row r="152" spans="1:40" ht="14.25" customHeight="1" x14ac:dyDescent="0.25">
      <c r="A152" s="161" t="s">
        <v>563</v>
      </c>
      <c r="B152" s="162" t="s">
        <v>516</v>
      </c>
      <c r="C152" s="163" t="s">
        <v>517</v>
      </c>
      <c r="D152" s="162" t="s">
        <v>518</v>
      </c>
      <c r="E152" s="164">
        <v>2</v>
      </c>
      <c r="F152" s="164" t="s">
        <v>46</v>
      </c>
      <c r="G152" s="162" t="s">
        <v>438</v>
      </c>
      <c r="H152" s="162" t="s">
        <v>564</v>
      </c>
      <c r="I152" s="164">
        <v>413800</v>
      </c>
      <c r="J152" s="165">
        <v>1</v>
      </c>
      <c r="K152" s="166">
        <v>0.14280000000000001</v>
      </c>
      <c r="L152" s="165">
        <f t="shared" si="0"/>
        <v>0.14280000000000001</v>
      </c>
      <c r="M152" s="167"/>
      <c r="N152" s="165">
        <f t="shared" si="1"/>
        <v>0</v>
      </c>
      <c r="O152" s="167"/>
      <c r="P152" s="165">
        <f t="shared" si="2"/>
        <v>0</v>
      </c>
      <c r="Q152" s="167"/>
      <c r="R152" s="168">
        <f t="shared" si="3"/>
        <v>0</v>
      </c>
      <c r="S152" s="167">
        <f t="shared" si="4"/>
        <v>0</v>
      </c>
      <c r="T152" s="167"/>
      <c r="U152" s="165">
        <f t="shared" si="5"/>
        <v>0</v>
      </c>
      <c r="V152" s="165">
        <f t="shared" si="6"/>
        <v>0.14280000000000001</v>
      </c>
      <c r="W152" s="169">
        <f>($W$1*V152)+(V152*$V$260)</f>
        <v>1166.45976712079</v>
      </c>
      <c r="X152" s="170"/>
      <c r="Y152" s="170">
        <f t="shared" si="7"/>
        <v>1166.45976712079</v>
      </c>
      <c r="Z152" s="170">
        <f t="shared" si="10"/>
        <v>97.2</v>
      </c>
      <c r="AA152" s="170">
        <v>0</v>
      </c>
      <c r="AB152" s="171">
        <v>0</v>
      </c>
      <c r="AC152" s="170">
        <v>0</v>
      </c>
      <c r="AD152" s="171">
        <v>0</v>
      </c>
      <c r="AE152" s="170">
        <v>0</v>
      </c>
      <c r="AF152" s="170">
        <v>0</v>
      </c>
      <c r="AG152" s="170">
        <v>0</v>
      </c>
      <c r="AH152" s="170">
        <v>0</v>
      </c>
      <c r="AI152" s="170">
        <v>0</v>
      </c>
      <c r="AJ152" s="171">
        <v>0</v>
      </c>
      <c r="AK152" s="171">
        <v>0</v>
      </c>
      <c r="AL152" s="170">
        <v>0</v>
      </c>
      <c r="AM152" s="170">
        <v>0</v>
      </c>
      <c r="AN152" s="170">
        <f t="shared" si="9"/>
        <v>0</v>
      </c>
    </row>
    <row r="153" spans="1:40" ht="14.25" customHeight="1" x14ac:dyDescent="0.25">
      <c r="A153" s="161" t="s">
        <v>565</v>
      </c>
      <c r="B153" s="162" t="s">
        <v>543</v>
      </c>
      <c r="C153" s="163" t="s">
        <v>517</v>
      </c>
      <c r="D153" s="162" t="s">
        <v>518</v>
      </c>
      <c r="E153" s="164">
        <v>2</v>
      </c>
      <c r="F153" s="164" t="s">
        <v>46</v>
      </c>
      <c r="G153" s="162" t="s">
        <v>438</v>
      </c>
      <c r="H153" s="162" t="s">
        <v>486</v>
      </c>
      <c r="I153" s="164">
        <v>417002</v>
      </c>
      <c r="J153" s="165">
        <v>1</v>
      </c>
      <c r="K153" s="166">
        <v>0.34</v>
      </c>
      <c r="L153" s="165">
        <f t="shared" si="0"/>
        <v>0.34</v>
      </c>
      <c r="M153" s="167"/>
      <c r="N153" s="165">
        <f t="shared" si="1"/>
        <v>0</v>
      </c>
      <c r="O153" s="167"/>
      <c r="P153" s="165">
        <f t="shared" si="2"/>
        <v>0</v>
      </c>
      <c r="Q153" s="167"/>
      <c r="R153" s="168">
        <f t="shared" si="3"/>
        <v>0</v>
      </c>
      <c r="S153" s="167">
        <f t="shared" si="4"/>
        <v>0</v>
      </c>
      <c r="T153" s="167"/>
      <c r="U153" s="165">
        <f t="shared" si="5"/>
        <v>0</v>
      </c>
      <c r="V153" s="165">
        <f t="shared" si="6"/>
        <v>0.34</v>
      </c>
      <c r="W153" s="169">
        <f>($W$1*V153)+(V153*$V$260)</f>
        <v>2777.2851598114048</v>
      </c>
      <c r="X153" s="170"/>
      <c r="Y153" s="170">
        <f t="shared" si="7"/>
        <v>2777.2851598114048</v>
      </c>
      <c r="Z153" s="170">
        <f t="shared" si="10"/>
        <v>231.44</v>
      </c>
      <c r="AA153" s="170">
        <v>0</v>
      </c>
      <c r="AB153" s="171">
        <v>0</v>
      </c>
      <c r="AC153" s="170">
        <v>0</v>
      </c>
      <c r="AD153" s="171">
        <v>0</v>
      </c>
      <c r="AE153" s="170">
        <v>0</v>
      </c>
      <c r="AF153" s="170">
        <v>0</v>
      </c>
      <c r="AG153" s="170">
        <v>0</v>
      </c>
      <c r="AH153" s="170">
        <v>0</v>
      </c>
      <c r="AI153" s="170">
        <v>0</v>
      </c>
      <c r="AJ153" s="171">
        <v>0</v>
      </c>
      <c r="AK153" s="171">
        <v>0</v>
      </c>
      <c r="AL153" s="170">
        <v>0</v>
      </c>
      <c r="AM153" s="170">
        <v>0</v>
      </c>
      <c r="AN153" s="170">
        <f t="shared" si="9"/>
        <v>0</v>
      </c>
    </row>
    <row r="154" spans="1:40" ht="14.25" customHeight="1" x14ac:dyDescent="0.25">
      <c r="A154" s="161" t="s">
        <v>566</v>
      </c>
      <c r="B154" s="162" t="s">
        <v>567</v>
      </c>
      <c r="C154" s="163" t="s">
        <v>517</v>
      </c>
      <c r="D154" s="162" t="s">
        <v>518</v>
      </c>
      <c r="E154" s="164">
        <v>2</v>
      </c>
      <c r="F154" s="164" t="s">
        <v>46</v>
      </c>
      <c r="G154" s="162" t="s">
        <v>438</v>
      </c>
      <c r="H154" s="162" t="s">
        <v>568</v>
      </c>
      <c r="I154" s="164">
        <v>418502</v>
      </c>
      <c r="J154" s="165">
        <v>1</v>
      </c>
      <c r="K154" s="166">
        <v>1</v>
      </c>
      <c r="L154" s="165">
        <f t="shared" si="0"/>
        <v>1</v>
      </c>
      <c r="M154" s="167"/>
      <c r="N154" s="165">
        <f t="shared" si="1"/>
        <v>0</v>
      </c>
      <c r="O154" s="167"/>
      <c r="P154" s="165">
        <f t="shared" si="2"/>
        <v>0</v>
      </c>
      <c r="Q154" s="167" t="s">
        <v>119</v>
      </c>
      <c r="R154" s="168">
        <f t="shared" si="3"/>
        <v>1</v>
      </c>
      <c r="S154" s="167">
        <f t="shared" si="4"/>
        <v>2</v>
      </c>
      <c r="T154" s="167"/>
      <c r="U154" s="165">
        <f t="shared" si="5"/>
        <v>0</v>
      </c>
      <c r="V154" s="165">
        <f t="shared" si="6"/>
        <v>3</v>
      </c>
      <c r="W154" s="169">
        <f>($W$1*V154)+(V154*$V$260)</f>
        <v>24505.457292453568</v>
      </c>
      <c r="X154" s="170"/>
      <c r="Y154" s="170">
        <f t="shared" si="7"/>
        <v>24505.457292453568</v>
      </c>
      <c r="Z154" s="170">
        <f t="shared" si="10"/>
        <v>2042.12</v>
      </c>
      <c r="AA154" s="170">
        <v>0</v>
      </c>
      <c r="AB154" s="171">
        <v>131.66666666666666</v>
      </c>
      <c r="AC154" s="170">
        <v>0</v>
      </c>
      <c r="AD154" s="171">
        <v>0</v>
      </c>
      <c r="AE154" s="170">
        <v>0</v>
      </c>
      <c r="AF154" s="170">
        <v>0</v>
      </c>
      <c r="AG154" s="170">
        <v>4.9866666666666672</v>
      </c>
      <c r="AH154" s="170">
        <v>0</v>
      </c>
      <c r="AI154" s="170">
        <v>0</v>
      </c>
      <c r="AJ154" s="171">
        <v>0</v>
      </c>
      <c r="AK154" s="171">
        <v>131.66666666666666</v>
      </c>
      <c r="AL154" s="170">
        <v>0</v>
      </c>
      <c r="AM154" s="170">
        <v>0</v>
      </c>
      <c r="AN154" s="170">
        <f t="shared" si="9"/>
        <v>4.9866666666666672</v>
      </c>
    </row>
    <row r="155" spans="1:40" ht="14.25" customHeight="1" x14ac:dyDescent="0.25">
      <c r="A155" s="161" t="s">
        <v>569</v>
      </c>
      <c r="B155" s="162" t="s">
        <v>570</v>
      </c>
      <c r="C155" s="163" t="s">
        <v>517</v>
      </c>
      <c r="D155" s="163" t="s">
        <v>518</v>
      </c>
      <c r="E155" s="164">
        <v>2</v>
      </c>
      <c r="F155" s="164" t="s">
        <v>46</v>
      </c>
      <c r="G155" s="162" t="s">
        <v>560</v>
      </c>
      <c r="H155" s="162" t="s">
        <v>561</v>
      </c>
      <c r="I155" s="164">
        <v>409001</v>
      </c>
      <c r="J155" s="165">
        <v>1</v>
      </c>
      <c r="K155" s="166">
        <v>0.5</v>
      </c>
      <c r="L155" s="165">
        <f t="shared" si="0"/>
        <v>0.5</v>
      </c>
      <c r="M155" s="167"/>
      <c r="N155" s="165">
        <f t="shared" si="1"/>
        <v>0</v>
      </c>
      <c r="O155" s="167"/>
      <c r="P155" s="165">
        <f t="shared" si="2"/>
        <v>0</v>
      </c>
      <c r="Q155" s="167"/>
      <c r="R155" s="168">
        <f t="shared" si="3"/>
        <v>0</v>
      </c>
      <c r="S155" s="167">
        <f t="shared" si="4"/>
        <v>0</v>
      </c>
      <c r="T155" s="167"/>
      <c r="U155" s="165">
        <f t="shared" si="5"/>
        <v>0</v>
      </c>
      <c r="V155" s="165">
        <f t="shared" si="6"/>
        <v>0.5</v>
      </c>
      <c r="W155" s="169">
        <f>($W$1*V155)+(V155*$V$260)</f>
        <v>4084.2428820755949</v>
      </c>
      <c r="X155" s="170"/>
      <c r="Y155" s="170">
        <f t="shared" si="7"/>
        <v>4084.2428820755949</v>
      </c>
      <c r="Z155" s="170">
        <f t="shared" si="10"/>
        <v>340.35</v>
      </c>
      <c r="AA155" s="170">
        <v>0</v>
      </c>
      <c r="AB155" s="171">
        <v>0</v>
      </c>
      <c r="AC155" s="170">
        <v>1.1233333333333333</v>
      </c>
      <c r="AD155" s="171">
        <v>0</v>
      </c>
      <c r="AE155" s="170">
        <v>0</v>
      </c>
      <c r="AF155" s="170">
        <v>0</v>
      </c>
      <c r="AG155" s="170">
        <v>0</v>
      </c>
      <c r="AH155" s="170">
        <v>0</v>
      </c>
      <c r="AI155" s="170">
        <v>0</v>
      </c>
      <c r="AJ155" s="171">
        <v>0</v>
      </c>
      <c r="AK155" s="171">
        <v>0</v>
      </c>
      <c r="AL155" s="170">
        <v>0</v>
      </c>
      <c r="AM155" s="170">
        <v>0</v>
      </c>
      <c r="AN155" s="170">
        <f t="shared" si="9"/>
        <v>1.1233333333333333</v>
      </c>
    </row>
    <row r="156" spans="1:40" ht="14.25" customHeight="1" x14ac:dyDescent="0.25">
      <c r="A156" s="161" t="s">
        <v>571</v>
      </c>
      <c r="B156" s="162" t="s">
        <v>171</v>
      </c>
      <c r="C156" s="163" t="s">
        <v>517</v>
      </c>
      <c r="D156" s="163" t="s">
        <v>518</v>
      </c>
      <c r="E156" s="164" t="s">
        <v>188</v>
      </c>
      <c r="F156" s="164" t="s">
        <v>46</v>
      </c>
      <c r="G156" s="162" t="s">
        <v>438</v>
      </c>
      <c r="H156" s="162" t="s">
        <v>572</v>
      </c>
      <c r="I156" s="164" t="s">
        <v>573</v>
      </c>
      <c r="J156" s="165">
        <v>0</v>
      </c>
      <c r="K156" s="166">
        <v>0</v>
      </c>
      <c r="L156" s="165">
        <f t="shared" si="0"/>
        <v>0</v>
      </c>
      <c r="M156" s="167"/>
      <c r="N156" s="165">
        <f t="shared" si="1"/>
        <v>0</v>
      </c>
      <c r="O156" s="167" t="s">
        <v>169</v>
      </c>
      <c r="P156" s="165">
        <f t="shared" si="2"/>
        <v>0</v>
      </c>
      <c r="Q156" s="167" t="s">
        <v>119</v>
      </c>
      <c r="R156" s="168">
        <f t="shared" si="3"/>
        <v>1</v>
      </c>
      <c r="S156" s="167">
        <f t="shared" si="4"/>
        <v>0</v>
      </c>
      <c r="T156" s="167"/>
      <c r="U156" s="165">
        <f t="shared" si="5"/>
        <v>0</v>
      </c>
      <c r="V156" s="165">
        <f t="shared" si="6"/>
        <v>0</v>
      </c>
      <c r="W156" s="169">
        <f>($W$1*V156)+(V156*$V$260)</f>
        <v>0</v>
      </c>
      <c r="X156" s="170"/>
      <c r="Y156" s="170">
        <f t="shared" si="7"/>
        <v>0</v>
      </c>
      <c r="Z156" s="170">
        <f t="shared" si="10"/>
        <v>0</v>
      </c>
      <c r="AA156" s="170">
        <v>0</v>
      </c>
      <c r="AB156" s="171">
        <v>0</v>
      </c>
      <c r="AC156" s="170">
        <v>0</v>
      </c>
      <c r="AD156" s="171">
        <v>0</v>
      </c>
      <c r="AE156" s="170">
        <v>0</v>
      </c>
      <c r="AF156" s="170">
        <v>0</v>
      </c>
      <c r="AG156" s="170">
        <v>0</v>
      </c>
      <c r="AH156" s="170">
        <v>0</v>
      </c>
      <c r="AI156" s="170">
        <v>0</v>
      </c>
      <c r="AJ156" s="171">
        <v>0</v>
      </c>
      <c r="AK156" s="171">
        <v>0</v>
      </c>
      <c r="AL156" s="170">
        <v>0</v>
      </c>
      <c r="AM156" s="170">
        <v>0</v>
      </c>
      <c r="AN156" s="170">
        <f t="shared" si="9"/>
        <v>0</v>
      </c>
    </row>
    <row r="157" spans="1:40" ht="14.25" customHeight="1" x14ac:dyDescent="0.25">
      <c r="A157" s="161" t="s">
        <v>574</v>
      </c>
      <c r="B157" s="162" t="s">
        <v>575</v>
      </c>
      <c r="C157" s="163" t="s">
        <v>517</v>
      </c>
      <c r="D157" s="162" t="s">
        <v>518</v>
      </c>
      <c r="E157" s="164">
        <v>2</v>
      </c>
      <c r="F157" s="164" t="s">
        <v>46</v>
      </c>
      <c r="G157" s="162" t="s">
        <v>438</v>
      </c>
      <c r="H157" s="162" t="s">
        <v>576</v>
      </c>
      <c r="I157" s="164">
        <v>418300</v>
      </c>
      <c r="J157" s="165">
        <v>1</v>
      </c>
      <c r="K157" s="166">
        <v>1</v>
      </c>
      <c r="L157" s="165">
        <f t="shared" si="0"/>
        <v>1</v>
      </c>
      <c r="M157" s="167"/>
      <c r="N157" s="165">
        <f t="shared" si="1"/>
        <v>0</v>
      </c>
      <c r="O157" s="167"/>
      <c r="P157" s="165">
        <f t="shared" si="2"/>
        <v>0</v>
      </c>
      <c r="Q157" s="167"/>
      <c r="R157" s="168">
        <f t="shared" si="3"/>
        <v>0</v>
      </c>
      <c r="S157" s="167">
        <f t="shared" si="4"/>
        <v>0</v>
      </c>
      <c r="T157" s="167"/>
      <c r="U157" s="165">
        <f t="shared" si="5"/>
        <v>0</v>
      </c>
      <c r="V157" s="165">
        <f t="shared" si="6"/>
        <v>1</v>
      </c>
      <c r="W157" s="169">
        <f>($W$1*V157)+(V157*$V$260)</f>
        <v>8168.4857641511899</v>
      </c>
      <c r="X157" s="170"/>
      <c r="Y157" s="170">
        <f t="shared" si="7"/>
        <v>8168.4857641511899</v>
      </c>
      <c r="Z157" s="170">
        <f t="shared" si="10"/>
        <v>680.71</v>
      </c>
      <c r="AA157" s="170">
        <v>0</v>
      </c>
      <c r="AB157" s="171">
        <v>0</v>
      </c>
      <c r="AC157" s="170">
        <v>0</v>
      </c>
      <c r="AD157" s="171">
        <v>0</v>
      </c>
      <c r="AE157" s="170">
        <v>0</v>
      </c>
      <c r="AF157" s="170">
        <v>0</v>
      </c>
      <c r="AG157" s="170">
        <v>33.639999999999993</v>
      </c>
      <c r="AH157" s="170">
        <v>0</v>
      </c>
      <c r="AI157" s="170">
        <v>0</v>
      </c>
      <c r="AJ157" s="171">
        <v>0</v>
      </c>
      <c r="AK157" s="171">
        <v>0</v>
      </c>
      <c r="AL157" s="170">
        <v>0</v>
      </c>
      <c r="AM157" s="170">
        <v>0</v>
      </c>
      <c r="AN157" s="170">
        <f t="shared" si="9"/>
        <v>33.639999999999993</v>
      </c>
    </row>
    <row r="158" spans="1:40" ht="14.25" customHeight="1" x14ac:dyDescent="0.25">
      <c r="A158" s="161" t="s">
        <v>577</v>
      </c>
      <c r="B158" s="162" t="s">
        <v>578</v>
      </c>
      <c r="C158" s="163" t="s">
        <v>517</v>
      </c>
      <c r="D158" s="162" t="s">
        <v>518</v>
      </c>
      <c r="E158" s="164" t="s">
        <v>579</v>
      </c>
      <c r="F158" s="164" t="s">
        <v>46</v>
      </c>
      <c r="G158" s="162" t="s">
        <v>438</v>
      </c>
      <c r="H158" s="162" t="s">
        <v>576</v>
      </c>
      <c r="I158" s="164">
        <v>418300</v>
      </c>
      <c r="J158" s="165">
        <v>3</v>
      </c>
      <c r="K158" s="166">
        <v>1</v>
      </c>
      <c r="L158" s="165">
        <f t="shared" si="0"/>
        <v>3</v>
      </c>
      <c r="M158" s="167"/>
      <c r="N158" s="165">
        <f t="shared" si="1"/>
        <v>0</v>
      </c>
      <c r="O158" s="167"/>
      <c r="P158" s="165">
        <f t="shared" si="2"/>
        <v>0</v>
      </c>
      <c r="Q158" s="167"/>
      <c r="R158" s="168">
        <f t="shared" si="3"/>
        <v>0</v>
      </c>
      <c r="S158" s="167">
        <f t="shared" si="4"/>
        <v>0</v>
      </c>
      <c r="T158" s="167"/>
      <c r="U158" s="165">
        <f t="shared" si="5"/>
        <v>0</v>
      </c>
      <c r="V158" s="165">
        <f t="shared" si="6"/>
        <v>3</v>
      </c>
      <c r="W158" s="169">
        <f>($W$1*V158)+(V158*$V$260)</f>
        <v>24505.457292453568</v>
      </c>
      <c r="X158" s="170"/>
      <c r="Y158" s="170">
        <f t="shared" si="7"/>
        <v>24505.457292453568</v>
      </c>
      <c r="Z158" s="170">
        <f t="shared" si="10"/>
        <v>2042.12</v>
      </c>
      <c r="AA158" s="170">
        <v>0</v>
      </c>
      <c r="AB158" s="171">
        <v>0</v>
      </c>
      <c r="AC158" s="170">
        <v>0</v>
      </c>
      <c r="AD158" s="171">
        <v>0</v>
      </c>
      <c r="AE158" s="170">
        <v>0</v>
      </c>
      <c r="AF158" s="170">
        <v>0</v>
      </c>
      <c r="AG158" s="170">
        <v>0</v>
      </c>
      <c r="AH158" s="170">
        <v>0</v>
      </c>
      <c r="AI158" s="170">
        <v>0</v>
      </c>
      <c r="AJ158" s="171">
        <v>0</v>
      </c>
      <c r="AK158" s="171">
        <v>0</v>
      </c>
      <c r="AL158" s="170">
        <v>0</v>
      </c>
      <c r="AM158" s="170">
        <v>0</v>
      </c>
      <c r="AN158" s="170">
        <f t="shared" si="9"/>
        <v>0</v>
      </c>
    </row>
    <row r="159" spans="1:40" ht="14.25" customHeight="1" x14ac:dyDescent="0.25">
      <c r="A159" s="161" t="s">
        <v>580</v>
      </c>
      <c r="B159" s="162" t="s">
        <v>570</v>
      </c>
      <c r="C159" s="163" t="s">
        <v>517</v>
      </c>
      <c r="D159" s="162" t="s">
        <v>518</v>
      </c>
      <c r="E159" s="164">
        <v>2</v>
      </c>
      <c r="F159" s="164" t="s">
        <v>46</v>
      </c>
      <c r="G159" s="162" t="s">
        <v>560</v>
      </c>
      <c r="H159" s="162" t="s">
        <v>561</v>
      </c>
      <c r="I159" s="164">
        <v>409001</v>
      </c>
      <c r="J159" s="165">
        <v>1</v>
      </c>
      <c r="K159" s="166">
        <v>0.5</v>
      </c>
      <c r="L159" s="165">
        <f t="shared" si="0"/>
        <v>0.5</v>
      </c>
      <c r="M159" s="167"/>
      <c r="N159" s="165">
        <f t="shared" si="1"/>
        <v>0</v>
      </c>
      <c r="O159" s="167"/>
      <c r="P159" s="165">
        <f t="shared" si="2"/>
        <v>0</v>
      </c>
      <c r="Q159" s="167"/>
      <c r="R159" s="168">
        <f t="shared" si="3"/>
        <v>0</v>
      </c>
      <c r="S159" s="167">
        <f t="shared" si="4"/>
        <v>0</v>
      </c>
      <c r="T159" s="167"/>
      <c r="U159" s="165">
        <f t="shared" si="5"/>
        <v>0</v>
      </c>
      <c r="V159" s="165">
        <f t="shared" si="6"/>
        <v>0.5</v>
      </c>
      <c r="W159" s="169">
        <f>($W$1*V159)+(V159*$V$260)</f>
        <v>4084.2428820755949</v>
      </c>
      <c r="X159" s="170"/>
      <c r="Y159" s="170">
        <f t="shared" si="7"/>
        <v>4084.2428820755949</v>
      </c>
      <c r="Z159" s="170">
        <f t="shared" si="10"/>
        <v>340.35</v>
      </c>
      <c r="AA159" s="170">
        <v>653.19999999999993</v>
      </c>
      <c r="AB159" s="171">
        <v>307</v>
      </c>
      <c r="AC159" s="170">
        <v>6.2966666666666669</v>
      </c>
      <c r="AD159" s="171">
        <v>0</v>
      </c>
      <c r="AE159" s="170">
        <v>42.5</v>
      </c>
      <c r="AF159" s="170">
        <v>0</v>
      </c>
      <c r="AG159" s="170">
        <v>0</v>
      </c>
      <c r="AH159" s="170">
        <v>0</v>
      </c>
      <c r="AI159" s="170">
        <v>0</v>
      </c>
      <c r="AJ159" s="171">
        <v>0</v>
      </c>
      <c r="AK159" s="171">
        <v>307</v>
      </c>
      <c r="AL159" s="170">
        <v>0</v>
      </c>
      <c r="AM159" s="170">
        <v>0</v>
      </c>
      <c r="AN159" s="170">
        <f t="shared" si="9"/>
        <v>701.99666666666656</v>
      </c>
    </row>
    <row r="160" spans="1:40" ht="14.25" customHeight="1" x14ac:dyDescent="0.25">
      <c r="A160" s="161" t="s">
        <v>581</v>
      </c>
      <c r="B160" s="162" t="s">
        <v>570</v>
      </c>
      <c r="C160" s="163" t="s">
        <v>517</v>
      </c>
      <c r="D160" s="162" t="s">
        <v>518</v>
      </c>
      <c r="E160" s="164">
        <v>2</v>
      </c>
      <c r="F160" s="164" t="s">
        <v>46</v>
      </c>
      <c r="G160" s="162" t="s">
        <v>560</v>
      </c>
      <c r="H160" s="162" t="s">
        <v>561</v>
      </c>
      <c r="I160" s="164">
        <v>409001</v>
      </c>
      <c r="J160" s="165">
        <v>1</v>
      </c>
      <c r="K160" s="166">
        <v>0</v>
      </c>
      <c r="L160" s="165">
        <f t="shared" si="0"/>
        <v>0</v>
      </c>
      <c r="M160" s="167"/>
      <c r="N160" s="165">
        <f t="shared" si="1"/>
        <v>0</v>
      </c>
      <c r="O160" s="167" t="s">
        <v>169</v>
      </c>
      <c r="P160" s="165">
        <f t="shared" si="2"/>
        <v>0</v>
      </c>
      <c r="Q160" s="167"/>
      <c r="R160" s="168">
        <f t="shared" si="3"/>
        <v>0</v>
      </c>
      <c r="S160" s="167">
        <f t="shared" si="4"/>
        <v>0</v>
      </c>
      <c r="T160" s="167"/>
      <c r="U160" s="165">
        <f t="shared" si="5"/>
        <v>0</v>
      </c>
      <c r="V160" s="165">
        <f t="shared" si="6"/>
        <v>0</v>
      </c>
      <c r="W160" s="169">
        <f>($W$1*V160)+(V160*$V$260)</f>
        <v>0</v>
      </c>
      <c r="X160" s="170"/>
      <c r="Y160" s="170">
        <f t="shared" si="7"/>
        <v>0</v>
      </c>
      <c r="Z160" s="170">
        <f t="shared" si="10"/>
        <v>0</v>
      </c>
      <c r="AA160" s="170">
        <v>0</v>
      </c>
      <c r="AB160" s="171">
        <v>0</v>
      </c>
      <c r="AC160" s="170">
        <v>0</v>
      </c>
      <c r="AD160" s="171">
        <v>0</v>
      </c>
      <c r="AE160" s="170">
        <v>0</v>
      </c>
      <c r="AF160" s="170">
        <v>0</v>
      </c>
      <c r="AG160" s="170">
        <v>0</v>
      </c>
      <c r="AH160" s="170">
        <v>0</v>
      </c>
      <c r="AI160" s="170">
        <v>0</v>
      </c>
      <c r="AJ160" s="171">
        <v>0</v>
      </c>
      <c r="AK160" s="171">
        <v>0</v>
      </c>
      <c r="AL160" s="170">
        <v>0</v>
      </c>
      <c r="AM160" s="170">
        <v>0</v>
      </c>
      <c r="AN160" s="170">
        <f t="shared" si="9"/>
        <v>0</v>
      </c>
    </row>
    <row r="161" spans="1:40" ht="14.25" customHeight="1" x14ac:dyDescent="0.25">
      <c r="A161" s="161" t="s">
        <v>582</v>
      </c>
      <c r="B161" s="162" t="s">
        <v>583</v>
      </c>
      <c r="C161" s="163" t="s">
        <v>584</v>
      </c>
      <c r="D161" s="162" t="s">
        <v>585</v>
      </c>
      <c r="E161" s="164">
        <v>4</v>
      </c>
      <c r="F161" s="164" t="s">
        <v>46</v>
      </c>
      <c r="G161" s="162" t="s">
        <v>438</v>
      </c>
      <c r="H161" s="162" t="s">
        <v>444</v>
      </c>
      <c r="I161" s="164">
        <v>414530</v>
      </c>
      <c r="J161" s="165">
        <v>1</v>
      </c>
      <c r="K161" s="166">
        <v>0.87</v>
      </c>
      <c r="L161" s="165">
        <f t="shared" si="0"/>
        <v>0.87</v>
      </c>
      <c r="M161" s="167"/>
      <c r="N161" s="165">
        <f t="shared" si="1"/>
        <v>0</v>
      </c>
      <c r="O161" s="167"/>
      <c r="P161" s="165">
        <f t="shared" si="2"/>
        <v>0</v>
      </c>
      <c r="Q161" s="167"/>
      <c r="R161" s="168">
        <f t="shared" si="3"/>
        <v>0</v>
      </c>
      <c r="S161" s="167">
        <f t="shared" si="4"/>
        <v>0</v>
      </c>
      <c r="T161" s="167"/>
      <c r="U161" s="165">
        <f t="shared" si="5"/>
        <v>0</v>
      </c>
      <c r="V161" s="165">
        <f t="shared" si="6"/>
        <v>0.87</v>
      </c>
      <c r="W161" s="169">
        <f>($W$1*V161)+(V161*$V$260)</f>
        <v>7106.5826148115348</v>
      </c>
      <c r="X161" s="170"/>
      <c r="Y161" s="170">
        <f t="shared" si="7"/>
        <v>7106.5826148115348</v>
      </c>
      <c r="Z161" s="170">
        <f t="shared" si="10"/>
        <v>592.22</v>
      </c>
      <c r="AA161" s="170">
        <v>1.72</v>
      </c>
      <c r="AB161" s="171">
        <v>1.6666666666666667</v>
      </c>
      <c r="AC161" s="170">
        <v>0</v>
      </c>
      <c r="AD161" s="171">
        <v>0</v>
      </c>
      <c r="AE161" s="170">
        <v>0</v>
      </c>
      <c r="AF161" s="170">
        <v>0</v>
      </c>
      <c r="AG161" s="170">
        <v>0</v>
      </c>
      <c r="AH161" s="170">
        <v>0</v>
      </c>
      <c r="AI161" s="170">
        <v>0</v>
      </c>
      <c r="AJ161" s="171">
        <v>0</v>
      </c>
      <c r="AK161" s="171">
        <v>0</v>
      </c>
      <c r="AL161" s="170">
        <v>0</v>
      </c>
      <c r="AM161" s="170">
        <v>0</v>
      </c>
      <c r="AN161" s="170">
        <f t="shared" si="9"/>
        <v>1.72</v>
      </c>
    </row>
    <row r="162" spans="1:40" ht="14.25" customHeight="1" x14ac:dyDescent="0.25">
      <c r="A162" s="161" t="s">
        <v>586</v>
      </c>
      <c r="B162" s="162" t="s">
        <v>587</v>
      </c>
      <c r="C162" s="163" t="s">
        <v>588</v>
      </c>
      <c r="D162" s="162" t="s">
        <v>589</v>
      </c>
      <c r="E162" s="164">
        <v>4</v>
      </c>
      <c r="F162" s="164" t="s">
        <v>46</v>
      </c>
      <c r="G162" s="162" t="s">
        <v>473</v>
      </c>
      <c r="H162" s="162" t="s">
        <v>556</v>
      </c>
      <c r="I162" s="164">
        <v>403500</v>
      </c>
      <c r="J162" s="165">
        <v>0.4</v>
      </c>
      <c r="K162" s="166">
        <v>1</v>
      </c>
      <c r="L162" s="165">
        <f t="shared" si="0"/>
        <v>0.4</v>
      </c>
      <c r="M162" s="167"/>
      <c r="N162" s="165">
        <f t="shared" si="1"/>
        <v>0</v>
      </c>
      <c r="O162" s="167"/>
      <c r="P162" s="165">
        <f t="shared" si="2"/>
        <v>0</v>
      </c>
      <c r="Q162" s="167"/>
      <c r="R162" s="168">
        <f t="shared" si="3"/>
        <v>0</v>
      </c>
      <c r="S162" s="167">
        <f t="shared" si="4"/>
        <v>0</v>
      </c>
      <c r="T162" s="167"/>
      <c r="U162" s="165">
        <f t="shared" si="5"/>
        <v>0</v>
      </c>
      <c r="V162" s="165">
        <f t="shared" si="6"/>
        <v>0.4</v>
      </c>
      <c r="W162" s="169">
        <f>($W$1*V162)+(V162*$V$260)</f>
        <v>3267.3943056604762</v>
      </c>
      <c r="X162" s="170"/>
      <c r="Y162" s="170">
        <f t="shared" si="7"/>
        <v>3267.3943056604762</v>
      </c>
      <c r="Z162" s="170">
        <f t="shared" si="10"/>
        <v>272.27999999999997</v>
      </c>
      <c r="AA162" s="170">
        <v>4.1099999999999994</v>
      </c>
      <c r="AB162" s="171">
        <v>0</v>
      </c>
      <c r="AC162" s="170">
        <v>8.6466666666666665</v>
      </c>
      <c r="AD162" s="171">
        <v>0</v>
      </c>
      <c r="AE162" s="170">
        <v>0</v>
      </c>
      <c r="AF162" s="170">
        <v>0</v>
      </c>
      <c r="AG162" s="170">
        <v>0</v>
      </c>
      <c r="AH162" s="170">
        <v>0</v>
      </c>
      <c r="AI162" s="170">
        <v>0</v>
      </c>
      <c r="AJ162" s="171">
        <v>0</v>
      </c>
      <c r="AK162" s="171">
        <v>0</v>
      </c>
      <c r="AL162" s="170">
        <v>0</v>
      </c>
      <c r="AM162" s="170">
        <v>0</v>
      </c>
      <c r="AN162" s="170">
        <f t="shared" si="9"/>
        <v>12.756666666666666</v>
      </c>
    </row>
    <row r="163" spans="1:40" ht="14.25" customHeight="1" x14ac:dyDescent="0.25">
      <c r="A163" s="161" t="s">
        <v>590</v>
      </c>
      <c r="B163" s="162" t="s">
        <v>591</v>
      </c>
      <c r="C163" s="163" t="s">
        <v>592</v>
      </c>
      <c r="D163" s="162" t="s">
        <v>593</v>
      </c>
      <c r="E163" s="164">
        <v>3</v>
      </c>
      <c r="F163" s="164" t="s">
        <v>46</v>
      </c>
      <c r="G163" s="162" t="s">
        <v>438</v>
      </c>
      <c r="H163" s="162" t="s">
        <v>549</v>
      </c>
      <c r="I163" s="164">
        <v>418240</v>
      </c>
      <c r="J163" s="165">
        <v>2</v>
      </c>
      <c r="K163" s="166">
        <v>0.8</v>
      </c>
      <c r="L163" s="165">
        <f t="shared" si="0"/>
        <v>1.6</v>
      </c>
      <c r="M163" s="167"/>
      <c r="N163" s="165">
        <f t="shared" si="1"/>
        <v>0</v>
      </c>
      <c r="O163" s="167"/>
      <c r="P163" s="165">
        <f t="shared" si="2"/>
        <v>0</v>
      </c>
      <c r="Q163" s="167"/>
      <c r="R163" s="168">
        <f t="shared" si="3"/>
        <v>0</v>
      </c>
      <c r="S163" s="167">
        <f t="shared" si="4"/>
        <v>0</v>
      </c>
      <c r="T163" s="167"/>
      <c r="U163" s="165">
        <f t="shared" si="5"/>
        <v>0</v>
      </c>
      <c r="V163" s="165">
        <f t="shared" si="6"/>
        <v>1.6</v>
      </c>
      <c r="W163" s="169">
        <f>($W$1*V163)+(V163*$V$260)</f>
        <v>13069.577222641905</v>
      </c>
      <c r="X163" s="170"/>
      <c r="Y163" s="170">
        <f t="shared" si="7"/>
        <v>13069.577222641905</v>
      </c>
      <c r="Z163" s="170">
        <f t="shared" si="10"/>
        <v>1089.1300000000001</v>
      </c>
      <c r="AA163" s="170">
        <v>0</v>
      </c>
      <c r="AB163" s="171">
        <v>0</v>
      </c>
      <c r="AC163" s="170">
        <v>0</v>
      </c>
      <c r="AD163" s="171">
        <v>0</v>
      </c>
      <c r="AE163" s="170">
        <v>0</v>
      </c>
      <c r="AF163" s="170">
        <v>0</v>
      </c>
      <c r="AG163" s="170">
        <v>0</v>
      </c>
      <c r="AH163" s="170">
        <v>0</v>
      </c>
      <c r="AI163" s="170">
        <v>0</v>
      </c>
      <c r="AJ163" s="171">
        <v>0</v>
      </c>
      <c r="AK163" s="171">
        <v>0</v>
      </c>
      <c r="AL163" s="170">
        <v>0</v>
      </c>
      <c r="AM163" s="170">
        <v>0</v>
      </c>
      <c r="AN163" s="170">
        <f t="shared" si="9"/>
        <v>0</v>
      </c>
    </row>
    <row r="164" spans="1:40" ht="14.25" customHeight="1" x14ac:dyDescent="0.25">
      <c r="A164" s="161" t="s">
        <v>594</v>
      </c>
      <c r="B164" s="162" t="s">
        <v>595</v>
      </c>
      <c r="C164" s="163" t="s">
        <v>592</v>
      </c>
      <c r="D164" s="162" t="s">
        <v>593</v>
      </c>
      <c r="E164" s="164">
        <v>3</v>
      </c>
      <c r="F164" s="164" t="s">
        <v>46</v>
      </c>
      <c r="G164" s="162" t="s">
        <v>438</v>
      </c>
      <c r="H164" s="162" t="s">
        <v>458</v>
      </c>
      <c r="I164" s="164">
        <v>417550</v>
      </c>
      <c r="J164" s="165">
        <v>2</v>
      </c>
      <c r="K164" s="166">
        <v>0.8</v>
      </c>
      <c r="L164" s="165">
        <f t="shared" si="0"/>
        <v>1.6</v>
      </c>
      <c r="M164" s="167"/>
      <c r="N164" s="165">
        <f t="shared" si="1"/>
        <v>0</v>
      </c>
      <c r="O164" s="167"/>
      <c r="P164" s="165">
        <f t="shared" si="2"/>
        <v>0</v>
      </c>
      <c r="Q164" s="167"/>
      <c r="R164" s="168">
        <f t="shared" si="3"/>
        <v>0</v>
      </c>
      <c r="S164" s="167">
        <f t="shared" si="4"/>
        <v>0</v>
      </c>
      <c r="T164" s="167"/>
      <c r="U164" s="165">
        <f t="shared" si="5"/>
        <v>0</v>
      </c>
      <c r="V164" s="165">
        <f t="shared" si="6"/>
        <v>1.6</v>
      </c>
      <c r="W164" s="169">
        <f>($W$1*V164)+(V164*$V$260)</f>
        <v>13069.577222641905</v>
      </c>
      <c r="X164" s="170"/>
      <c r="Y164" s="170">
        <f t="shared" si="7"/>
        <v>13069.577222641905</v>
      </c>
      <c r="Z164" s="170">
        <f t="shared" si="10"/>
        <v>1089.1300000000001</v>
      </c>
      <c r="AA164" s="170">
        <v>18183.14</v>
      </c>
      <c r="AB164" s="171">
        <v>11036</v>
      </c>
      <c r="AC164" s="170">
        <v>90.706666666666663</v>
      </c>
      <c r="AD164" s="171">
        <v>0</v>
      </c>
      <c r="AE164" s="170">
        <v>0</v>
      </c>
      <c r="AF164" s="170">
        <v>0</v>
      </c>
      <c r="AG164" s="170">
        <v>99.07333333333338</v>
      </c>
      <c r="AH164" s="170">
        <v>0</v>
      </c>
      <c r="AI164" s="170">
        <v>0</v>
      </c>
      <c r="AJ164" s="171">
        <v>0</v>
      </c>
      <c r="AK164" s="171">
        <v>11036</v>
      </c>
      <c r="AL164" s="170">
        <v>0</v>
      </c>
      <c r="AM164" s="170">
        <v>0</v>
      </c>
      <c r="AN164" s="170">
        <f t="shared" si="9"/>
        <v>18372.919999999998</v>
      </c>
    </row>
    <row r="165" spans="1:40" ht="14.25" customHeight="1" x14ac:dyDescent="0.25">
      <c r="A165" s="161" t="s">
        <v>594</v>
      </c>
      <c r="B165" s="162" t="s">
        <v>596</v>
      </c>
      <c r="C165" s="163" t="s">
        <v>592</v>
      </c>
      <c r="D165" s="162" t="s">
        <v>593</v>
      </c>
      <c r="E165" s="164">
        <v>3</v>
      </c>
      <c r="F165" s="164" t="s">
        <v>46</v>
      </c>
      <c r="G165" s="162" t="s">
        <v>438</v>
      </c>
      <c r="H165" s="162" t="s">
        <v>458</v>
      </c>
      <c r="I165" s="164">
        <v>417550</v>
      </c>
      <c r="J165" s="165">
        <v>2</v>
      </c>
      <c r="K165" s="166">
        <v>0.8</v>
      </c>
      <c r="L165" s="165">
        <f t="shared" si="0"/>
        <v>1.6</v>
      </c>
      <c r="M165" s="167"/>
      <c r="N165" s="165">
        <f t="shared" si="1"/>
        <v>0</v>
      </c>
      <c r="O165" s="167"/>
      <c r="P165" s="165">
        <f t="shared" si="2"/>
        <v>0</v>
      </c>
      <c r="Q165" s="167"/>
      <c r="R165" s="168">
        <f t="shared" si="3"/>
        <v>0</v>
      </c>
      <c r="S165" s="167">
        <f t="shared" si="4"/>
        <v>0</v>
      </c>
      <c r="T165" s="167"/>
      <c r="U165" s="165">
        <f t="shared" si="5"/>
        <v>0</v>
      </c>
      <c r="V165" s="165">
        <f t="shared" si="6"/>
        <v>1.6</v>
      </c>
      <c r="W165" s="169">
        <f>($W$1*V165)+(V165*$V$260)</f>
        <v>13069.577222641905</v>
      </c>
      <c r="X165" s="170"/>
      <c r="Y165" s="170">
        <f t="shared" si="7"/>
        <v>13069.577222641905</v>
      </c>
      <c r="Z165" s="170">
        <f t="shared" si="10"/>
        <v>1089.1300000000001</v>
      </c>
      <c r="AA165" s="170">
        <v>18183.14</v>
      </c>
      <c r="AB165" s="171">
        <v>11036</v>
      </c>
      <c r="AC165" s="170">
        <v>90.706666666666663</v>
      </c>
      <c r="AD165" s="171">
        <v>0</v>
      </c>
      <c r="AE165" s="170">
        <v>0</v>
      </c>
      <c r="AF165" s="170">
        <v>0</v>
      </c>
      <c r="AG165" s="170">
        <v>99.07333333333338</v>
      </c>
      <c r="AH165" s="170">
        <v>0</v>
      </c>
      <c r="AI165" s="170">
        <v>0</v>
      </c>
      <c r="AJ165" s="171">
        <v>0</v>
      </c>
      <c r="AK165" s="171">
        <v>11036</v>
      </c>
      <c r="AL165" s="170">
        <v>0</v>
      </c>
      <c r="AM165" s="170">
        <v>0</v>
      </c>
      <c r="AN165" s="170">
        <f t="shared" si="9"/>
        <v>18372.919999999998</v>
      </c>
    </row>
    <row r="166" spans="1:40" ht="14.25" customHeight="1" x14ac:dyDescent="0.25">
      <c r="A166" s="161" t="s">
        <v>597</v>
      </c>
      <c r="B166" s="162" t="s">
        <v>595</v>
      </c>
      <c r="C166" s="163" t="s">
        <v>592</v>
      </c>
      <c r="D166" s="162" t="s">
        <v>593</v>
      </c>
      <c r="E166" s="164">
        <v>3</v>
      </c>
      <c r="F166" s="164" t="s">
        <v>46</v>
      </c>
      <c r="G166" s="162" t="s">
        <v>438</v>
      </c>
      <c r="H166" s="162" t="s">
        <v>439</v>
      </c>
      <c r="I166" s="164">
        <v>416650</v>
      </c>
      <c r="J166" s="165">
        <v>2</v>
      </c>
      <c r="K166" s="166">
        <v>0.2</v>
      </c>
      <c r="L166" s="165">
        <f t="shared" si="0"/>
        <v>0.4</v>
      </c>
      <c r="M166" s="167"/>
      <c r="N166" s="165">
        <f t="shared" si="1"/>
        <v>0</v>
      </c>
      <c r="O166" s="167"/>
      <c r="P166" s="165">
        <f t="shared" si="2"/>
        <v>0</v>
      </c>
      <c r="Q166" s="167" t="s">
        <v>119</v>
      </c>
      <c r="R166" s="168">
        <f t="shared" si="3"/>
        <v>1</v>
      </c>
      <c r="S166" s="167">
        <f t="shared" si="4"/>
        <v>0.8</v>
      </c>
      <c r="T166" s="167"/>
      <c r="U166" s="165">
        <f t="shared" si="5"/>
        <v>0</v>
      </c>
      <c r="V166" s="165">
        <f t="shared" si="6"/>
        <v>1.2000000000000002</v>
      </c>
      <c r="W166" s="169">
        <f>($W$1*V166)+(V166*$V$260)</f>
        <v>9802.18291698143</v>
      </c>
      <c r="X166" s="170"/>
      <c r="Y166" s="170">
        <f t="shared" si="7"/>
        <v>9802.18291698143</v>
      </c>
      <c r="Z166" s="170">
        <f t="shared" si="10"/>
        <v>816.85</v>
      </c>
      <c r="AA166" s="170">
        <v>6300.9266666666672</v>
      </c>
      <c r="AB166" s="171">
        <v>3224</v>
      </c>
      <c r="AC166" s="170">
        <v>198.57</v>
      </c>
      <c r="AD166" s="171">
        <v>0</v>
      </c>
      <c r="AE166" s="170">
        <v>0</v>
      </c>
      <c r="AF166" s="170">
        <v>0</v>
      </c>
      <c r="AG166" s="170">
        <v>4.8099999999999996</v>
      </c>
      <c r="AH166" s="170">
        <v>690.37</v>
      </c>
      <c r="AI166" s="170">
        <v>70.77</v>
      </c>
      <c r="AJ166" s="171">
        <v>2359</v>
      </c>
      <c r="AK166" s="171">
        <v>5583</v>
      </c>
      <c r="AL166" s="170">
        <v>0</v>
      </c>
      <c r="AM166" s="170">
        <v>0</v>
      </c>
      <c r="AN166" s="170">
        <f t="shared" si="9"/>
        <v>7265.4466666666676</v>
      </c>
    </row>
    <row r="167" spans="1:40" ht="14.25" customHeight="1" x14ac:dyDescent="0.25">
      <c r="A167" s="161" t="s">
        <v>597</v>
      </c>
      <c r="B167" s="162" t="s">
        <v>596</v>
      </c>
      <c r="C167" s="163" t="s">
        <v>592</v>
      </c>
      <c r="D167" s="162" t="s">
        <v>593</v>
      </c>
      <c r="E167" s="164">
        <v>3</v>
      </c>
      <c r="F167" s="164" t="s">
        <v>46</v>
      </c>
      <c r="G167" s="162" t="s">
        <v>438</v>
      </c>
      <c r="H167" s="162" t="s">
        <v>439</v>
      </c>
      <c r="I167" s="164">
        <v>416650</v>
      </c>
      <c r="J167" s="165">
        <v>2</v>
      </c>
      <c r="K167" s="166">
        <v>0.2</v>
      </c>
      <c r="L167" s="165">
        <f t="shared" si="0"/>
        <v>0.4</v>
      </c>
      <c r="M167" s="167"/>
      <c r="N167" s="165">
        <f t="shared" si="1"/>
        <v>0</v>
      </c>
      <c r="O167" s="167"/>
      <c r="P167" s="165">
        <f t="shared" si="2"/>
        <v>0</v>
      </c>
      <c r="Q167" s="167" t="s">
        <v>119</v>
      </c>
      <c r="R167" s="168">
        <f t="shared" si="3"/>
        <v>1</v>
      </c>
      <c r="S167" s="167">
        <f t="shared" si="4"/>
        <v>0.8</v>
      </c>
      <c r="T167" s="167"/>
      <c r="U167" s="165">
        <f t="shared" si="5"/>
        <v>0</v>
      </c>
      <c r="V167" s="165">
        <f t="shared" si="6"/>
        <v>1.2000000000000002</v>
      </c>
      <c r="W167" s="169">
        <f>($W$1*V167)+(V167*$V$260)</f>
        <v>9802.18291698143</v>
      </c>
      <c r="X167" s="170"/>
      <c r="Y167" s="170">
        <f t="shared" si="7"/>
        <v>9802.18291698143</v>
      </c>
      <c r="Z167" s="170">
        <f t="shared" si="10"/>
        <v>816.85</v>
      </c>
      <c r="AA167" s="170">
        <v>6300.9266666666672</v>
      </c>
      <c r="AB167" s="171">
        <v>3224</v>
      </c>
      <c r="AC167" s="170">
        <v>198.57</v>
      </c>
      <c r="AD167" s="171">
        <v>0</v>
      </c>
      <c r="AE167" s="170">
        <v>0</v>
      </c>
      <c r="AF167" s="170">
        <v>0</v>
      </c>
      <c r="AG167" s="170">
        <v>4.8099999999999996</v>
      </c>
      <c r="AH167" s="170">
        <v>690.37</v>
      </c>
      <c r="AI167" s="170">
        <v>70.77</v>
      </c>
      <c r="AJ167" s="171">
        <v>2359</v>
      </c>
      <c r="AK167" s="171">
        <v>5583</v>
      </c>
      <c r="AL167" s="170">
        <v>0</v>
      </c>
      <c r="AM167" s="170">
        <v>0</v>
      </c>
      <c r="AN167" s="170">
        <f t="shared" si="9"/>
        <v>7265.4466666666676</v>
      </c>
    </row>
    <row r="168" spans="1:40" ht="14.25" customHeight="1" x14ac:dyDescent="0.25">
      <c r="A168" s="161" t="s">
        <v>597</v>
      </c>
      <c r="B168" s="162" t="s">
        <v>591</v>
      </c>
      <c r="C168" s="163" t="s">
        <v>592</v>
      </c>
      <c r="D168" s="162" t="s">
        <v>593</v>
      </c>
      <c r="E168" s="164">
        <v>3</v>
      </c>
      <c r="F168" s="164" t="s">
        <v>46</v>
      </c>
      <c r="G168" s="162" t="s">
        <v>438</v>
      </c>
      <c r="H168" s="162" t="s">
        <v>439</v>
      </c>
      <c r="I168" s="164">
        <v>416650</v>
      </c>
      <c r="J168" s="165">
        <v>2</v>
      </c>
      <c r="K168" s="166">
        <v>0.2</v>
      </c>
      <c r="L168" s="165">
        <f t="shared" si="0"/>
        <v>0.4</v>
      </c>
      <c r="M168" s="167"/>
      <c r="N168" s="165">
        <f t="shared" si="1"/>
        <v>0</v>
      </c>
      <c r="O168" s="167"/>
      <c r="P168" s="165">
        <f t="shared" si="2"/>
        <v>0</v>
      </c>
      <c r="Q168" s="167" t="s">
        <v>119</v>
      </c>
      <c r="R168" s="168">
        <f t="shared" si="3"/>
        <v>1</v>
      </c>
      <c r="S168" s="167">
        <f t="shared" si="4"/>
        <v>0.8</v>
      </c>
      <c r="T168" s="167"/>
      <c r="U168" s="165">
        <f t="shared" si="5"/>
        <v>0</v>
      </c>
      <c r="V168" s="165">
        <f t="shared" si="6"/>
        <v>1.2000000000000002</v>
      </c>
      <c r="W168" s="169">
        <f>($W$1*V168)+(V168*$V$260)</f>
        <v>9802.18291698143</v>
      </c>
      <c r="X168" s="170"/>
      <c r="Y168" s="170">
        <f t="shared" si="7"/>
        <v>9802.18291698143</v>
      </c>
      <c r="Z168" s="169">
        <f t="shared" si="10"/>
        <v>816.85</v>
      </c>
      <c r="AA168" s="170">
        <v>6300.9266666666672</v>
      </c>
      <c r="AB168" s="171">
        <v>3224</v>
      </c>
      <c r="AC168" s="170">
        <v>198.57</v>
      </c>
      <c r="AD168" s="171">
        <v>0</v>
      </c>
      <c r="AE168" s="170">
        <v>0</v>
      </c>
      <c r="AF168" s="170">
        <v>0</v>
      </c>
      <c r="AG168" s="170">
        <v>4.8099999999999996</v>
      </c>
      <c r="AH168" s="170">
        <v>690.37</v>
      </c>
      <c r="AI168" s="170">
        <v>70.77</v>
      </c>
      <c r="AJ168" s="171">
        <v>2359</v>
      </c>
      <c r="AK168" s="171">
        <v>5583</v>
      </c>
      <c r="AL168" s="170">
        <v>0</v>
      </c>
      <c r="AM168" s="170">
        <v>0</v>
      </c>
      <c r="AN168" s="170">
        <f t="shared" si="9"/>
        <v>7265.4466666666676</v>
      </c>
    </row>
    <row r="169" spans="1:40" ht="14.25" customHeight="1" x14ac:dyDescent="0.25">
      <c r="A169" s="164" t="s">
        <v>598</v>
      </c>
      <c r="B169" s="172" t="s">
        <v>599</v>
      </c>
      <c r="C169" s="162" t="s">
        <v>244</v>
      </c>
      <c r="D169" s="162" t="s">
        <v>245</v>
      </c>
      <c r="E169" s="164">
        <v>3</v>
      </c>
      <c r="F169" s="164" t="s">
        <v>46</v>
      </c>
      <c r="G169" s="162" t="s">
        <v>438</v>
      </c>
      <c r="H169" s="162" t="s">
        <v>549</v>
      </c>
      <c r="I169" s="164">
        <v>418225</v>
      </c>
      <c r="J169" s="165">
        <v>2</v>
      </c>
      <c r="K169" s="166">
        <v>1</v>
      </c>
      <c r="L169" s="165">
        <f t="shared" si="0"/>
        <v>2</v>
      </c>
      <c r="M169" s="164"/>
      <c r="N169" s="165">
        <f t="shared" si="1"/>
        <v>0</v>
      </c>
      <c r="O169" s="167"/>
      <c r="P169" s="165">
        <f t="shared" si="2"/>
        <v>0</v>
      </c>
      <c r="Q169" s="167" t="s">
        <v>119</v>
      </c>
      <c r="R169" s="168">
        <f t="shared" si="3"/>
        <v>1</v>
      </c>
      <c r="S169" s="167">
        <f t="shared" si="4"/>
        <v>4</v>
      </c>
      <c r="T169" s="167"/>
      <c r="U169" s="165">
        <f t="shared" si="5"/>
        <v>0</v>
      </c>
      <c r="V169" s="165">
        <f t="shared" si="6"/>
        <v>6</v>
      </c>
      <c r="W169" s="169">
        <f>($W$1*V169)+(V169*$V$260)</f>
        <v>49010.914584907136</v>
      </c>
      <c r="X169" s="170"/>
      <c r="Y169" s="170">
        <f t="shared" si="7"/>
        <v>49010.914584907136</v>
      </c>
      <c r="Z169" s="170">
        <f t="shared" si="10"/>
        <v>4084.24</v>
      </c>
      <c r="AA169" s="170">
        <v>0</v>
      </c>
      <c r="AB169" s="171">
        <v>0</v>
      </c>
      <c r="AC169" s="170">
        <v>0</v>
      </c>
      <c r="AD169" s="171">
        <v>0</v>
      </c>
      <c r="AE169" s="170">
        <v>0</v>
      </c>
      <c r="AF169" s="170">
        <v>0</v>
      </c>
      <c r="AG169" s="170">
        <v>0</v>
      </c>
      <c r="AH169" s="170">
        <v>0</v>
      </c>
      <c r="AI169" s="170">
        <v>0</v>
      </c>
      <c r="AJ169" s="171">
        <v>0</v>
      </c>
      <c r="AK169" s="171">
        <v>0</v>
      </c>
      <c r="AL169" s="170">
        <v>0</v>
      </c>
      <c r="AM169" s="170">
        <v>0</v>
      </c>
      <c r="AN169" s="170">
        <f t="shared" si="9"/>
        <v>0</v>
      </c>
    </row>
    <row r="170" spans="1:40" ht="14.25" customHeight="1" x14ac:dyDescent="0.25">
      <c r="A170" s="161" t="s">
        <v>600</v>
      </c>
      <c r="B170" s="162" t="s">
        <v>601</v>
      </c>
      <c r="C170" s="163" t="s">
        <v>244</v>
      </c>
      <c r="D170" s="162" t="s">
        <v>245</v>
      </c>
      <c r="E170" s="164">
        <v>3</v>
      </c>
      <c r="F170" s="164" t="s">
        <v>46</v>
      </c>
      <c r="G170" s="162" t="s">
        <v>473</v>
      </c>
      <c r="H170" s="162" t="s">
        <v>602</v>
      </c>
      <c r="I170" s="164" t="s">
        <v>603</v>
      </c>
      <c r="J170" s="165">
        <v>1</v>
      </c>
      <c r="K170" s="166">
        <v>0.05</v>
      </c>
      <c r="L170" s="165">
        <f t="shared" si="0"/>
        <v>0.05</v>
      </c>
      <c r="M170" s="167"/>
      <c r="N170" s="165">
        <f t="shared" si="1"/>
        <v>0</v>
      </c>
      <c r="O170" s="167"/>
      <c r="P170" s="165">
        <f t="shared" si="2"/>
        <v>0</v>
      </c>
      <c r="Q170" s="167"/>
      <c r="R170" s="168">
        <f t="shared" si="3"/>
        <v>0</v>
      </c>
      <c r="S170" s="167">
        <f t="shared" si="4"/>
        <v>0</v>
      </c>
      <c r="T170" s="167"/>
      <c r="U170" s="165">
        <f t="shared" si="5"/>
        <v>0</v>
      </c>
      <c r="V170" s="165">
        <f t="shared" si="6"/>
        <v>0.05</v>
      </c>
      <c r="W170" s="169">
        <f>($W$1*V170)+(V170*$V$260)</f>
        <v>408.42428820755953</v>
      </c>
      <c r="X170" s="170"/>
      <c r="Y170" s="170">
        <f t="shared" si="7"/>
        <v>408.42428820755953</v>
      </c>
      <c r="Z170" s="170">
        <f t="shared" si="10"/>
        <v>34.04</v>
      </c>
      <c r="AA170" s="170">
        <v>7.7700000000000005</v>
      </c>
      <c r="AB170" s="171">
        <v>0</v>
      </c>
      <c r="AC170" s="170">
        <v>0</v>
      </c>
      <c r="AD170" s="171">
        <v>0</v>
      </c>
      <c r="AE170" s="170">
        <v>0</v>
      </c>
      <c r="AF170" s="170">
        <v>0</v>
      </c>
      <c r="AG170" s="170">
        <v>0</v>
      </c>
      <c r="AH170" s="170">
        <v>0</v>
      </c>
      <c r="AI170" s="170">
        <v>0</v>
      </c>
      <c r="AJ170" s="171">
        <v>0</v>
      </c>
      <c r="AK170" s="171">
        <v>0</v>
      </c>
      <c r="AL170" s="170">
        <v>0</v>
      </c>
      <c r="AM170" s="170">
        <v>0</v>
      </c>
      <c r="AN170" s="170">
        <f t="shared" si="9"/>
        <v>7.7700000000000005</v>
      </c>
    </row>
    <row r="171" spans="1:40" ht="14.25" customHeight="1" x14ac:dyDescent="0.25">
      <c r="A171" s="161" t="s">
        <v>604</v>
      </c>
      <c r="B171" s="162" t="s">
        <v>601</v>
      </c>
      <c r="C171" s="163" t="s">
        <v>244</v>
      </c>
      <c r="D171" s="163" t="s">
        <v>245</v>
      </c>
      <c r="E171" s="164">
        <v>3</v>
      </c>
      <c r="F171" s="164" t="s">
        <v>46</v>
      </c>
      <c r="G171" s="162" t="s">
        <v>473</v>
      </c>
      <c r="H171" s="162" t="s">
        <v>602</v>
      </c>
      <c r="I171" s="164" t="s">
        <v>605</v>
      </c>
      <c r="J171" s="165">
        <v>1</v>
      </c>
      <c r="K171" s="166">
        <v>0.15</v>
      </c>
      <c r="L171" s="165">
        <f t="shared" si="0"/>
        <v>0.15</v>
      </c>
      <c r="M171" s="167"/>
      <c r="N171" s="165">
        <f t="shared" si="1"/>
        <v>0</v>
      </c>
      <c r="O171" s="167"/>
      <c r="P171" s="165">
        <f t="shared" si="2"/>
        <v>0</v>
      </c>
      <c r="Q171" s="167"/>
      <c r="R171" s="168">
        <f t="shared" si="3"/>
        <v>0</v>
      </c>
      <c r="S171" s="167">
        <f t="shared" si="4"/>
        <v>0</v>
      </c>
      <c r="T171" s="167"/>
      <c r="U171" s="165">
        <f t="shared" si="5"/>
        <v>0</v>
      </c>
      <c r="V171" s="165">
        <f t="shared" si="6"/>
        <v>0.15</v>
      </c>
      <c r="W171" s="169">
        <f>($W$1*V171)+(V171*$V$260)</f>
        <v>1225.2728646226785</v>
      </c>
      <c r="X171" s="170"/>
      <c r="Y171" s="170">
        <f t="shared" si="7"/>
        <v>1225.2728646226785</v>
      </c>
      <c r="Z171" s="170">
        <f t="shared" si="10"/>
        <v>102.11</v>
      </c>
      <c r="AA171" s="170">
        <v>124.43666666666668</v>
      </c>
      <c r="AB171" s="171">
        <v>0</v>
      </c>
      <c r="AC171" s="170">
        <v>23.693333333333332</v>
      </c>
      <c r="AD171" s="171">
        <v>0</v>
      </c>
      <c r="AE171" s="170">
        <v>0</v>
      </c>
      <c r="AF171" s="170">
        <v>0</v>
      </c>
      <c r="AG171" s="170">
        <v>21.073333333333334</v>
      </c>
      <c r="AH171" s="170">
        <v>0</v>
      </c>
      <c r="AI171" s="170">
        <v>0</v>
      </c>
      <c r="AJ171" s="171">
        <v>0</v>
      </c>
      <c r="AK171" s="171">
        <v>0</v>
      </c>
      <c r="AL171" s="170">
        <v>0</v>
      </c>
      <c r="AM171" s="170">
        <v>0</v>
      </c>
      <c r="AN171" s="170">
        <f t="shared" si="9"/>
        <v>169.20333333333335</v>
      </c>
    </row>
    <row r="172" spans="1:40" ht="14.25" customHeight="1" x14ac:dyDescent="0.25">
      <c r="A172" s="161" t="s">
        <v>606</v>
      </c>
      <c r="B172" s="162" t="s">
        <v>607</v>
      </c>
      <c r="C172" s="163" t="s">
        <v>244</v>
      </c>
      <c r="D172" s="162" t="s">
        <v>245</v>
      </c>
      <c r="E172" s="164">
        <v>3</v>
      </c>
      <c r="F172" s="164" t="s">
        <v>46</v>
      </c>
      <c r="G172" s="162" t="s">
        <v>438</v>
      </c>
      <c r="H172" s="162" t="s">
        <v>458</v>
      </c>
      <c r="I172" s="164">
        <v>417500</v>
      </c>
      <c r="J172" s="165">
        <v>2</v>
      </c>
      <c r="K172" s="166">
        <v>1</v>
      </c>
      <c r="L172" s="165">
        <f t="shared" si="0"/>
        <v>2</v>
      </c>
      <c r="M172" s="167"/>
      <c r="N172" s="165">
        <f t="shared" si="1"/>
        <v>0</v>
      </c>
      <c r="O172" s="167"/>
      <c r="P172" s="165">
        <f t="shared" si="2"/>
        <v>0</v>
      </c>
      <c r="Q172" s="167"/>
      <c r="R172" s="168">
        <f t="shared" si="3"/>
        <v>0</v>
      </c>
      <c r="S172" s="167">
        <f t="shared" si="4"/>
        <v>0</v>
      </c>
      <c r="T172" s="167"/>
      <c r="U172" s="165">
        <f t="shared" si="5"/>
        <v>0</v>
      </c>
      <c r="V172" s="165">
        <f t="shared" si="6"/>
        <v>2</v>
      </c>
      <c r="W172" s="169">
        <f>($W$1*V172)+(V172*$V$260)</f>
        <v>16336.97152830238</v>
      </c>
      <c r="X172" s="170"/>
      <c r="Y172" s="170">
        <f t="shared" si="7"/>
        <v>16336.97152830238</v>
      </c>
      <c r="Z172" s="170">
        <f t="shared" si="10"/>
        <v>1361.41</v>
      </c>
      <c r="AA172" s="170">
        <v>14077.026666666667</v>
      </c>
      <c r="AB172" s="171">
        <v>10154</v>
      </c>
      <c r="AC172" s="170">
        <v>79.393333333333331</v>
      </c>
      <c r="AD172" s="171">
        <v>0</v>
      </c>
      <c r="AE172" s="170">
        <v>0</v>
      </c>
      <c r="AF172" s="170">
        <v>0</v>
      </c>
      <c r="AG172" s="170">
        <v>0</v>
      </c>
      <c r="AH172" s="170">
        <v>0</v>
      </c>
      <c r="AI172" s="170">
        <v>0</v>
      </c>
      <c r="AJ172" s="171">
        <v>0</v>
      </c>
      <c r="AK172" s="171">
        <v>10154</v>
      </c>
      <c r="AL172" s="170">
        <v>0</v>
      </c>
      <c r="AM172" s="170">
        <v>0</v>
      </c>
      <c r="AN172" s="170">
        <f t="shared" si="9"/>
        <v>14156.42</v>
      </c>
    </row>
    <row r="173" spans="1:40" ht="14.25" customHeight="1" x14ac:dyDescent="0.25">
      <c r="A173" s="161" t="s">
        <v>606</v>
      </c>
      <c r="B173" s="162" t="s">
        <v>608</v>
      </c>
      <c r="C173" s="163" t="s">
        <v>244</v>
      </c>
      <c r="D173" s="162" t="s">
        <v>245</v>
      </c>
      <c r="E173" s="164">
        <v>3</v>
      </c>
      <c r="F173" s="164" t="s">
        <v>46</v>
      </c>
      <c r="G173" s="162" t="s">
        <v>438</v>
      </c>
      <c r="H173" s="162" t="s">
        <v>458</v>
      </c>
      <c r="I173" s="185">
        <v>417500</v>
      </c>
      <c r="J173" s="165">
        <v>2</v>
      </c>
      <c r="K173" s="166">
        <v>1</v>
      </c>
      <c r="L173" s="165">
        <f t="shared" si="0"/>
        <v>2</v>
      </c>
      <c r="M173" s="167"/>
      <c r="N173" s="165">
        <f t="shared" si="1"/>
        <v>0</v>
      </c>
      <c r="O173" s="167"/>
      <c r="P173" s="165">
        <f t="shared" si="2"/>
        <v>0</v>
      </c>
      <c r="Q173" s="167"/>
      <c r="R173" s="168">
        <f t="shared" si="3"/>
        <v>0</v>
      </c>
      <c r="S173" s="167">
        <f t="shared" si="4"/>
        <v>0</v>
      </c>
      <c r="T173" s="167"/>
      <c r="U173" s="165">
        <f t="shared" si="5"/>
        <v>0</v>
      </c>
      <c r="V173" s="165">
        <f t="shared" si="6"/>
        <v>2</v>
      </c>
      <c r="W173" s="169">
        <f>($W$1*V173)+(V173*$V$260)</f>
        <v>16336.97152830238</v>
      </c>
      <c r="X173" s="170"/>
      <c r="Y173" s="170">
        <f t="shared" si="7"/>
        <v>16336.97152830238</v>
      </c>
      <c r="Z173" s="170">
        <f t="shared" si="10"/>
        <v>1361.41</v>
      </c>
      <c r="AA173" s="170">
        <v>14077.026666666667</v>
      </c>
      <c r="AB173" s="171">
        <v>10154</v>
      </c>
      <c r="AC173" s="170">
        <v>79.393333333333331</v>
      </c>
      <c r="AD173" s="171">
        <v>0</v>
      </c>
      <c r="AE173" s="170">
        <v>0</v>
      </c>
      <c r="AF173" s="170">
        <v>0</v>
      </c>
      <c r="AG173" s="170">
        <v>0</v>
      </c>
      <c r="AH173" s="170">
        <v>0</v>
      </c>
      <c r="AI173" s="170">
        <v>0</v>
      </c>
      <c r="AJ173" s="171">
        <v>0</v>
      </c>
      <c r="AK173" s="171">
        <v>10154</v>
      </c>
      <c r="AL173" s="170">
        <v>0</v>
      </c>
      <c r="AM173" s="170">
        <v>0</v>
      </c>
      <c r="AN173" s="170">
        <f t="shared" si="9"/>
        <v>14156.42</v>
      </c>
    </row>
    <row r="174" spans="1:40" ht="14.25" customHeight="1" x14ac:dyDescent="0.25">
      <c r="A174" s="161" t="s">
        <v>609</v>
      </c>
      <c r="B174" s="162" t="s">
        <v>601</v>
      </c>
      <c r="C174" s="163" t="s">
        <v>244</v>
      </c>
      <c r="D174" s="162" t="s">
        <v>245</v>
      </c>
      <c r="E174" s="164">
        <v>3</v>
      </c>
      <c r="F174" s="164" t="s">
        <v>46</v>
      </c>
      <c r="G174" s="162" t="s">
        <v>473</v>
      </c>
      <c r="H174" s="162" t="s">
        <v>610</v>
      </c>
      <c r="I174" s="164">
        <v>404435</v>
      </c>
      <c r="J174" s="165">
        <v>1</v>
      </c>
      <c r="K174" s="166">
        <v>0.4</v>
      </c>
      <c r="L174" s="165">
        <f t="shared" si="0"/>
        <v>0.4</v>
      </c>
      <c r="M174" s="167"/>
      <c r="N174" s="165">
        <f t="shared" si="1"/>
        <v>0</v>
      </c>
      <c r="O174" s="167"/>
      <c r="P174" s="165">
        <f t="shared" si="2"/>
        <v>0</v>
      </c>
      <c r="Q174" s="167"/>
      <c r="R174" s="168">
        <f t="shared" si="3"/>
        <v>0</v>
      </c>
      <c r="S174" s="167">
        <f t="shared" si="4"/>
        <v>0</v>
      </c>
      <c r="T174" s="167"/>
      <c r="U174" s="165">
        <f t="shared" si="5"/>
        <v>0</v>
      </c>
      <c r="V174" s="165">
        <f t="shared" si="6"/>
        <v>0.4</v>
      </c>
      <c r="W174" s="169">
        <f>($W$1*V174)+(V174*$V$260)</f>
        <v>3267.3943056604762</v>
      </c>
      <c r="X174" s="170"/>
      <c r="Y174" s="170">
        <f t="shared" si="7"/>
        <v>3267.3943056604762</v>
      </c>
      <c r="Z174" s="170">
        <f t="shared" si="10"/>
        <v>272.27999999999997</v>
      </c>
      <c r="AA174" s="170">
        <v>5034.4633333333331</v>
      </c>
      <c r="AB174" s="171">
        <v>2842.3333333333335</v>
      </c>
      <c r="AC174" s="170">
        <v>41.58</v>
      </c>
      <c r="AD174" s="171">
        <v>0</v>
      </c>
      <c r="AE174" s="170">
        <v>0</v>
      </c>
      <c r="AF174" s="170">
        <v>0</v>
      </c>
      <c r="AG174" s="170">
        <v>7.9933333333333332</v>
      </c>
      <c r="AH174" s="170">
        <v>0</v>
      </c>
      <c r="AI174" s="170">
        <v>0</v>
      </c>
      <c r="AJ174" s="171">
        <v>0</v>
      </c>
      <c r="AK174" s="171">
        <v>2842.3333333333335</v>
      </c>
      <c r="AL174" s="170">
        <v>0</v>
      </c>
      <c r="AM174" s="170">
        <v>0</v>
      </c>
      <c r="AN174" s="170">
        <f t="shared" si="9"/>
        <v>5084.036666666666</v>
      </c>
    </row>
    <row r="175" spans="1:40" ht="14.25" customHeight="1" x14ac:dyDescent="0.25">
      <c r="A175" s="161" t="s">
        <v>611</v>
      </c>
      <c r="B175" s="162" t="s">
        <v>601</v>
      </c>
      <c r="C175" s="163" t="s">
        <v>244</v>
      </c>
      <c r="D175" s="162" t="s">
        <v>245</v>
      </c>
      <c r="E175" s="164">
        <v>3</v>
      </c>
      <c r="F175" s="164" t="s">
        <v>46</v>
      </c>
      <c r="G175" s="162" t="s">
        <v>438</v>
      </c>
      <c r="H175" s="162" t="s">
        <v>439</v>
      </c>
      <c r="I175" s="164">
        <v>416750</v>
      </c>
      <c r="J175" s="165">
        <v>1</v>
      </c>
      <c r="K175" s="166">
        <v>0.4</v>
      </c>
      <c r="L175" s="165">
        <f t="shared" si="0"/>
        <v>0.4</v>
      </c>
      <c r="M175" s="167"/>
      <c r="N175" s="165">
        <f t="shared" si="1"/>
        <v>0</v>
      </c>
      <c r="O175" s="167"/>
      <c r="P175" s="165">
        <f t="shared" si="2"/>
        <v>0</v>
      </c>
      <c r="Q175" s="167"/>
      <c r="R175" s="168">
        <f t="shared" si="3"/>
        <v>0</v>
      </c>
      <c r="S175" s="167">
        <f t="shared" si="4"/>
        <v>0</v>
      </c>
      <c r="T175" s="167"/>
      <c r="U175" s="165">
        <f t="shared" si="5"/>
        <v>0</v>
      </c>
      <c r="V175" s="165">
        <f t="shared" si="6"/>
        <v>0.4</v>
      </c>
      <c r="W175" s="169">
        <f>($W$1*V175)+(V175*$V$260)</f>
        <v>3267.3943056604762</v>
      </c>
      <c r="X175" s="170"/>
      <c r="Y175" s="170">
        <f t="shared" si="7"/>
        <v>3267.3943056604762</v>
      </c>
      <c r="Z175" s="170">
        <f t="shared" si="10"/>
        <v>272.27999999999997</v>
      </c>
      <c r="AA175" s="170">
        <v>4502.6433333333334</v>
      </c>
      <c r="AB175" s="171">
        <v>2715</v>
      </c>
      <c r="AC175" s="170">
        <v>82.863333333333344</v>
      </c>
      <c r="AD175" s="171">
        <v>0</v>
      </c>
      <c r="AE175" s="170">
        <v>28.333333333333332</v>
      </c>
      <c r="AF175" s="170">
        <v>0</v>
      </c>
      <c r="AG175" s="170">
        <v>0</v>
      </c>
      <c r="AH175" s="170">
        <v>0</v>
      </c>
      <c r="AI175" s="170">
        <v>0</v>
      </c>
      <c r="AJ175" s="171">
        <v>0</v>
      </c>
      <c r="AK175" s="171">
        <v>2715</v>
      </c>
      <c r="AL175" s="170">
        <v>0</v>
      </c>
      <c r="AM175" s="170">
        <v>0</v>
      </c>
      <c r="AN175" s="170">
        <f t="shared" si="9"/>
        <v>4613.84</v>
      </c>
    </row>
    <row r="176" spans="1:40" ht="14.25" customHeight="1" x14ac:dyDescent="0.25">
      <c r="A176" s="161" t="s">
        <v>612</v>
      </c>
      <c r="B176" s="162" t="s">
        <v>601</v>
      </c>
      <c r="C176" s="163" t="s">
        <v>244</v>
      </c>
      <c r="D176" s="163" t="s">
        <v>245</v>
      </c>
      <c r="E176" s="164">
        <v>3</v>
      </c>
      <c r="F176" s="164" t="s">
        <v>46</v>
      </c>
      <c r="G176" s="162" t="s">
        <v>473</v>
      </c>
      <c r="H176" s="162" t="s">
        <v>536</v>
      </c>
      <c r="I176" s="164">
        <v>403006</v>
      </c>
      <c r="J176" s="165">
        <v>1</v>
      </c>
      <c r="K176" s="166">
        <v>1</v>
      </c>
      <c r="L176" s="165">
        <f t="shared" si="0"/>
        <v>1</v>
      </c>
      <c r="M176" s="167"/>
      <c r="N176" s="165">
        <f t="shared" si="1"/>
        <v>0</v>
      </c>
      <c r="O176" s="167"/>
      <c r="P176" s="165">
        <f t="shared" si="2"/>
        <v>0</v>
      </c>
      <c r="Q176" s="167"/>
      <c r="R176" s="168">
        <f t="shared" si="3"/>
        <v>0</v>
      </c>
      <c r="S176" s="167">
        <f t="shared" si="4"/>
        <v>0</v>
      </c>
      <c r="T176" s="167"/>
      <c r="U176" s="165">
        <f t="shared" si="5"/>
        <v>0</v>
      </c>
      <c r="V176" s="165">
        <f t="shared" si="6"/>
        <v>1</v>
      </c>
      <c r="W176" s="169">
        <f>($W$1*V176)+(V176*$V$260)</f>
        <v>8168.4857641511899</v>
      </c>
      <c r="X176" s="170"/>
      <c r="Y176" s="170">
        <f t="shared" si="7"/>
        <v>8168.4857641511899</v>
      </c>
      <c r="Z176" s="170">
        <f t="shared" si="10"/>
        <v>680.71</v>
      </c>
      <c r="AA176" s="170">
        <v>0</v>
      </c>
      <c r="AB176" s="171">
        <v>0</v>
      </c>
      <c r="AC176" s="170">
        <v>0</v>
      </c>
      <c r="AD176" s="171">
        <v>0</v>
      </c>
      <c r="AE176" s="170">
        <v>0</v>
      </c>
      <c r="AF176" s="170">
        <v>0</v>
      </c>
      <c r="AG176" s="170">
        <v>0</v>
      </c>
      <c r="AH176" s="170">
        <v>0</v>
      </c>
      <c r="AI176" s="170">
        <v>0</v>
      </c>
      <c r="AJ176" s="171">
        <v>0</v>
      </c>
      <c r="AK176" s="171">
        <v>0</v>
      </c>
      <c r="AL176" s="170">
        <v>0</v>
      </c>
      <c r="AM176" s="170">
        <v>0</v>
      </c>
      <c r="AN176" s="170">
        <f t="shared" si="9"/>
        <v>0</v>
      </c>
    </row>
    <row r="177" spans="1:40" ht="14.25" customHeight="1" x14ac:dyDescent="0.25">
      <c r="A177" s="161" t="s">
        <v>613</v>
      </c>
      <c r="B177" s="162" t="s">
        <v>614</v>
      </c>
      <c r="C177" s="163" t="s">
        <v>615</v>
      </c>
      <c r="D177" s="162" t="s">
        <v>616</v>
      </c>
      <c r="E177" s="164">
        <v>4</v>
      </c>
      <c r="F177" s="164" t="s">
        <v>46</v>
      </c>
      <c r="G177" s="162" t="s">
        <v>438</v>
      </c>
      <c r="H177" s="162" t="s">
        <v>549</v>
      </c>
      <c r="I177" s="164">
        <v>418235</v>
      </c>
      <c r="J177" s="165">
        <v>1</v>
      </c>
      <c r="K177" s="166">
        <v>1</v>
      </c>
      <c r="L177" s="165">
        <f t="shared" si="0"/>
        <v>1</v>
      </c>
      <c r="M177" s="167"/>
      <c r="N177" s="165">
        <f t="shared" si="1"/>
        <v>0</v>
      </c>
      <c r="O177" s="167"/>
      <c r="P177" s="165">
        <f t="shared" si="2"/>
        <v>0</v>
      </c>
      <c r="Q177" s="167"/>
      <c r="R177" s="168">
        <f t="shared" si="3"/>
        <v>0</v>
      </c>
      <c r="S177" s="167">
        <f t="shared" si="4"/>
        <v>0</v>
      </c>
      <c r="T177" s="167"/>
      <c r="U177" s="165">
        <f t="shared" si="5"/>
        <v>0</v>
      </c>
      <c r="V177" s="165">
        <f t="shared" si="6"/>
        <v>1</v>
      </c>
      <c r="W177" s="169">
        <f>($W$1*V177)+(V177*$V$260)</f>
        <v>8168.4857641511899</v>
      </c>
      <c r="X177" s="170"/>
      <c r="Y177" s="170">
        <f t="shared" si="7"/>
        <v>8168.4857641511899</v>
      </c>
      <c r="Z177" s="170">
        <f t="shared" si="10"/>
        <v>680.71</v>
      </c>
      <c r="AA177" s="170">
        <v>0</v>
      </c>
      <c r="AB177" s="171">
        <v>0</v>
      </c>
      <c r="AC177" s="170">
        <v>0</v>
      </c>
      <c r="AD177" s="171">
        <v>0</v>
      </c>
      <c r="AE177" s="170">
        <v>0</v>
      </c>
      <c r="AF177" s="170">
        <v>0</v>
      </c>
      <c r="AG177" s="170">
        <v>0</v>
      </c>
      <c r="AH177" s="170">
        <v>0</v>
      </c>
      <c r="AI177" s="170">
        <v>0</v>
      </c>
      <c r="AJ177" s="171">
        <v>0</v>
      </c>
      <c r="AK177" s="171">
        <v>0</v>
      </c>
      <c r="AL177" s="170">
        <v>0</v>
      </c>
      <c r="AM177" s="170">
        <v>0</v>
      </c>
      <c r="AN177" s="170">
        <f t="shared" si="9"/>
        <v>0</v>
      </c>
    </row>
    <row r="178" spans="1:40" ht="14.25" customHeight="1" x14ac:dyDescent="0.25">
      <c r="A178" s="161" t="s">
        <v>617</v>
      </c>
      <c r="B178" s="162" t="s">
        <v>618</v>
      </c>
      <c r="C178" s="163" t="s">
        <v>615</v>
      </c>
      <c r="D178" s="162" t="s">
        <v>616</v>
      </c>
      <c r="E178" s="164">
        <v>4</v>
      </c>
      <c r="F178" s="164" t="s">
        <v>46</v>
      </c>
      <c r="G178" s="162" t="s">
        <v>438</v>
      </c>
      <c r="H178" s="162" t="s">
        <v>458</v>
      </c>
      <c r="I178" s="164">
        <v>417600</v>
      </c>
      <c r="J178" s="165">
        <v>2</v>
      </c>
      <c r="K178" s="166">
        <v>1</v>
      </c>
      <c r="L178" s="165">
        <f t="shared" si="0"/>
        <v>2</v>
      </c>
      <c r="M178" s="167"/>
      <c r="N178" s="165">
        <f t="shared" si="1"/>
        <v>0</v>
      </c>
      <c r="O178" s="167"/>
      <c r="P178" s="165">
        <f t="shared" si="2"/>
        <v>0</v>
      </c>
      <c r="Q178" s="167"/>
      <c r="R178" s="168">
        <f t="shared" si="3"/>
        <v>0</v>
      </c>
      <c r="S178" s="167">
        <f t="shared" si="4"/>
        <v>0</v>
      </c>
      <c r="T178" s="167"/>
      <c r="U178" s="165">
        <f t="shared" si="5"/>
        <v>0</v>
      </c>
      <c r="V178" s="165">
        <f t="shared" si="6"/>
        <v>2</v>
      </c>
      <c r="W178" s="169">
        <f>($W$1*V178)+(V178*$V$260)</f>
        <v>16336.97152830238</v>
      </c>
      <c r="X178" s="170"/>
      <c r="Y178" s="170">
        <f t="shared" si="7"/>
        <v>16336.97152830238</v>
      </c>
      <c r="Z178" s="170">
        <f t="shared" si="10"/>
        <v>1361.41</v>
      </c>
      <c r="AA178" s="170">
        <v>10147.826666666666</v>
      </c>
      <c r="AB178" s="171">
        <v>5465.333333333333</v>
      </c>
      <c r="AC178" s="170">
        <v>128.02666666666667</v>
      </c>
      <c r="AD178" s="171">
        <v>0</v>
      </c>
      <c r="AE178" s="170">
        <v>0</v>
      </c>
      <c r="AF178" s="170">
        <v>0</v>
      </c>
      <c r="AG178" s="170">
        <v>0</v>
      </c>
      <c r="AH178" s="170">
        <v>0</v>
      </c>
      <c r="AI178" s="170">
        <v>0</v>
      </c>
      <c r="AJ178" s="171">
        <v>0</v>
      </c>
      <c r="AK178" s="171">
        <v>5465.333333333333</v>
      </c>
      <c r="AL178" s="170">
        <v>0</v>
      </c>
      <c r="AM178" s="170">
        <v>0</v>
      </c>
      <c r="AN178" s="170">
        <f t="shared" si="9"/>
        <v>10275.853333333333</v>
      </c>
    </row>
    <row r="179" spans="1:40" ht="14.25" customHeight="1" x14ac:dyDescent="0.25">
      <c r="A179" s="161" t="s">
        <v>617</v>
      </c>
      <c r="B179" s="162" t="s">
        <v>619</v>
      </c>
      <c r="C179" s="163" t="s">
        <v>615</v>
      </c>
      <c r="D179" s="163" t="s">
        <v>616</v>
      </c>
      <c r="E179" s="164">
        <v>4</v>
      </c>
      <c r="F179" s="164" t="s">
        <v>46</v>
      </c>
      <c r="G179" s="162" t="s">
        <v>438</v>
      </c>
      <c r="H179" s="162" t="s">
        <v>458</v>
      </c>
      <c r="I179" s="164">
        <v>417600</v>
      </c>
      <c r="J179" s="165">
        <v>2</v>
      </c>
      <c r="K179" s="166">
        <v>1</v>
      </c>
      <c r="L179" s="165">
        <f t="shared" si="0"/>
        <v>2</v>
      </c>
      <c r="M179" s="167"/>
      <c r="N179" s="165">
        <f t="shared" si="1"/>
        <v>0</v>
      </c>
      <c r="O179" s="167"/>
      <c r="P179" s="165">
        <f t="shared" si="2"/>
        <v>0</v>
      </c>
      <c r="Q179" s="167"/>
      <c r="R179" s="168">
        <f t="shared" si="3"/>
        <v>0</v>
      </c>
      <c r="S179" s="167">
        <f t="shared" si="4"/>
        <v>0</v>
      </c>
      <c r="T179" s="167"/>
      <c r="U179" s="165">
        <f t="shared" si="5"/>
        <v>0</v>
      </c>
      <c r="V179" s="165">
        <f t="shared" si="6"/>
        <v>2</v>
      </c>
      <c r="W179" s="169">
        <f>($W$1*V179)+(V179*$V$260)</f>
        <v>16336.97152830238</v>
      </c>
      <c r="X179" s="170"/>
      <c r="Y179" s="170">
        <f t="shared" si="7"/>
        <v>16336.97152830238</v>
      </c>
      <c r="Z179" s="170">
        <f t="shared" si="10"/>
        <v>1361.41</v>
      </c>
      <c r="AA179" s="170">
        <v>10147.826666666666</v>
      </c>
      <c r="AB179" s="171">
        <v>5465.333333333333</v>
      </c>
      <c r="AC179" s="170">
        <v>128.02666666666667</v>
      </c>
      <c r="AD179" s="171">
        <v>0</v>
      </c>
      <c r="AE179" s="170">
        <v>0</v>
      </c>
      <c r="AF179" s="170">
        <v>0</v>
      </c>
      <c r="AG179" s="170">
        <v>0</v>
      </c>
      <c r="AH179" s="170">
        <v>0</v>
      </c>
      <c r="AI179" s="170">
        <v>0</v>
      </c>
      <c r="AJ179" s="171">
        <v>0</v>
      </c>
      <c r="AK179" s="171">
        <v>5465.333333333333</v>
      </c>
      <c r="AL179" s="170">
        <v>0</v>
      </c>
      <c r="AM179" s="170">
        <v>0</v>
      </c>
      <c r="AN179" s="170">
        <f t="shared" si="9"/>
        <v>10275.853333333333</v>
      </c>
    </row>
    <row r="180" spans="1:40" ht="14.25" customHeight="1" x14ac:dyDescent="0.25">
      <c r="A180" s="161" t="s">
        <v>620</v>
      </c>
      <c r="B180" s="162" t="s">
        <v>621</v>
      </c>
      <c r="C180" s="163" t="s">
        <v>622</v>
      </c>
      <c r="D180" s="163" t="s">
        <v>623</v>
      </c>
      <c r="E180" s="164">
        <v>4</v>
      </c>
      <c r="F180" s="164" t="s">
        <v>46</v>
      </c>
      <c r="G180" s="162" t="s">
        <v>438</v>
      </c>
      <c r="H180" s="162" t="s">
        <v>444</v>
      </c>
      <c r="I180" s="164">
        <v>414545</v>
      </c>
      <c r="J180" s="165">
        <v>1</v>
      </c>
      <c r="K180" s="166">
        <v>1</v>
      </c>
      <c r="L180" s="165">
        <f t="shared" si="0"/>
        <v>1</v>
      </c>
      <c r="M180" s="167"/>
      <c r="N180" s="165">
        <f t="shared" si="1"/>
        <v>0</v>
      </c>
      <c r="O180" s="167"/>
      <c r="P180" s="165">
        <f t="shared" si="2"/>
        <v>0</v>
      </c>
      <c r="Q180" s="167"/>
      <c r="R180" s="168">
        <f t="shared" si="3"/>
        <v>0</v>
      </c>
      <c r="S180" s="167">
        <f t="shared" si="4"/>
        <v>0</v>
      </c>
      <c r="T180" s="167"/>
      <c r="U180" s="165">
        <f t="shared" si="5"/>
        <v>0</v>
      </c>
      <c r="V180" s="165">
        <f t="shared" si="6"/>
        <v>1</v>
      </c>
      <c r="W180" s="169">
        <f>($W$1*V180)+(V180*$V$260)</f>
        <v>8168.4857641511899</v>
      </c>
      <c r="X180" s="170"/>
      <c r="Y180" s="170">
        <f t="shared" si="7"/>
        <v>8168.4857641511899</v>
      </c>
      <c r="Z180" s="170">
        <f t="shared" si="10"/>
        <v>680.71</v>
      </c>
      <c r="AA180" s="170">
        <v>28.41</v>
      </c>
      <c r="AB180" s="171">
        <v>14.666666666666666</v>
      </c>
      <c r="AC180" s="170">
        <v>5.046666666666666</v>
      </c>
      <c r="AD180" s="171">
        <v>0</v>
      </c>
      <c r="AE180" s="170">
        <v>0</v>
      </c>
      <c r="AF180" s="170">
        <v>0</v>
      </c>
      <c r="AG180" s="170">
        <v>0</v>
      </c>
      <c r="AH180" s="170">
        <v>0</v>
      </c>
      <c r="AI180" s="170">
        <v>0</v>
      </c>
      <c r="AJ180" s="171">
        <v>0</v>
      </c>
      <c r="AK180" s="171">
        <v>14.666666666666666</v>
      </c>
      <c r="AL180" s="170">
        <v>0</v>
      </c>
      <c r="AM180" s="170">
        <v>0</v>
      </c>
      <c r="AN180" s="170">
        <f t="shared" si="9"/>
        <v>33.456666666666663</v>
      </c>
    </row>
    <row r="181" spans="1:40" ht="14.25" customHeight="1" x14ac:dyDescent="0.25">
      <c r="A181" s="161" t="s">
        <v>624</v>
      </c>
      <c r="B181" s="162" t="s">
        <v>625</v>
      </c>
      <c r="C181" s="163" t="s">
        <v>626</v>
      </c>
      <c r="D181" s="162" t="s">
        <v>627</v>
      </c>
      <c r="E181" s="164">
        <v>1</v>
      </c>
      <c r="F181" s="164" t="s">
        <v>46</v>
      </c>
      <c r="G181" s="162" t="s">
        <v>628</v>
      </c>
      <c r="H181" s="162" t="s">
        <v>629</v>
      </c>
      <c r="I181" s="164">
        <v>401635</v>
      </c>
      <c r="J181" s="165">
        <v>0</v>
      </c>
      <c r="K181" s="166"/>
      <c r="L181" s="165">
        <f t="shared" si="0"/>
        <v>0</v>
      </c>
      <c r="M181" s="167"/>
      <c r="N181" s="165">
        <f t="shared" si="1"/>
        <v>0</v>
      </c>
      <c r="O181" s="167" t="s">
        <v>169</v>
      </c>
      <c r="P181" s="165">
        <f t="shared" si="2"/>
        <v>0</v>
      </c>
      <c r="Q181" s="167"/>
      <c r="R181" s="168">
        <f t="shared" si="3"/>
        <v>0</v>
      </c>
      <c r="S181" s="167">
        <f t="shared" si="4"/>
        <v>0</v>
      </c>
      <c r="T181" s="167"/>
      <c r="U181" s="165">
        <f t="shared" si="5"/>
        <v>0</v>
      </c>
      <c r="V181" s="165">
        <f t="shared" si="6"/>
        <v>0</v>
      </c>
      <c r="W181" s="169">
        <f>($W$1*V181)+(V181*$V$260)</f>
        <v>0</v>
      </c>
      <c r="X181" s="170"/>
      <c r="Y181" s="170">
        <f t="shared" si="7"/>
        <v>0</v>
      </c>
      <c r="Z181" s="170">
        <f t="shared" si="10"/>
        <v>0</v>
      </c>
      <c r="AA181" s="170">
        <v>0</v>
      </c>
      <c r="AB181" s="171">
        <v>0</v>
      </c>
      <c r="AC181" s="170">
        <v>0</v>
      </c>
      <c r="AD181" s="171">
        <v>0</v>
      </c>
      <c r="AE181" s="170">
        <v>0</v>
      </c>
      <c r="AF181" s="170">
        <v>0</v>
      </c>
      <c r="AG181" s="170">
        <v>0</v>
      </c>
      <c r="AH181" s="170">
        <v>0</v>
      </c>
      <c r="AI181" s="170">
        <v>0</v>
      </c>
      <c r="AJ181" s="171">
        <v>0</v>
      </c>
      <c r="AK181" s="171">
        <v>0</v>
      </c>
      <c r="AL181" s="170">
        <v>0</v>
      </c>
      <c r="AM181" s="170">
        <v>0</v>
      </c>
      <c r="AN181" s="170">
        <f t="shared" si="9"/>
        <v>0</v>
      </c>
    </row>
    <row r="182" spans="1:40" ht="14.25" customHeight="1" x14ac:dyDescent="0.25">
      <c r="A182" s="161" t="s">
        <v>630</v>
      </c>
      <c r="B182" s="162" t="s">
        <v>171</v>
      </c>
      <c r="C182" s="163" t="s">
        <v>171</v>
      </c>
      <c r="D182" s="162" t="s">
        <v>171</v>
      </c>
      <c r="E182" s="164"/>
      <c r="F182" s="164" t="s">
        <v>46</v>
      </c>
      <c r="G182" s="162" t="s">
        <v>438</v>
      </c>
      <c r="H182" s="162" t="s">
        <v>486</v>
      </c>
      <c r="I182" s="164">
        <v>417003</v>
      </c>
      <c r="J182" s="165">
        <v>0</v>
      </c>
      <c r="K182" s="166">
        <v>0</v>
      </c>
      <c r="L182" s="165">
        <f t="shared" si="0"/>
        <v>0</v>
      </c>
      <c r="M182" s="167"/>
      <c r="N182" s="165">
        <f t="shared" si="1"/>
        <v>0</v>
      </c>
      <c r="O182" s="167" t="s">
        <v>169</v>
      </c>
      <c r="P182" s="165">
        <f t="shared" si="2"/>
        <v>0</v>
      </c>
      <c r="Q182" s="167" t="s">
        <v>119</v>
      </c>
      <c r="R182" s="168">
        <f t="shared" si="3"/>
        <v>1</v>
      </c>
      <c r="S182" s="167">
        <f t="shared" si="4"/>
        <v>0</v>
      </c>
      <c r="T182" s="167"/>
      <c r="U182" s="165">
        <f t="shared" si="5"/>
        <v>0</v>
      </c>
      <c r="V182" s="165">
        <f t="shared" si="6"/>
        <v>0</v>
      </c>
      <c r="W182" s="169">
        <f>($W$1*V182)+(V182*$V$260)</f>
        <v>0</v>
      </c>
      <c r="X182" s="170"/>
      <c r="Y182" s="170">
        <f t="shared" si="7"/>
        <v>0</v>
      </c>
      <c r="Z182" s="170">
        <f t="shared" si="10"/>
        <v>0</v>
      </c>
      <c r="AA182" s="170">
        <v>0</v>
      </c>
      <c r="AB182" s="171">
        <v>0</v>
      </c>
      <c r="AC182" s="170">
        <v>0</v>
      </c>
      <c r="AD182" s="171">
        <v>0</v>
      </c>
      <c r="AE182" s="170">
        <v>0</v>
      </c>
      <c r="AF182" s="170">
        <v>0</v>
      </c>
      <c r="AG182" s="170">
        <v>0</v>
      </c>
      <c r="AH182" s="170">
        <v>0</v>
      </c>
      <c r="AI182" s="170">
        <v>0</v>
      </c>
      <c r="AJ182" s="171">
        <v>0</v>
      </c>
      <c r="AK182" s="171">
        <v>0</v>
      </c>
      <c r="AL182" s="170">
        <v>0</v>
      </c>
      <c r="AM182" s="170">
        <v>0</v>
      </c>
      <c r="AN182" s="170">
        <f t="shared" si="9"/>
        <v>0</v>
      </c>
    </row>
    <row r="183" spans="1:40" ht="14.25" customHeight="1" x14ac:dyDescent="0.25">
      <c r="A183" s="161" t="s">
        <v>631</v>
      </c>
      <c r="B183" s="162" t="s">
        <v>171</v>
      </c>
      <c r="C183" s="163" t="s">
        <v>171</v>
      </c>
      <c r="D183" s="162" t="s">
        <v>171</v>
      </c>
      <c r="E183" s="164"/>
      <c r="F183" s="164" t="s">
        <v>46</v>
      </c>
      <c r="G183" s="162" t="s">
        <v>438</v>
      </c>
      <c r="H183" s="162" t="s">
        <v>444</v>
      </c>
      <c r="I183" s="164" t="s">
        <v>445</v>
      </c>
      <c r="J183" s="165">
        <v>0</v>
      </c>
      <c r="K183" s="166">
        <v>0</v>
      </c>
      <c r="L183" s="165">
        <f t="shared" si="0"/>
        <v>0</v>
      </c>
      <c r="M183" s="167"/>
      <c r="N183" s="165">
        <f t="shared" si="1"/>
        <v>0</v>
      </c>
      <c r="O183" s="167" t="s">
        <v>169</v>
      </c>
      <c r="P183" s="165">
        <f t="shared" si="2"/>
        <v>0</v>
      </c>
      <c r="Q183" s="167"/>
      <c r="R183" s="168">
        <f t="shared" si="3"/>
        <v>0</v>
      </c>
      <c r="S183" s="167">
        <f t="shared" si="4"/>
        <v>0</v>
      </c>
      <c r="T183" s="167"/>
      <c r="U183" s="165">
        <f t="shared" si="5"/>
        <v>0</v>
      </c>
      <c r="V183" s="165">
        <f t="shared" si="6"/>
        <v>0</v>
      </c>
      <c r="W183" s="169">
        <f>($W$1*V183)+(V183*$V$260)</f>
        <v>0</v>
      </c>
      <c r="X183" s="170"/>
      <c r="Y183" s="170">
        <f t="shared" si="7"/>
        <v>0</v>
      </c>
      <c r="Z183" s="170">
        <f t="shared" si="10"/>
        <v>0</v>
      </c>
      <c r="AA183" s="170">
        <v>18.753333333333334</v>
      </c>
      <c r="AB183" s="171">
        <v>0</v>
      </c>
      <c r="AC183" s="170">
        <v>2.4366666666666665</v>
      </c>
      <c r="AD183" s="171">
        <v>0</v>
      </c>
      <c r="AE183" s="170">
        <v>42.5</v>
      </c>
      <c r="AF183" s="170">
        <v>0</v>
      </c>
      <c r="AG183" s="170">
        <v>0</v>
      </c>
      <c r="AH183" s="170">
        <v>0</v>
      </c>
      <c r="AI183" s="170">
        <v>0</v>
      </c>
      <c r="AJ183" s="171">
        <v>0</v>
      </c>
      <c r="AK183" s="171">
        <v>0</v>
      </c>
      <c r="AL183" s="170">
        <v>0</v>
      </c>
      <c r="AM183" s="170">
        <v>0</v>
      </c>
      <c r="AN183" s="170">
        <f t="shared" si="9"/>
        <v>63.69</v>
      </c>
    </row>
    <row r="184" spans="1:40" ht="14.25" customHeight="1" x14ac:dyDescent="0.25">
      <c r="A184" s="161" t="s">
        <v>632</v>
      </c>
      <c r="B184" s="162" t="s">
        <v>171</v>
      </c>
      <c r="C184" s="163" t="s">
        <v>171</v>
      </c>
      <c r="D184" s="162" t="s">
        <v>171</v>
      </c>
      <c r="E184" s="164"/>
      <c r="F184" s="164" t="s">
        <v>46</v>
      </c>
      <c r="G184" s="162" t="s">
        <v>431</v>
      </c>
      <c r="H184" s="162" t="s">
        <v>466</v>
      </c>
      <c r="I184" s="164" t="s">
        <v>633</v>
      </c>
      <c r="J184" s="165">
        <v>0</v>
      </c>
      <c r="K184" s="166">
        <v>0</v>
      </c>
      <c r="L184" s="165">
        <f t="shared" si="0"/>
        <v>0</v>
      </c>
      <c r="M184" s="167"/>
      <c r="N184" s="165">
        <f t="shared" si="1"/>
        <v>0</v>
      </c>
      <c r="O184" s="167" t="s">
        <v>169</v>
      </c>
      <c r="P184" s="165">
        <f t="shared" si="2"/>
        <v>0</v>
      </c>
      <c r="Q184" s="167"/>
      <c r="R184" s="168">
        <f t="shared" si="3"/>
        <v>0</v>
      </c>
      <c r="S184" s="167">
        <f t="shared" si="4"/>
        <v>0</v>
      </c>
      <c r="T184" s="167"/>
      <c r="U184" s="165">
        <f t="shared" si="5"/>
        <v>0</v>
      </c>
      <c r="V184" s="165">
        <f t="shared" si="6"/>
        <v>0</v>
      </c>
      <c r="W184" s="169">
        <f>($W$1*V184)+(V184*$V$260)</f>
        <v>0</v>
      </c>
      <c r="X184" s="170"/>
      <c r="Y184" s="170">
        <f t="shared" si="7"/>
        <v>0</v>
      </c>
      <c r="Z184" s="170">
        <f t="shared" si="10"/>
        <v>0</v>
      </c>
      <c r="AA184" s="170">
        <v>184.79</v>
      </c>
      <c r="AB184" s="171">
        <v>0</v>
      </c>
      <c r="AC184" s="170">
        <v>119.74666666666673</v>
      </c>
      <c r="AD184" s="171">
        <v>0</v>
      </c>
      <c r="AE184" s="170">
        <v>0</v>
      </c>
      <c r="AF184" s="170">
        <v>0</v>
      </c>
      <c r="AG184" s="170">
        <v>0</v>
      </c>
      <c r="AH184" s="170">
        <v>0</v>
      </c>
      <c r="AI184" s="170">
        <v>0</v>
      </c>
      <c r="AJ184" s="171">
        <v>0</v>
      </c>
      <c r="AK184" s="171">
        <v>0</v>
      </c>
      <c r="AL184" s="170">
        <v>0</v>
      </c>
      <c r="AM184" s="170">
        <v>0</v>
      </c>
      <c r="AN184" s="170">
        <f t="shared" si="9"/>
        <v>304.53666666666675</v>
      </c>
    </row>
    <row r="185" spans="1:40" ht="14.25" customHeight="1" x14ac:dyDescent="0.25">
      <c r="A185" s="161" t="s">
        <v>634</v>
      </c>
      <c r="B185" s="162" t="s">
        <v>171</v>
      </c>
      <c r="C185" s="163" t="s">
        <v>171</v>
      </c>
      <c r="D185" s="162" t="s">
        <v>171</v>
      </c>
      <c r="E185" s="164"/>
      <c r="F185" s="164" t="s">
        <v>46</v>
      </c>
      <c r="G185" s="162" t="s">
        <v>431</v>
      </c>
      <c r="H185" s="162" t="s">
        <v>466</v>
      </c>
      <c r="I185" s="164" t="s">
        <v>635</v>
      </c>
      <c r="J185" s="165">
        <v>0</v>
      </c>
      <c r="K185" s="166">
        <v>0</v>
      </c>
      <c r="L185" s="165">
        <f t="shared" si="0"/>
        <v>0</v>
      </c>
      <c r="M185" s="167"/>
      <c r="N185" s="165">
        <f t="shared" si="1"/>
        <v>0</v>
      </c>
      <c r="O185" s="167" t="s">
        <v>169</v>
      </c>
      <c r="P185" s="165">
        <f t="shared" si="2"/>
        <v>0</v>
      </c>
      <c r="Q185" s="167"/>
      <c r="R185" s="168">
        <f t="shared" si="3"/>
        <v>0</v>
      </c>
      <c r="S185" s="167">
        <f t="shared" si="4"/>
        <v>0</v>
      </c>
      <c r="T185" s="167"/>
      <c r="U185" s="165">
        <f t="shared" si="5"/>
        <v>0</v>
      </c>
      <c r="V185" s="165">
        <f t="shared" si="6"/>
        <v>0</v>
      </c>
      <c r="W185" s="169">
        <f>($W$1*V185)+(V185*$V$260)</f>
        <v>0</v>
      </c>
      <c r="X185" s="170"/>
      <c r="Y185" s="170">
        <f t="shared" si="7"/>
        <v>0</v>
      </c>
      <c r="Z185" s="170">
        <f t="shared" si="10"/>
        <v>0</v>
      </c>
      <c r="AA185" s="170">
        <v>0</v>
      </c>
      <c r="AB185" s="171">
        <v>0</v>
      </c>
      <c r="AC185" s="170">
        <v>0</v>
      </c>
      <c r="AD185" s="171">
        <v>0</v>
      </c>
      <c r="AE185" s="170">
        <v>0</v>
      </c>
      <c r="AF185" s="170">
        <v>0</v>
      </c>
      <c r="AG185" s="170">
        <v>0</v>
      </c>
      <c r="AH185" s="170">
        <v>0</v>
      </c>
      <c r="AI185" s="170">
        <v>0</v>
      </c>
      <c r="AJ185" s="171">
        <v>0</v>
      </c>
      <c r="AK185" s="171">
        <v>0</v>
      </c>
      <c r="AL185" s="170">
        <v>0</v>
      </c>
      <c r="AM185" s="170">
        <v>0</v>
      </c>
      <c r="AN185" s="170">
        <f t="shared" si="9"/>
        <v>0</v>
      </c>
    </row>
    <row r="186" spans="1:40" ht="14.25" customHeight="1" x14ac:dyDescent="0.25">
      <c r="A186" s="161" t="s">
        <v>636</v>
      </c>
      <c r="B186" s="162" t="s">
        <v>171</v>
      </c>
      <c r="C186" s="163" t="s">
        <v>171</v>
      </c>
      <c r="D186" s="162" t="s">
        <v>171</v>
      </c>
      <c r="E186" s="164"/>
      <c r="F186" s="164" t="s">
        <v>46</v>
      </c>
      <c r="G186" s="162" t="s">
        <v>438</v>
      </c>
      <c r="H186" s="162" t="s">
        <v>486</v>
      </c>
      <c r="I186" s="164">
        <v>417050</v>
      </c>
      <c r="J186" s="165">
        <v>0</v>
      </c>
      <c r="K186" s="166">
        <v>0</v>
      </c>
      <c r="L186" s="165">
        <f t="shared" si="0"/>
        <v>0</v>
      </c>
      <c r="M186" s="167"/>
      <c r="N186" s="165">
        <f t="shared" si="1"/>
        <v>0</v>
      </c>
      <c r="O186" s="167" t="s">
        <v>169</v>
      </c>
      <c r="P186" s="165">
        <f t="shared" si="2"/>
        <v>0</v>
      </c>
      <c r="Q186" s="167"/>
      <c r="R186" s="168">
        <f t="shared" si="3"/>
        <v>0</v>
      </c>
      <c r="S186" s="167">
        <f t="shared" si="4"/>
        <v>0</v>
      </c>
      <c r="T186" s="167"/>
      <c r="U186" s="165">
        <f t="shared" si="5"/>
        <v>0</v>
      </c>
      <c r="V186" s="165">
        <f t="shared" si="6"/>
        <v>0</v>
      </c>
      <c r="W186" s="169">
        <f>($W$1*V186)+(V186*$V$260)</f>
        <v>0</v>
      </c>
      <c r="X186" s="170"/>
      <c r="Y186" s="170">
        <f t="shared" si="7"/>
        <v>0</v>
      </c>
      <c r="Z186" s="170">
        <f t="shared" si="10"/>
        <v>0</v>
      </c>
      <c r="AA186" s="170">
        <v>0</v>
      </c>
      <c r="AB186" s="171">
        <v>0</v>
      </c>
      <c r="AC186" s="170">
        <v>0</v>
      </c>
      <c r="AD186" s="171">
        <v>0</v>
      </c>
      <c r="AE186" s="170">
        <v>0</v>
      </c>
      <c r="AF186" s="170">
        <v>0</v>
      </c>
      <c r="AG186" s="170">
        <v>0</v>
      </c>
      <c r="AH186" s="170">
        <v>0</v>
      </c>
      <c r="AI186" s="170">
        <v>0</v>
      </c>
      <c r="AJ186" s="171">
        <v>0</v>
      </c>
      <c r="AK186" s="171">
        <v>0</v>
      </c>
      <c r="AL186" s="170">
        <v>4544.1899999999996</v>
      </c>
      <c r="AM186" s="170">
        <v>0</v>
      </c>
      <c r="AN186" s="170">
        <f t="shared" si="9"/>
        <v>4544.1899999999996</v>
      </c>
    </row>
    <row r="187" spans="1:40" ht="14.25" customHeight="1" x14ac:dyDescent="0.25">
      <c r="A187" s="161" t="s">
        <v>637</v>
      </c>
      <c r="B187" s="162" t="s">
        <v>171</v>
      </c>
      <c r="C187" s="163" t="s">
        <v>171</v>
      </c>
      <c r="D187" s="162" t="s">
        <v>171</v>
      </c>
      <c r="E187" s="164"/>
      <c r="F187" s="164" t="s">
        <v>46</v>
      </c>
      <c r="G187" s="162" t="s">
        <v>438</v>
      </c>
      <c r="H187" s="162" t="s">
        <v>486</v>
      </c>
      <c r="I187" s="164">
        <v>417050</v>
      </c>
      <c r="J187" s="165">
        <v>0</v>
      </c>
      <c r="K187" s="166">
        <v>0</v>
      </c>
      <c r="L187" s="165">
        <f t="shared" si="0"/>
        <v>0</v>
      </c>
      <c r="M187" s="167"/>
      <c r="N187" s="165">
        <f t="shared" si="1"/>
        <v>0</v>
      </c>
      <c r="O187" s="167" t="s">
        <v>169</v>
      </c>
      <c r="P187" s="165">
        <f t="shared" si="2"/>
        <v>0</v>
      </c>
      <c r="Q187" s="167"/>
      <c r="R187" s="168">
        <f t="shared" si="3"/>
        <v>0</v>
      </c>
      <c r="S187" s="167">
        <f t="shared" si="4"/>
        <v>0</v>
      </c>
      <c r="T187" s="167"/>
      <c r="U187" s="165">
        <f t="shared" si="5"/>
        <v>0</v>
      </c>
      <c r="V187" s="165">
        <f t="shared" si="6"/>
        <v>0</v>
      </c>
      <c r="W187" s="169">
        <f>($W$1*V187)+(V187*$V$260)</f>
        <v>0</v>
      </c>
      <c r="X187" s="170"/>
      <c r="Y187" s="170">
        <f t="shared" si="7"/>
        <v>0</v>
      </c>
      <c r="Z187" s="170">
        <f t="shared" si="10"/>
        <v>0</v>
      </c>
      <c r="AA187" s="170">
        <v>0</v>
      </c>
      <c r="AB187" s="171">
        <v>0</v>
      </c>
      <c r="AC187" s="170">
        <v>0</v>
      </c>
      <c r="AD187" s="171">
        <v>0</v>
      </c>
      <c r="AE187" s="170">
        <v>0</v>
      </c>
      <c r="AF187" s="170">
        <v>0</v>
      </c>
      <c r="AG187" s="170">
        <v>0</v>
      </c>
      <c r="AH187" s="170">
        <v>0</v>
      </c>
      <c r="AI187" s="170">
        <v>0</v>
      </c>
      <c r="AJ187" s="171">
        <v>0</v>
      </c>
      <c r="AK187" s="171">
        <v>0</v>
      </c>
      <c r="AL187" s="170">
        <v>0</v>
      </c>
      <c r="AM187" s="170">
        <v>0</v>
      </c>
      <c r="AN187" s="170">
        <f t="shared" si="9"/>
        <v>0</v>
      </c>
    </row>
    <row r="188" spans="1:40" ht="14.25" customHeight="1" x14ac:dyDescent="0.25">
      <c r="A188" s="161" t="s">
        <v>638</v>
      </c>
      <c r="B188" s="162" t="s">
        <v>171</v>
      </c>
      <c r="C188" s="163" t="s">
        <v>171</v>
      </c>
      <c r="D188" s="162" t="s">
        <v>171</v>
      </c>
      <c r="E188" s="164"/>
      <c r="F188" s="164" t="s">
        <v>46</v>
      </c>
      <c r="G188" s="162" t="s">
        <v>473</v>
      </c>
      <c r="H188" s="162" t="s">
        <v>528</v>
      </c>
      <c r="I188" s="164">
        <v>403615</v>
      </c>
      <c r="J188" s="165">
        <v>0</v>
      </c>
      <c r="K188" s="166">
        <v>0</v>
      </c>
      <c r="L188" s="165">
        <f t="shared" si="0"/>
        <v>0</v>
      </c>
      <c r="M188" s="167"/>
      <c r="N188" s="165">
        <f t="shared" si="1"/>
        <v>0</v>
      </c>
      <c r="O188" s="167" t="s">
        <v>169</v>
      </c>
      <c r="P188" s="165">
        <f t="shared" si="2"/>
        <v>0</v>
      </c>
      <c r="Q188" s="167"/>
      <c r="R188" s="168">
        <f t="shared" si="3"/>
        <v>0</v>
      </c>
      <c r="S188" s="167">
        <f t="shared" si="4"/>
        <v>0</v>
      </c>
      <c r="T188" s="167"/>
      <c r="U188" s="165">
        <f t="shared" si="5"/>
        <v>0</v>
      </c>
      <c r="V188" s="165">
        <f t="shared" si="6"/>
        <v>0</v>
      </c>
      <c r="W188" s="169">
        <f>($W$1*V188)+(V188*$V$260)</f>
        <v>0</v>
      </c>
      <c r="X188" s="170"/>
      <c r="Y188" s="170">
        <f t="shared" si="7"/>
        <v>0</v>
      </c>
      <c r="Z188" s="170">
        <f t="shared" si="10"/>
        <v>0</v>
      </c>
      <c r="AA188" s="170">
        <v>0</v>
      </c>
      <c r="AB188" s="171">
        <v>0</v>
      </c>
      <c r="AC188" s="170">
        <v>0</v>
      </c>
      <c r="AD188" s="171">
        <v>0</v>
      </c>
      <c r="AE188" s="170">
        <v>0</v>
      </c>
      <c r="AF188" s="170">
        <v>0</v>
      </c>
      <c r="AG188" s="170">
        <v>0</v>
      </c>
      <c r="AH188" s="170">
        <v>0</v>
      </c>
      <c r="AI188" s="170">
        <v>0</v>
      </c>
      <c r="AJ188" s="171">
        <v>0</v>
      </c>
      <c r="AK188" s="171">
        <v>0</v>
      </c>
      <c r="AL188" s="170">
        <v>0</v>
      </c>
      <c r="AM188" s="170">
        <v>0</v>
      </c>
      <c r="AN188" s="170">
        <f t="shared" si="9"/>
        <v>0</v>
      </c>
    </row>
    <row r="189" spans="1:40" ht="14.25" customHeight="1" x14ac:dyDescent="0.25">
      <c r="A189" s="161" t="s">
        <v>639</v>
      </c>
      <c r="B189" s="162" t="s">
        <v>171</v>
      </c>
      <c r="C189" s="163" t="s">
        <v>171</v>
      </c>
      <c r="D189" s="162" t="s">
        <v>640</v>
      </c>
      <c r="E189" s="164"/>
      <c r="F189" s="164" t="s">
        <v>46</v>
      </c>
      <c r="G189" s="162" t="s">
        <v>438</v>
      </c>
      <c r="H189" s="162" t="s">
        <v>486</v>
      </c>
      <c r="I189" s="164">
        <v>417050</v>
      </c>
      <c r="J189" s="165">
        <v>0</v>
      </c>
      <c r="K189" s="166">
        <v>0</v>
      </c>
      <c r="L189" s="165">
        <f t="shared" si="0"/>
        <v>0</v>
      </c>
      <c r="M189" s="167"/>
      <c r="N189" s="165">
        <f t="shared" si="1"/>
        <v>0</v>
      </c>
      <c r="O189" s="167" t="s">
        <v>169</v>
      </c>
      <c r="P189" s="165">
        <f t="shared" si="2"/>
        <v>0</v>
      </c>
      <c r="Q189" s="167"/>
      <c r="R189" s="168">
        <f t="shared" si="3"/>
        <v>0</v>
      </c>
      <c r="S189" s="167">
        <f t="shared" si="4"/>
        <v>0</v>
      </c>
      <c r="T189" s="167"/>
      <c r="U189" s="165">
        <f t="shared" si="5"/>
        <v>0</v>
      </c>
      <c r="V189" s="165">
        <f t="shared" si="6"/>
        <v>0</v>
      </c>
      <c r="W189" s="169">
        <f>($W$1*V189)+(V189*$V$260)</f>
        <v>0</v>
      </c>
      <c r="X189" s="170"/>
      <c r="Y189" s="170">
        <f t="shared" si="7"/>
        <v>0</v>
      </c>
      <c r="Z189" s="170">
        <f t="shared" si="10"/>
        <v>0</v>
      </c>
      <c r="AA189" s="170">
        <v>0</v>
      </c>
      <c r="AB189" s="171">
        <v>0</v>
      </c>
      <c r="AC189" s="170">
        <v>0</v>
      </c>
      <c r="AD189" s="171">
        <v>0</v>
      </c>
      <c r="AE189" s="170">
        <v>0</v>
      </c>
      <c r="AF189" s="170">
        <v>0</v>
      </c>
      <c r="AG189" s="170">
        <v>0</v>
      </c>
      <c r="AH189" s="170">
        <v>0</v>
      </c>
      <c r="AI189" s="170">
        <v>0</v>
      </c>
      <c r="AJ189" s="171">
        <v>0</v>
      </c>
      <c r="AK189" s="171">
        <v>0</v>
      </c>
      <c r="AL189" s="170">
        <v>0</v>
      </c>
      <c r="AM189" s="170">
        <v>0</v>
      </c>
      <c r="AN189" s="170">
        <f t="shared" si="9"/>
        <v>0</v>
      </c>
    </row>
    <row r="190" spans="1:40" ht="14.25" customHeight="1" x14ac:dyDescent="0.25">
      <c r="A190" s="164" t="s">
        <v>641</v>
      </c>
      <c r="B190" s="172" t="s">
        <v>171</v>
      </c>
      <c r="C190" s="162" t="s">
        <v>171</v>
      </c>
      <c r="D190" s="162" t="s">
        <v>171</v>
      </c>
      <c r="E190" s="164"/>
      <c r="F190" s="164" t="s">
        <v>46</v>
      </c>
      <c r="G190" s="162" t="s">
        <v>431</v>
      </c>
      <c r="H190" s="162" t="s">
        <v>466</v>
      </c>
      <c r="I190" s="164" t="s">
        <v>635</v>
      </c>
      <c r="J190" s="165">
        <v>0</v>
      </c>
      <c r="K190" s="166">
        <v>0</v>
      </c>
      <c r="L190" s="165">
        <f t="shared" si="0"/>
        <v>0</v>
      </c>
      <c r="M190" s="164"/>
      <c r="N190" s="165">
        <f t="shared" si="1"/>
        <v>0</v>
      </c>
      <c r="O190" s="167" t="s">
        <v>169</v>
      </c>
      <c r="P190" s="165">
        <f t="shared" si="2"/>
        <v>0</v>
      </c>
      <c r="Q190" s="167"/>
      <c r="R190" s="168">
        <f t="shared" si="3"/>
        <v>0</v>
      </c>
      <c r="S190" s="167">
        <f t="shared" si="4"/>
        <v>0</v>
      </c>
      <c r="T190" s="167"/>
      <c r="U190" s="165">
        <f t="shared" si="5"/>
        <v>0</v>
      </c>
      <c r="V190" s="165">
        <f t="shared" si="6"/>
        <v>0</v>
      </c>
      <c r="W190" s="169">
        <f>($W$1*V190)+(V190*$V$260)</f>
        <v>0</v>
      </c>
      <c r="X190" s="170"/>
      <c r="Y190" s="170">
        <f t="shared" si="7"/>
        <v>0</v>
      </c>
      <c r="Z190" s="170">
        <f t="shared" si="10"/>
        <v>0</v>
      </c>
      <c r="AA190" s="170">
        <v>0</v>
      </c>
      <c r="AB190" s="171">
        <v>0</v>
      </c>
      <c r="AC190" s="170">
        <v>0</v>
      </c>
      <c r="AD190" s="171">
        <v>0</v>
      </c>
      <c r="AE190" s="170">
        <v>0</v>
      </c>
      <c r="AF190" s="170">
        <v>0</v>
      </c>
      <c r="AG190" s="170">
        <v>0</v>
      </c>
      <c r="AH190" s="170">
        <v>0</v>
      </c>
      <c r="AI190" s="170">
        <v>0</v>
      </c>
      <c r="AJ190" s="171">
        <v>0</v>
      </c>
      <c r="AK190" s="171">
        <v>0</v>
      </c>
      <c r="AL190" s="170">
        <v>0</v>
      </c>
      <c r="AM190" s="170">
        <v>0</v>
      </c>
      <c r="AN190" s="170">
        <f t="shared" si="9"/>
        <v>0</v>
      </c>
    </row>
    <row r="191" spans="1:40" ht="14.25" customHeight="1" x14ac:dyDescent="0.25">
      <c r="A191" s="161" t="s">
        <v>642</v>
      </c>
      <c r="B191" s="162" t="s">
        <v>171</v>
      </c>
      <c r="C191" s="163" t="s">
        <v>171</v>
      </c>
      <c r="D191" s="162" t="s">
        <v>171</v>
      </c>
      <c r="E191" s="164"/>
      <c r="F191" s="164" t="s">
        <v>46</v>
      </c>
      <c r="G191" s="162" t="s">
        <v>473</v>
      </c>
      <c r="H191" s="162" t="s">
        <v>610</v>
      </c>
      <c r="I191" s="164" t="s">
        <v>643</v>
      </c>
      <c r="J191" s="165">
        <v>0</v>
      </c>
      <c r="K191" s="166">
        <v>0</v>
      </c>
      <c r="L191" s="165">
        <f t="shared" si="0"/>
        <v>0</v>
      </c>
      <c r="M191" s="167"/>
      <c r="N191" s="165">
        <f t="shared" si="1"/>
        <v>0</v>
      </c>
      <c r="O191" s="167" t="s">
        <v>169</v>
      </c>
      <c r="P191" s="165">
        <f t="shared" si="2"/>
        <v>0</v>
      </c>
      <c r="Q191" s="167"/>
      <c r="R191" s="168">
        <f t="shared" si="3"/>
        <v>0</v>
      </c>
      <c r="S191" s="167">
        <f t="shared" si="4"/>
        <v>0</v>
      </c>
      <c r="T191" s="167"/>
      <c r="U191" s="165">
        <f t="shared" si="5"/>
        <v>0</v>
      </c>
      <c r="V191" s="165">
        <f t="shared" si="6"/>
        <v>0</v>
      </c>
      <c r="W191" s="169">
        <f>($W$1*V191)+(V191*$V$260)</f>
        <v>0</v>
      </c>
      <c r="X191" s="170"/>
      <c r="Y191" s="170">
        <f t="shared" si="7"/>
        <v>0</v>
      </c>
      <c r="Z191" s="170">
        <f t="shared" si="10"/>
        <v>0</v>
      </c>
      <c r="AA191" s="170">
        <v>56.366666666666674</v>
      </c>
      <c r="AB191" s="171">
        <v>0</v>
      </c>
      <c r="AC191" s="170">
        <v>0</v>
      </c>
      <c r="AD191" s="171">
        <v>0</v>
      </c>
      <c r="AE191" s="170">
        <v>0</v>
      </c>
      <c r="AF191" s="170">
        <v>0</v>
      </c>
      <c r="AG191" s="170">
        <v>0</v>
      </c>
      <c r="AH191" s="170">
        <v>0</v>
      </c>
      <c r="AI191" s="170">
        <v>0</v>
      </c>
      <c r="AJ191" s="171">
        <v>0</v>
      </c>
      <c r="AK191" s="171">
        <v>0</v>
      </c>
      <c r="AL191" s="170">
        <v>0</v>
      </c>
      <c r="AM191" s="170">
        <v>0</v>
      </c>
      <c r="AN191" s="170">
        <f t="shared" si="9"/>
        <v>56.366666666666674</v>
      </c>
    </row>
    <row r="192" spans="1:40" ht="14.25" customHeight="1" x14ac:dyDescent="0.25">
      <c r="A192" s="161" t="s">
        <v>644</v>
      </c>
      <c r="B192" s="162" t="s">
        <v>171</v>
      </c>
      <c r="C192" s="163" t="s">
        <v>171</v>
      </c>
      <c r="D192" s="162" t="s">
        <v>171</v>
      </c>
      <c r="E192" s="164"/>
      <c r="F192" s="164" t="s">
        <v>46</v>
      </c>
      <c r="G192" s="162" t="s">
        <v>438</v>
      </c>
      <c r="H192" s="162" t="s">
        <v>439</v>
      </c>
      <c r="I192" s="164">
        <v>416550</v>
      </c>
      <c r="J192" s="165">
        <v>0</v>
      </c>
      <c r="K192" s="166">
        <v>0</v>
      </c>
      <c r="L192" s="165">
        <f t="shared" si="0"/>
        <v>0</v>
      </c>
      <c r="M192" s="167"/>
      <c r="N192" s="165">
        <f t="shared" si="1"/>
        <v>0</v>
      </c>
      <c r="O192" s="167" t="s">
        <v>169</v>
      </c>
      <c r="P192" s="165">
        <f t="shared" si="2"/>
        <v>0</v>
      </c>
      <c r="Q192" s="167"/>
      <c r="R192" s="168">
        <f t="shared" si="3"/>
        <v>0</v>
      </c>
      <c r="S192" s="167">
        <f t="shared" si="4"/>
        <v>0</v>
      </c>
      <c r="T192" s="167"/>
      <c r="U192" s="165">
        <f t="shared" si="5"/>
        <v>0</v>
      </c>
      <c r="V192" s="165">
        <f t="shared" si="6"/>
        <v>0</v>
      </c>
      <c r="W192" s="169">
        <f>($W$1*V192)+(V192*$V$260)</f>
        <v>0</v>
      </c>
      <c r="X192" s="170"/>
      <c r="Y192" s="170">
        <f t="shared" si="7"/>
        <v>0</v>
      </c>
      <c r="Z192" s="170">
        <f t="shared" si="10"/>
        <v>0</v>
      </c>
      <c r="AA192" s="170">
        <v>1332.0333333333335</v>
      </c>
      <c r="AB192" s="171">
        <v>1355</v>
      </c>
      <c r="AC192" s="170">
        <v>61.923333333333339</v>
      </c>
      <c r="AD192" s="171">
        <v>0</v>
      </c>
      <c r="AE192" s="170">
        <v>56.666666666666664</v>
      </c>
      <c r="AF192" s="170">
        <v>0</v>
      </c>
      <c r="AG192" s="170">
        <v>1.3633333333333333</v>
      </c>
      <c r="AH192" s="170">
        <v>0</v>
      </c>
      <c r="AI192" s="170">
        <v>0</v>
      </c>
      <c r="AJ192" s="171">
        <v>0</v>
      </c>
      <c r="AK192" s="171">
        <v>1355</v>
      </c>
      <c r="AL192" s="170">
        <v>0</v>
      </c>
      <c r="AM192" s="170">
        <v>0</v>
      </c>
      <c r="AN192" s="170">
        <f t="shared" si="9"/>
        <v>1451.9866666666669</v>
      </c>
    </row>
    <row r="193" spans="1:40" ht="14.25" customHeight="1" x14ac:dyDescent="0.25">
      <c r="A193" s="161" t="s">
        <v>645</v>
      </c>
      <c r="B193" s="162" t="s">
        <v>646</v>
      </c>
      <c r="C193" s="163" t="s">
        <v>647</v>
      </c>
      <c r="D193" s="162" t="s">
        <v>648</v>
      </c>
      <c r="E193" s="164">
        <v>4</v>
      </c>
      <c r="F193" s="164" t="s">
        <v>46</v>
      </c>
      <c r="G193" s="162" t="s">
        <v>473</v>
      </c>
      <c r="H193" s="162" t="s">
        <v>610</v>
      </c>
      <c r="I193" s="164">
        <v>404420</v>
      </c>
      <c r="J193" s="165">
        <v>1</v>
      </c>
      <c r="K193" s="166">
        <v>1</v>
      </c>
      <c r="L193" s="165">
        <f t="shared" si="0"/>
        <v>1</v>
      </c>
      <c r="M193" s="167"/>
      <c r="N193" s="165">
        <f t="shared" si="1"/>
        <v>0</v>
      </c>
      <c r="O193" s="167"/>
      <c r="P193" s="165">
        <f t="shared" si="2"/>
        <v>0</v>
      </c>
      <c r="Q193" s="167"/>
      <c r="R193" s="168">
        <f t="shared" si="3"/>
        <v>0</v>
      </c>
      <c r="S193" s="167">
        <f t="shared" si="4"/>
        <v>0</v>
      </c>
      <c r="T193" s="167"/>
      <c r="U193" s="165">
        <f t="shared" si="5"/>
        <v>0</v>
      </c>
      <c r="V193" s="165">
        <f t="shared" si="6"/>
        <v>1</v>
      </c>
      <c r="W193" s="169">
        <f>($W$1*V193)+(V193*$V$260)</f>
        <v>8168.4857641511899</v>
      </c>
      <c r="X193" s="170"/>
      <c r="Y193" s="170">
        <f t="shared" si="7"/>
        <v>8168.4857641511899</v>
      </c>
      <c r="Z193" s="170">
        <f t="shared" si="10"/>
        <v>680.71</v>
      </c>
      <c r="AA193" s="170">
        <v>5275.8566666666657</v>
      </c>
      <c r="AB193" s="171">
        <v>2617</v>
      </c>
      <c r="AC193" s="170">
        <v>17.706666666666674</v>
      </c>
      <c r="AD193" s="171">
        <v>0</v>
      </c>
      <c r="AE193" s="170">
        <v>0</v>
      </c>
      <c r="AF193" s="170">
        <v>0</v>
      </c>
      <c r="AG193" s="170">
        <v>1.3633333333333333</v>
      </c>
      <c r="AH193" s="170">
        <v>0</v>
      </c>
      <c r="AI193" s="170">
        <v>0</v>
      </c>
      <c r="AJ193" s="171">
        <v>0</v>
      </c>
      <c r="AK193" s="171">
        <v>2617</v>
      </c>
      <c r="AL193" s="170">
        <v>0</v>
      </c>
      <c r="AM193" s="170">
        <v>0</v>
      </c>
      <c r="AN193" s="170">
        <f t="shared" si="9"/>
        <v>5294.9266666666663</v>
      </c>
    </row>
    <row r="194" spans="1:40" ht="14.25" customHeight="1" x14ac:dyDescent="0.25">
      <c r="A194" s="161" t="s">
        <v>649</v>
      </c>
      <c r="B194" s="162" t="s">
        <v>650</v>
      </c>
      <c r="C194" s="163" t="s">
        <v>651</v>
      </c>
      <c r="D194" s="162" t="s">
        <v>652</v>
      </c>
      <c r="E194" s="164">
        <v>3</v>
      </c>
      <c r="F194" s="164" t="s">
        <v>46</v>
      </c>
      <c r="G194" s="162" t="s">
        <v>438</v>
      </c>
      <c r="H194" s="162" t="s">
        <v>549</v>
      </c>
      <c r="I194" s="164">
        <v>418245</v>
      </c>
      <c r="J194" s="165">
        <v>2</v>
      </c>
      <c r="K194" s="166">
        <v>1</v>
      </c>
      <c r="L194" s="165">
        <f t="shared" si="0"/>
        <v>2</v>
      </c>
      <c r="M194" s="167"/>
      <c r="N194" s="165">
        <f t="shared" si="1"/>
        <v>0</v>
      </c>
      <c r="O194" s="167"/>
      <c r="P194" s="165">
        <f t="shared" si="2"/>
        <v>0</v>
      </c>
      <c r="Q194" s="167"/>
      <c r="R194" s="168">
        <f t="shared" si="3"/>
        <v>0</v>
      </c>
      <c r="S194" s="167">
        <f t="shared" si="4"/>
        <v>0</v>
      </c>
      <c r="T194" s="167"/>
      <c r="U194" s="165">
        <f t="shared" si="5"/>
        <v>0</v>
      </c>
      <c r="V194" s="165">
        <f t="shared" si="6"/>
        <v>2</v>
      </c>
      <c r="W194" s="169">
        <f>($W$1*V194)+(V194*$V$260)</f>
        <v>16336.97152830238</v>
      </c>
      <c r="X194" s="170"/>
      <c r="Y194" s="170">
        <f t="shared" si="7"/>
        <v>16336.97152830238</v>
      </c>
      <c r="Z194" s="170">
        <f t="shared" si="10"/>
        <v>1361.41</v>
      </c>
      <c r="AA194" s="170">
        <v>0</v>
      </c>
      <c r="AB194" s="171">
        <v>0</v>
      </c>
      <c r="AC194" s="170">
        <v>0</v>
      </c>
      <c r="AD194" s="171">
        <v>0</v>
      </c>
      <c r="AE194" s="170">
        <v>0</v>
      </c>
      <c r="AF194" s="170">
        <v>0</v>
      </c>
      <c r="AG194" s="170">
        <v>0</v>
      </c>
      <c r="AH194" s="170">
        <v>0</v>
      </c>
      <c r="AI194" s="170">
        <v>0</v>
      </c>
      <c r="AJ194" s="171">
        <v>0</v>
      </c>
      <c r="AK194" s="171">
        <v>0</v>
      </c>
      <c r="AL194" s="170">
        <v>0</v>
      </c>
      <c r="AM194" s="170">
        <v>0</v>
      </c>
      <c r="AN194" s="170">
        <f t="shared" si="9"/>
        <v>0</v>
      </c>
    </row>
    <row r="195" spans="1:40" ht="14.25" customHeight="1" x14ac:dyDescent="0.25">
      <c r="A195" s="161" t="s">
        <v>653</v>
      </c>
      <c r="B195" s="162" t="s">
        <v>654</v>
      </c>
      <c r="C195" s="163" t="s">
        <v>651</v>
      </c>
      <c r="D195" s="162" t="s">
        <v>652</v>
      </c>
      <c r="E195" s="164">
        <v>3</v>
      </c>
      <c r="F195" s="164" t="s">
        <v>46</v>
      </c>
      <c r="G195" s="162" t="s">
        <v>438</v>
      </c>
      <c r="H195" s="162" t="s">
        <v>458</v>
      </c>
      <c r="I195" s="164">
        <v>417400</v>
      </c>
      <c r="J195" s="165">
        <v>2</v>
      </c>
      <c r="K195" s="166">
        <v>0.34</v>
      </c>
      <c r="L195" s="165">
        <f t="shared" si="0"/>
        <v>0.68</v>
      </c>
      <c r="M195" s="167"/>
      <c r="N195" s="165">
        <f t="shared" si="1"/>
        <v>0</v>
      </c>
      <c r="O195" s="167"/>
      <c r="P195" s="165">
        <f t="shared" si="2"/>
        <v>0</v>
      </c>
      <c r="Q195" s="167"/>
      <c r="R195" s="168">
        <f t="shared" si="3"/>
        <v>0</v>
      </c>
      <c r="S195" s="167">
        <f t="shared" si="4"/>
        <v>0</v>
      </c>
      <c r="T195" s="167"/>
      <c r="U195" s="165">
        <f t="shared" si="5"/>
        <v>0</v>
      </c>
      <c r="V195" s="165">
        <f t="shared" si="6"/>
        <v>0.68</v>
      </c>
      <c r="W195" s="169">
        <f>($W$1*V195)+(V195*$V$260)</f>
        <v>5554.5703196228096</v>
      </c>
      <c r="X195" s="170"/>
      <c r="Y195" s="170">
        <f t="shared" si="7"/>
        <v>5554.5703196228096</v>
      </c>
      <c r="Z195" s="170">
        <f t="shared" si="10"/>
        <v>462.88</v>
      </c>
      <c r="AA195" s="170">
        <v>10809.48</v>
      </c>
      <c r="AB195" s="171">
        <v>7221.333333333333</v>
      </c>
      <c r="AC195" s="170">
        <v>115.60666666666668</v>
      </c>
      <c r="AD195" s="171">
        <v>0</v>
      </c>
      <c r="AE195" s="170">
        <v>0</v>
      </c>
      <c r="AF195" s="170">
        <v>0</v>
      </c>
      <c r="AG195" s="170">
        <v>0</v>
      </c>
      <c r="AH195" s="170">
        <v>0</v>
      </c>
      <c r="AI195" s="170">
        <v>0</v>
      </c>
      <c r="AJ195" s="171">
        <v>0</v>
      </c>
      <c r="AK195" s="171">
        <v>7221.333333333333</v>
      </c>
      <c r="AL195" s="170">
        <v>0</v>
      </c>
      <c r="AM195" s="170">
        <v>0</v>
      </c>
      <c r="AN195" s="170">
        <f t="shared" si="9"/>
        <v>10925.086666666666</v>
      </c>
    </row>
    <row r="196" spans="1:40" ht="14.25" customHeight="1" x14ac:dyDescent="0.25">
      <c r="A196" s="161" t="s">
        <v>653</v>
      </c>
      <c r="B196" s="162" t="s">
        <v>655</v>
      </c>
      <c r="C196" s="163" t="s">
        <v>651</v>
      </c>
      <c r="D196" s="162" t="s">
        <v>652</v>
      </c>
      <c r="E196" s="164">
        <v>3</v>
      </c>
      <c r="F196" s="164" t="s">
        <v>46</v>
      </c>
      <c r="G196" s="162" t="s">
        <v>438</v>
      </c>
      <c r="H196" s="162" t="s">
        <v>458</v>
      </c>
      <c r="I196" s="164">
        <v>417400</v>
      </c>
      <c r="J196" s="165">
        <v>2</v>
      </c>
      <c r="K196" s="166">
        <v>1</v>
      </c>
      <c r="L196" s="165">
        <f t="shared" si="0"/>
        <v>2</v>
      </c>
      <c r="M196" s="167"/>
      <c r="N196" s="165">
        <f t="shared" si="1"/>
        <v>0</v>
      </c>
      <c r="O196" s="167"/>
      <c r="P196" s="165">
        <f t="shared" si="2"/>
        <v>0</v>
      </c>
      <c r="Q196" s="167"/>
      <c r="R196" s="168">
        <f t="shared" si="3"/>
        <v>0</v>
      </c>
      <c r="S196" s="167">
        <f t="shared" si="4"/>
        <v>0</v>
      </c>
      <c r="T196" s="167"/>
      <c r="U196" s="165">
        <f t="shared" si="5"/>
        <v>0</v>
      </c>
      <c r="V196" s="165">
        <f t="shared" si="6"/>
        <v>2</v>
      </c>
      <c r="W196" s="169">
        <f>($W$1*V196)+(V196*$V$260)</f>
        <v>16336.97152830238</v>
      </c>
      <c r="X196" s="170"/>
      <c r="Y196" s="170">
        <f t="shared" si="7"/>
        <v>16336.97152830238</v>
      </c>
      <c r="Z196" s="170">
        <f t="shared" si="10"/>
        <v>1361.41</v>
      </c>
      <c r="AA196" s="170">
        <v>10809.48</v>
      </c>
      <c r="AB196" s="171">
        <v>7221.333333333333</v>
      </c>
      <c r="AC196" s="170">
        <v>115.60666666666668</v>
      </c>
      <c r="AD196" s="171">
        <v>0</v>
      </c>
      <c r="AE196" s="170">
        <v>0</v>
      </c>
      <c r="AF196" s="170">
        <v>0</v>
      </c>
      <c r="AG196" s="170">
        <v>0</v>
      </c>
      <c r="AH196" s="170">
        <v>0</v>
      </c>
      <c r="AI196" s="170">
        <v>0</v>
      </c>
      <c r="AJ196" s="171">
        <v>0</v>
      </c>
      <c r="AK196" s="171">
        <v>7221.333333333333</v>
      </c>
      <c r="AL196" s="170">
        <v>0</v>
      </c>
      <c r="AM196" s="170">
        <v>0</v>
      </c>
      <c r="AN196" s="170">
        <f t="shared" si="9"/>
        <v>10925.086666666666</v>
      </c>
    </row>
    <row r="197" spans="1:40" ht="14.25" customHeight="1" x14ac:dyDescent="0.25">
      <c r="A197" s="161" t="s">
        <v>656</v>
      </c>
      <c r="B197" s="162" t="s">
        <v>654</v>
      </c>
      <c r="C197" s="163" t="s">
        <v>651</v>
      </c>
      <c r="D197" s="162" t="s">
        <v>652</v>
      </c>
      <c r="E197" s="164">
        <v>3</v>
      </c>
      <c r="F197" s="164" t="s">
        <v>46</v>
      </c>
      <c r="G197" s="162" t="s">
        <v>438</v>
      </c>
      <c r="H197" s="162" t="s">
        <v>439</v>
      </c>
      <c r="I197" s="164">
        <v>416600</v>
      </c>
      <c r="J197" s="165">
        <v>2</v>
      </c>
      <c r="K197" s="166">
        <v>0.33</v>
      </c>
      <c r="L197" s="165">
        <f t="shared" si="0"/>
        <v>0.66</v>
      </c>
      <c r="M197" s="167"/>
      <c r="N197" s="165">
        <f t="shared" si="1"/>
        <v>0</v>
      </c>
      <c r="O197" s="167"/>
      <c r="P197" s="165">
        <f t="shared" si="2"/>
        <v>0</v>
      </c>
      <c r="Q197" s="167" t="s">
        <v>119</v>
      </c>
      <c r="R197" s="168">
        <f t="shared" si="3"/>
        <v>1</v>
      </c>
      <c r="S197" s="167">
        <f t="shared" si="4"/>
        <v>1.32</v>
      </c>
      <c r="T197" s="167"/>
      <c r="U197" s="165">
        <f t="shared" si="5"/>
        <v>0</v>
      </c>
      <c r="V197" s="165">
        <f t="shared" si="6"/>
        <v>1.98</v>
      </c>
      <c r="W197" s="169">
        <f>($W$1*V197)+(V197*$V$260)</f>
        <v>16173.601813019355</v>
      </c>
      <c r="X197" s="170"/>
      <c r="Y197" s="170">
        <f t="shared" si="7"/>
        <v>16173.601813019355</v>
      </c>
      <c r="Z197" s="170">
        <f t="shared" si="10"/>
        <v>1347.8</v>
      </c>
      <c r="AA197" s="170">
        <v>0</v>
      </c>
      <c r="AB197" s="171">
        <v>1149.6666666666667</v>
      </c>
      <c r="AC197" s="170">
        <v>0</v>
      </c>
      <c r="AD197" s="171">
        <v>0</v>
      </c>
      <c r="AE197" s="170">
        <v>0</v>
      </c>
      <c r="AF197" s="170">
        <v>0</v>
      </c>
      <c r="AG197" s="170">
        <v>0</v>
      </c>
      <c r="AH197" s="170">
        <v>0</v>
      </c>
      <c r="AI197" s="170">
        <v>0</v>
      </c>
      <c r="AJ197" s="171">
        <v>0</v>
      </c>
      <c r="AK197" s="171">
        <v>0</v>
      </c>
      <c r="AL197" s="170">
        <v>0</v>
      </c>
      <c r="AM197" s="170">
        <v>0</v>
      </c>
      <c r="AN197" s="170">
        <f t="shared" si="9"/>
        <v>0</v>
      </c>
    </row>
    <row r="198" spans="1:40" ht="14.25" customHeight="1" x14ac:dyDescent="0.25">
      <c r="A198" s="161" t="s">
        <v>657</v>
      </c>
      <c r="B198" s="162" t="s">
        <v>654</v>
      </c>
      <c r="C198" s="163" t="s">
        <v>651</v>
      </c>
      <c r="D198" s="162" t="s">
        <v>652</v>
      </c>
      <c r="E198" s="164">
        <v>3</v>
      </c>
      <c r="F198" s="164" t="s">
        <v>46</v>
      </c>
      <c r="G198" s="162" t="s">
        <v>438</v>
      </c>
      <c r="H198" s="162" t="s">
        <v>458</v>
      </c>
      <c r="I198" s="164">
        <v>417400</v>
      </c>
      <c r="J198" s="165">
        <v>2</v>
      </c>
      <c r="K198" s="166">
        <v>0.33</v>
      </c>
      <c r="L198" s="165">
        <f t="shared" si="0"/>
        <v>0.66</v>
      </c>
      <c r="M198" s="167"/>
      <c r="N198" s="165">
        <f t="shared" si="1"/>
        <v>0</v>
      </c>
      <c r="O198" s="167"/>
      <c r="P198" s="165">
        <f t="shared" si="2"/>
        <v>0</v>
      </c>
      <c r="Q198" s="167"/>
      <c r="R198" s="168">
        <f t="shared" si="3"/>
        <v>0</v>
      </c>
      <c r="S198" s="167">
        <f t="shared" si="4"/>
        <v>0</v>
      </c>
      <c r="T198" s="167"/>
      <c r="U198" s="165">
        <f t="shared" si="5"/>
        <v>0</v>
      </c>
      <c r="V198" s="165">
        <f t="shared" si="6"/>
        <v>0.66</v>
      </c>
      <c r="W198" s="169">
        <f>($W$1*V198)+(V198*$V$260)</f>
        <v>5391.200604339786</v>
      </c>
      <c r="X198" s="170"/>
      <c r="Y198" s="170">
        <f t="shared" si="7"/>
        <v>5391.200604339786</v>
      </c>
      <c r="Z198" s="170">
        <f t="shared" si="10"/>
        <v>449.27</v>
      </c>
      <c r="AA198" s="170">
        <v>4.97</v>
      </c>
      <c r="AB198" s="171">
        <v>2</v>
      </c>
      <c r="AC198" s="170">
        <v>7.4866666666666672</v>
      </c>
      <c r="AD198" s="171">
        <v>0</v>
      </c>
      <c r="AE198" s="170">
        <v>0</v>
      </c>
      <c r="AF198" s="170">
        <v>0</v>
      </c>
      <c r="AG198" s="170">
        <v>0</v>
      </c>
      <c r="AH198" s="170">
        <v>0</v>
      </c>
      <c r="AI198" s="170">
        <v>0</v>
      </c>
      <c r="AJ198" s="171">
        <v>0</v>
      </c>
      <c r="AK198" s="171">
        <v>2</v>
      </c>
      <c r="AL198" s="170">
        <v>0</v>
      </c>
      <c r="AM198" s="170">
        <v>0</v>
      </c>
      <c r="AN198" s="170">
        <f t="shared" si="9"/>
        <v>12.456666666666667</v>
      </c>
    </row>
    <row r="199" spans="1:40" ht="14.25" customHeight="1" x14ac:dyDescent="0.25">
      <c r="A199" s="161" t="s">
        <v>658</v>
      </c>
      <c r="B199" s="162" t="s">
        <v>659</v>
      </c>
      <c r="C199" s="163" t="s">
        <v>660</v>
      </c>
      <c r="D199" s="162" t="s">
        <v>661</v>
      </c>
      <c r="E199" s="164">
        <v>4</v>
      </c>
      <c r="F199" s="164" t="s">
        <v>46</v>
      </c>
      <c r="G199" s="162" t="s">
        <v>438</v>
      </c>
      <c r="H199" s="162" t="s">
        <v>444</v>
      </c>
      <c r="I199" s="164">
        <v>414555</v>
      </c>
      <c r="J199" s="165">
        <v>1</v>
      </c>
      <c r="K199" s="166">
        <v>0.87</v>
      </c>
      <c r="L199" s="165">
        <f t="shared" si="0"/>
        <v>0.87</v>
      </c>
      <c r="M199" s="167"/>
      <c r="N199" s="165">
        <f t="shared" si="1"/>
        <v>0</v>
      </c>
      <c r="O199" s="167"/>
      <c r="P199" s="165">
        <f t="shared" si="2"/>
        <v>0</v>
      </c>
      <c r="Q199" s="167"/>
      <c r="R199" s="168">
        <f t="shared" si="3"/>
        <v>0</v>
      </c>
      <c r="S199" s="167">
        <f t="shared" si="4"/>
        <v>0</v>
      </c>
      <c r="T199" s="167"/>
      <c r="U199" s="165">
        <f t="shared" si="5"/>
        <v>0</v>
      </c>
      <c r="V199" s="165">
        <f t="shared" si="6"/>
        <v>0.87</v>
      </c>
      <c r="W199" s="169">
        <f>($W$1*V199)+(V199*$V$260)</f>
        <v>7106.5826148115348</v>
      </c>
      <c r="X199" s="170"/>
      <c r="Y199" s="170">
        <f t="shared" si="7"/>
        <v>7106.5826148115348</v>
      </c>
      <c r="Z199" s="170">
        <f t="shared" si="10"/>
        <v>592.22</v>
      </c>
      <c r="AA199" s="170">
        <v>15.426666666666668</v>
      </c>
      <c r="AB199" s="171">
        <v>14</v>
      </c>
      <c r="AC199" s="170">
        <v>0</v>
      </c>
      <c r="AD199" s="171">
        <v>0</v>
      </c>
      <c r="AE199" s="170">
        <v>0</v>
      </c>
      <c r="AF199" s="170">
        <v>0</v>
      </c>
      <c r="AG199" s="170">
        <v>0</v>
      </c>
      <c r="AH199" s="170">
        <v>0</v>
      </c>
      <c r="AI199" s="170">
        <v>0</v>
      </c>
      <c r="AJ199" s="171">
        <v>0</v>
      </c>
      <c r="AK199" s="171">
        <v>14</v>
      </c>
      <c r="AL199" s="170">
        <v>0</v>
      </c>
      <c r="AM199" s="170">
        <v>0</v>
      </c>
      <c r="AN199" s="170">
        <f t="shared" si="9"/>
        <v>15.426666666666668</v>
      </c>
    </row>
    <row r="200" spans="1:40" ht="14.25" customHeight="1" x14ac:dyDescent="0.25">
      <c r="A200" s="161" t="s">
        <v>662</v>
      </c>
      <c r="B200" s="162" t="s">
        <v>663</v>
      </c>
      <c r="C200" s="163" t="s">
        <v>664</v>
      </c>
      <c r="D200" s="162" t="s">
        <v>665</v>
      </c>
      <c r="E200" s="164">
        <v>1</v>
      </c>
      <c r="F200" s="164" t="s">
        <v>46</v>
      </c>
      <c r="G200" s="162" t="s">
        <v>438</v>
      </c>
      <c r="H200" s="162" t="s">
        <v>549</v>
      </c>
      <c r="I200" s="164">
        <v>418220</v>
      </c>
      <c r="J200" s="165">
        <v>2</v>
      </c>
      <c r="K200" s="166">
        <v>1</v>
      </c>
      <c r="L200" s="165">
        <f t="shared" si="0"/>
        <v>2</v>
      </c>
      <c r="M200" s="167"/>
      <c r="N200" s="165">
        <f t="shared" si="1"/>
        <v>0</v>
      </c>
      <c r="O200" s="167"/>
      <c r="P200" s="165">
        <f t="shared" si="2"/>
        <v>0</v>
      </c>
      <c r="Q200" s="167"/>
      <c r="R200" s="168">
        <f t="shared" si="3"/>
        <v>0</v>
      </c>
      <c r="S200" s="167">
        <f t="shared" si="4"/>
        <v>0</v>
      </c>
      <c r="T200" s="167"/>
      <c r="U200" s="165">
        <f t="shared" si="5"/>
        <v>0</v>
      </c>
      <c r="V200" s="165">
        <f t="shared" si="6"/>
        <v>2</v>
      </c>
      <c r="W200" s="169">
        <f>($W$1*V200)+(V200*$V$260)</f>
        <v>16336.97152830238</v>
      </c>
      <c r="X200" s="170"/>
      <c r="Y200" s="170">
        <f t="shared" si="7"/>
        <v>16336.97152830238</v>
      </c>
      <c r="Z200" s="170">
        <f t="shared" si="10"/>
        <v>1361.41</v>
      </c>
      <c r="AA200" s="170">
        <v>0</v>
      </c>
      <c r="AB200" s="171">
        <v>0</v>
      </c>
      <c r="AC200" s="170">
        <v>0</v>
      </c>
      <c r="AD200" s="171">
        <v>0</v>
      </c>
      <c r="AE200" s="170">
        <v>0</v>
      </c>
      <c r="AF200" s="170">
        <v>0</v>
      </c>
      <c r="AG200" s="170">
        <v>0</v>
      </c>
      <c r="AH200" s="170">
        <v>0</v>
      </c>
      <c r="AI200" s="170">
        <v>0</v>
      </c>
      <c r="AJ200" s="171">
        <v>0</v>
      </c>
      <c r="AK200" s="171">
        <v>0</v>
      </c>
      <c r="AL200" s="170">
        <v>0</v>
      </c>
      <c r="AM200" s="170">
        <v>0</v>
      </c>
      <c r="AN200" s="170">
        <f t="shared" si="9"/>
        <v>0</v>
      </c>
    </row>
    <row r="201" spans="1:40" ht="14.25" customHeight="1" x14ac:dyDescent="0.25">
      <c r="A201" s="161" t="s">
        <v>666</v>
      </c>
      <c r="B201" s="162" t="s">
        <v>667</v>
      </c>
      <c r="C201" s="163" t="s">
        <v>664</v>
      </c>
      <c r="D201" s="162" t="s">
        <v>665</v>
      </c>
      <c r="E201" s="164">
        <v>1</v>
      </c>
      <c r="F201" s="164" t="s">
        <v>46</v>
      </c>
      <c r="G201" s="162" t="s">
        <v>473</v>
      </c>
      <c r="H201" s="162" t="s">
        <v>556</v>
      </c>
      <c r="I201" s="164">
        <v>403500</v>
      </c>
      <c r="J201" s="165">
        <v>2</v>
      </c>
      <c r="K201" s="166">
        <v>0.5</v>
      </c>
      <c r="L201" s="165">
        <f t="shared" si="0"/>
        <v>1</v>
      </c>
      <c r="M201" s="167"/>
      <c r="N201" s="165">
        <f t="shared" si="1"/>
        <v>0</v>
      </c>
      <c r="O201" s="167"/>
      <c r="P201" s="165">
        <f t="shared" si="2"/>
        <v>0</v>
      </c>
      <c r="Q201" s="167"/>
      <c r="R201" s="168">
        <f t="shared" si="3"/>
        <v>0</v>
      </c>
      <c r="S201" s="167">
        <f t="shared" si="4"/>
        <v>0</v>
      </c>
      <c r="T201" s="167"/>
      <c r="U201" s="165">
        <f t="shared" si="5"/>
        <v>0</v>
      </c>
      <c r="V201" s="165">
        <f t="shared" si="6"/>
        <v>1</v>
      </c>
      <c r="W201" s="169">
        <f>($W$1*V201)+(V201*$V$260)</f>
        <v>8168.4857641511899</v>
      </c>
      <c r="X201" s="170"/>
      <c r="Y201" s="170">
        <f t="shared" si="7"/>
        <v>8168.4857641511899</v>
      </c>
      <c r="Z201" s="170">
        <f t="shared" si="10"/>
        <v>680.71</v>
      </c>
      <c r="AA201" s="170">
        <v>216.89333333333335</v>
      </c>
      <c r="AB201" s="171">
        <v>49.333333333333336</v>
      </c>
      <c r="AC201" s="170">
        <v>2.8200000000000003</v>
      </c>
      <c r="AD201" s="171">
        <v>0</v>
      </c>
      <c r="AE201" s="170">
        <v>0</v>
      </c>
      <c r="AF201" s="170">
        <v>0</v>
      </c>
      <c r="AG201" s="170">
        <v>0</v>
      </c>
      <c r="AH201" s="170">
        <v>0</v>
      </c>
      <c r="AI201" s="170">
        <v>0</v>
      </c>
      <c r="AJ201" s="171">
        <v>0</v>
      </c>
      <c r="AK201" s="171">
        <v>0</v>
      </c>
      <c r="AL201" s="170">
        <v>0</v>
      </c>
      <c r="AM201" s="170">
        <v>0</v>
      </c>
      <c r="AN201" s="170">
        <f t="shared" si="9"/>
        <v>219.71333333333334</v>
      </c>
    </row>
    <row r="202" spans="1:40" ht="14.25" customHeight="1" x14ac:dyDescent="0.25">
      <c r="A202" s="161" t="s">
        <v>668</v>
      </c>
      <c r="B202" s="162" t="s">
        <v>669</v>
      </c>
      <c r="C202" s="163" t="s">
        <v>664</v>
      </c>
      <c r="D202" s="162" t="s">
        <v>665</v>
      </c>
      <c r="E202" s="164">
        <v>1</v>
      </c>
      <c r="F202" s="164" t="s">
        <v>46</v>
      </c>
      <c r="G202" s="162" t="s">
        <v>438</v>
      </c>
      <c r="H202" s="162" t="s">
        <v>458</v>
      </c>
      <c r="I202" s="164">
        <v>417700</v>
      </c>
      <c r="J202" s="165">
        <v>2</v>
      </c>
      <c r="K202" s="166">
        <v>1</v>
      </c>
      <c r="L202" s="165">
        <f t="shared" si="0"/>
        <v>2</v>
      </c>
      <c r="M202" s="167"/>
      <c r="N202" s="165">
        <f t="shared" si="1"/>
        <v>0</v>
      </c>
      <c r="O202" s="167"/>
      <c r="P202" s="165">
        <f t="shared" si="2"/>
        <v>0</v>
      </c>
      <c r="Q202" s="167"/>
      <c r="R202" s="168">
        <f t="shared" si="3"/>
        <v>0</v>
      </c>
      <c r="S202" s="167">
        <f t="shared" si="4"/>
        <v>0</v>
      </c>
      <c r="T202" s="167"/>
      <c r="U202" s="165">
        <f t="shared" si="5"/>
        <v>0</v>
      </c>
      <c r="V202" s="165">
        <f t="shared" si="6"/>
        <v>2</v>
      </c>
      <c r="W202" s="169">
        <f>($W$1*V202)+(V202*$V$260)</f>
        <v>16336.97152830238</v>
      </c>
      <c r="X202" s="170"/>
      <c r="Y202" s="170">
        <f t="shared" si="7"/>
        <v>16336.97152830238</v>
      </c>
      <c r="Z202" s="170">
        <f t="shared" si="10"/>
        <v>1361.41</v>
      </c>
      <c r="AA202" s="170">
        <v>0</v>
      </c>
      <c r="AB202" s="171">
        <v>2103.6666666666665</v>
      </c>
      <c r="AC202" s="170">
        <v>0</v>
      </c>
      <c r="AD202" s="171">
        <v>0</v>
      </c>
      <c r="AE202" s="170">
        <v>0</v>
      </c>
      <c r="AF202" s="170">
        <v>0</v>
      </c>
      <c r="AG202" s="170">
        <v>0</v>
      </c>
      <c r="AH202" s="170">
        <v>0</v>
      </c>
      <c r="AI202" s="170">
        <v>0</v>
      </c>
      <c r="AJ202" s="171">
        <v>0</v>
      </c>
      <c r="AK202" s="171">
        <v>2103.6666666666665</v>
      </c>
      <c r="AL202" s="170">
        <v>0</v>
      </c>
      <c r="AM202" s="170">
        <v>0</v>
      </c>
      <c r="AN202" s="170">
        <f t="shared" si="9"/>
        <v>0</v>
      </c>
    </row>
    <row r="203" spans="1:40" ht="14.25" customHeight="1" x14ac:dyDescent="0.25">
      <c r="A203" s="161" t="s">
        <v>670</v>
      </c>
      <c r="B203" s="162" t="s">
        <v>671</v>
      </c>
      <c r="C203" s="163" t="s">
        <v>664</v>
      </c>
      <c r="D203" s="162" t="s">
        <v>665</v>
      </c>
      <c r="E203" s="164">
        <v>1</v>
      </c>
      <c r="F203" s="164" t="s">
        <v>46</v>
      </c>
      <c r="G203" s="162" t="s">
        <v>438</v>
      </c>
      <c r="H203" s="162" t="s">
        <v>439</v>
      </c>
      <c r="I203" s="164">
        <v>416550</v>
      </c>
      <c r="J203" s="165">
        <v>2</v>
      </c>
      <c r="K203" s="166">
        <v>0.5</v>
      </c>
      <c r="L203" s="165">
        <f t="shared" si="0"/>
        <v>1</v>
      </c>
      <c r="M203" s="167"/>
      <c r="N203" s="165">
        <f t="shared" si="1"/>
        <v>0</v>
      </c>
      <c r="O203" s="167"/>
      <c r="P203" s="165">
        <f t="shared" si="2"/>
        <v>0</v>
      </c>
      <c r="Q203" s="167"/>
      <c r="R203" s="168">
        <f t="shared" si="3"/>
        <v>0</v>
      </c>
      <c r="S203" s="167">
        <f t="shared" si="4"/>
        <v>0</v>
      </c>
      <c r="T203" s="167"/>
      <c r="U203" s="165">
        <f t="shared" si="5"/>
        <v>0</v>
      </c>
      <c r="V203" s="165">
        <f t="shared" si="6"/>
        <v>1</v>
      </c>
      <c r="W203" s="169">
        <f>($W$1*V203)+(V203*$V$260)</f>
        <v>8168.4857641511899</v>
      </c>
      <c r="X203" s="170"/>
      <c r="Y203" s="170">
        <f t="shared" si="7"/>
        <v>8168.4857641511899</v>
      </c>
      <c r="Z203" s="170">
        <f t="shared" si="10"/>
        <v>680.71</v>
      </c>
      <c r="AA203" s="170">
        <v>2830.5133333333329</v>
      </c>
      <c r="AB203" s="171">
        <v>1727.3333333333333</v>
      </c>
      <c r="AC203" s="170">
        <v>64.053333333333327</v>
      </c>
      <c r="AD203" s="171">
        <v>0</v>
      </c>
      <c r="AE203" s="170">
        <v>0</v>
      </c>
      <c r="AF203" s="170">
        <v>0</v>
      </c>
      <c r="AG203" s="170">
        <v>1.6033333333333333</v>
      </c>
      <c r="AH203" s="170">
        <v>0</v>
      </c>
      <c r="AI203" s="170">
        <v>0</v>
      </c>
      <c r="AJ203" s="171">
        <v>0</v>
      </c>
      <c r="AK203" s="171">
        <v>1727.3333333333333</v>
      </c>
      <c r="AL203" s="170">
        <v>0</v>
      </c>
      <c r="AM203" s="170">
        <v>0</v>
      </c>
      <c r="AN203" s="170">
        <f t="shared" si="9"/>
        <v>2896.1699999999996</v>
      </c>
    </row>
    <row r="204" spans="1:40" ht="14.25" customHeight="1" x14ac:dyDescent="0.25">
      <c r="A204" s="161" t="s">
        <v>672</v>
      </c>
      <c r="B204" s="162" t="s">
        <v>673</v>
      </c>
      <c r="C204" s="163" t="s">
        <v>674</v>
      </c>
      <c r="D204" s="163" t="s">
        <v>675</v>
      </c>
      <c r="E204" s="164">
        <v>4</v>
      </c>
      <c r="F204" s="164" t="s">
        <v>46</v>
      </c>
      <c r="G204" s="162" t="s">
        <v>473</v>
      </c>
      <c r="H204" s="162" t="s">
        <v>504</v>
      </c>
      <c r="I204" s="164">
        <v>403320</v>
      </c>
      <c r="J204" s="165">
        <v>0.4</v>
      </c>
      <c r="K204" s="166">
        <v>1</v>
      </c>
      <c r="L204" s="165">
        <f t="shared" si="0"/>
        <v>0.4</v>
      </c>
      <c r="M204" s="167"/>
      <c r="N204" s="165">
        <f t="shared" si="1"/>
        <v>0</v>
      </c>
      <c r="O204" s="167"/>
      <c r="P204" s="165">
        <f t="shared" si="2"/>
        <v>0</v>
      </c>
      <c r="Q204" s="167"/>
      <c r="R204" s="168">
        <f t="shared" si="3"/>
        <v>0</v>
      </c>
      <c r="S204" s="167">
        <f t="shared" si="4"/>
        <v>0</v>
      </c>
      <c r="T204" s="167"/>
      <c r="U204" s="165">
        <f t="shared" si="5"/>
        <v>0</v>
      </c>
      <c r="V204" s="165">
        <f t="shared" si="6"/>
        <v>0.4</v>
      </c>
      <c r="W204" s="169">
        <f>($W$1*V204)+(V204*$V$260)</f>
        <v>3267.3943056604762</v>
      </c>
      <c r="X204" s="170"/>
      <c r="Y204" s="170">
        <f t="shared" si="7"/>
        <v>3267.3943056604762</v>
      </c>
      <c r="Z204" s="170">
        <f t="shared" si="10"/>
        <v>272.27999999999997</v>
      </c>
      <c r="AA204" s="170">
        <v>28.179999999999996</v>
      </c>
      <c r="AB204" s="171">
        <v>19</v>
      </c>
      <c r="AC204" s="170">
        <v>2.5100000000000002</v>
      </c>
      <c r="AD204" s="171">
        <v>0</v>
      </c>
      <c r="AE204" s="170">
        <v>0</v>
      </c>
      <c r="AF204" s="170">
        <v>0</v>
      </c>
      <c r="AG204" s="170">
        <v>0</v>
      </c>
      <c r="AH204" s="170">
        <v>235.33333333333334</v>
      </c>
      <c r="AI204" s="170">
        <v>0</v>
      </c>
      <c r="AJ204" s="171">
        <v>0</v>
      </c>
      <c r="AK204" s="171">
        <v>19</v>
      </c>
      <c r="AL204" s="170">
        <v>0</v>
      </c>
      <c r="AM204" s="170">
        <v>0</v>
      </c>
      <c r="AN204" s="170">
        <f t="shared" si="9"/>
        <v>266.02333333333331</v>
      </c>
    </row>
    <row r="205" spans="1:40" ht="14.25" customHeight="1" x14ac:dyDescent="0.25">
      <c r="A205" s="161" t="s">
        <v>676</v>
      </c>
      <c r="B205" s="162" t="s">
        <v>677</v>
      </c>
      <c r="C205" s="163" t="s">
        <v>286</v>
      </c>
      <c r="D205" s="162" t="s">
        <v>287</v>
      </c>
      <c r="E205" s="164">
        <v>4</v>
      </c>
      <c r="F205" s="164" t="s">
        <v>46</v>
      </c>
      <c r="G205" s="162" t="s">
        <v>438</v>
      </c>
      <c r="H205" s="162" t="s">
        <v>549</v>
      </c>
      <c r="I205" s="164">
        <v>418230</v>
      </c>
      <c r="J205" s="165">
        <v>2</v>
      </c>
      <c r="K205" s="166">
        <v>1</v>
      </c>
      <c r="L205" s="165">
        <f t="shared" si="0"/>
        <v>2</v>
      </c>
      <c r="M205" s="167"/>
      <c r="N205" s="165">
        <f t="shared" si="1"/>
        <v>0</v>
      </c>
      <c r="O205" s="167"/>
      <c r="P205" s="165">
        <f t="shared" si="2"/>
        <v>0</v>
      </c>
      <c r="Q205" s="167" t="s">
        <v>119</v>
      </c>
      <c r="R205" s="168">
        <f t="shared" si="3"/>
        <v>1</v>
      </c>
      <c r="S205" s="167">
        <f t="shared" si="4"/>
        <v>4</v>
      </c>
      <c r="T205" s="167"/>
      <c r="U205" s="165">
        <f t="shared" si="5"/>
        <v>0</v>
      </c>
      <c r="V205" s="165">
        <f t="shared" si="6"/>
        <v>6</v>
      </c>
      <c r="W205" s="169">
        <f>($W$1*V205)+(V205*$V$260)</f>
        <v>49010.914584907136</v>
      </c>
      <c r="X205" s="170"/>
      <c r="Y205" s="170">
        <f t="shared" si="7"/>
        <v>49010.914584907136</v>
      </c>
      <c r="Z205" s="170">
        <f t="shared" si="10"/>
        <v>4084.24</v>
      </c>
      <c r="AA205" s="170">
        <v>0</v>
      </c>
      <c r="AB205" s="171">
        <v>0</v>
      </c>
      <c r="AC205" s="170">
        <v>0</v>
      </c>
      <c r="AD205" s="171">
        <v>0</v>
      </c>
      <c r="AE205" s="170">
        <v>0</v>
      </c>
      <c r="AF205" s="170">
        <v>0</v>
      </c>
      <c r="AG205" s="170">
        <v>0</v>
      </c>
      <c r="AH205" s="170">
        <v>0</v>
      </c>
      <c r="AI205" s="170">
        <v>0</v>
      </c>
      <c r="AJ205" s="171">
        <v>0</v>
      </c>
      <c r="AK205" s="171">
        <v>0</v>
      </c>
      <c r="AL205" s="170">
        <v>0</v>
      </c>
      <c r="AM205" s="170">
        <v>0</v>
      </c>
      <c r="AN205" s="170">
        <f t="shared" si="9"/>
        <v>0</v>
      </c>
    </row>
    <row r="206" spans="1:40" ht="14.25" customHeight="1" x14ac:dyDescent="0.25">
      <c r="A206" s="161" t="s">
        <v>678</v>
      </c>
      <c r="B206" s="162" t="s">
        <v>679</v>
      </c>
      <c r="C206" s="163" t="s">
        <v>286</v>
      </c>
      <c r="D206" s="162" t="s">
        <v>287</v>
      </c>
      <c r="E206" s="164">
        <v>4</v>
      </c>
      <c r="F206" s="164" t="s">
        <v>46</v>
      </c>
      <c r="G206" s="162" t="s">
        <v>473</v>
      </c>
      <c r="H206" s="162" t="s">
        <v>602</v>
      </c>
      <c r="I206" s="164" t="s">
        <v>680</v>
      </c>
      <c r="J206" s="165">
        <v>1</v>
      </c>
      <c r="K206" s="166">
        <v>0.5</v>
      </c>
      <c r="L206" s="165">
        <f t="shared" si="0"/>
        <v>0.5</v>
      </c>
      <c r="M206" s="167"/>
      <c r="N206" s="165">
        <f t="shared" si="1"/>
        <v>0</v>
      </c>
      <c r="O206" s="167"/>
      <c r="P206" s="165">
        <f t="shared" si="2"/>
        <v>0</v>
      </c>
      <c r="Q206" s="167"/>
      <c r="R206" s="168">
        <f t="shared" si="3"/>
        <v>0</v>
      </c>
      <c r="S206" s="167">
        <f t="shared" si="4"/>
        <v>0</v>
      </c>
      <c r="T206" s="167"/>
      <c r="U206" s="165">
        <f t="shared" si="5"/>
        <v>0</v>
      </c>
      <c r="V206" s="165">
        <f t="shared" si="6"/>
        <v>0.5</v>
      </c>
      <c r="W206" s="169">
        <f>($W$1*V206)+(V206*$V$260)</f>
        <v>4084.2428820755949</v>
      </c>
      <c r="X206" s="170"/>
      <c r="Y206" s="170">
        <f t="shared" si="7"/>
        <v>4084.2428820755949</v>
      </c>
      <c r="Z206" s="170">
        <f t="shared" si="10"/>
        <v>340.35</v>
      </c>
      <c r="AA206" s="170">
        <v>0.15333333333333335</v>
      </c>
      <c r="AB206" s="171">
        <v>0</v>
      </c>
      <c r="AC206" s="170">
        <v>0</v>
      </c>
      <c r="AD206" s="171">
        <v>0</v>
      </c>
      <c r="AE206" s="170">
        <v>28.333333333333332</v>
      </c>
      <c r="AF206" s="170">
        <v>0</v>
      </c>
      <c r="AG206" s="170">
        <v>0</v>
      </c>
      <c r="AH206" s="170">
        <v>0</v>
      </c>
      <c r="AI206" s="170">
        <v>0</v>
      </c>
      <c r="AJ206" s="171">
        <v>0</v>
      </c>
      <c r="AK206" s="171">
        <v>0</v>
      </c>
      <c r="AL206" s="170">
        <v>0</v>
      </c>
      <c r="AM206" s="170">
        <v>0</v>
      </c>
      <c r="AN206" s="170">
        <f t="shared" si="9"/>
        <v>28.486666666666665</v>
      </c>
    </row>
    <row r="207" spans="1:40" ht="14.25" customHeight="1" x14ac:dyDescent="0.25">
      <c r="A207" s="161" t="s">
        <v>681</v>
      </c>
      <c r="B207" s="162" t="s">
        <v>679</v>
      </c>
      <c r="C207" s="163" t="s">
        <v>286</v>
      </c>
      <c r="D207" s="162" t="s">
        <v>287</v>
      </c>
      <c r="E207" s="164">
        <v>4</v>
      </c>
      <c r="F207" s="164" t="s">
        <v>46</v>
      </c>
      <c r="G207" s="162" t="s">
        <v>473</v>
      </c>
      <c r="H207" s="162" t="s">
        <v>602</v>
      </c>
      <c r="I207" s="164" t="s">
        <v>682</v>
      </c>
      <c r="J207" s="165">
        <v>1</v>
      </c>
      <c r="K207" s="166">
        <v>0.5</v>
      </c>
      <c r="L207" s="165">
        <f t="shared" si="0"/>
        <v>0.5</v>
      </c>
      <c r="M207" s="167"/>
      <c r="N207" s="165">
        <f t="shared" si="1"/>
        <v>0</v>
      </c>
      <c r="O207" s="167"/>
      <c r="P207" s="165">
        <f t="shared" si="2"/>
        <v>0</v>
      </c>
      <c r="Q207" s="167"/>
      <c r="R207" s="168">
        <f t="shared" si="3"/>
        <v>0</v>
      </c>
      <c r="S207" s="167">
        <f t="shared" si="4"/>
        <v>0</v>
      </c>
      <c r="T207" s="167"/>
      <c r="U207" s="165">
        <f t="shared" si="5"/>
        <v>0</v>
      </c>
      <c r="V207" s="165">
        <f t="shared" si="6"/>
        <v>0.5</v>
      </c>
      <c r="W207" s="169">
        <f>($W$1*V207)+(V207*$V$260)</f>
        <v>4084.2428820755949</v>
      </c>
      <c r="X207" s="170"/>
      <c r="Y207" s="170">
        <f t="shared" si="7"/>
        <v>4084.2428820755949</v>
      </c>
      <c r="Z207" s="170">
        <f t="shared" si="10"/>
        <v>340.35</v>
      </c>
      <c r="AA207" s="170">
        <v>185.91333333333333</v>
      </c>
      <c r="AB207" s="171">
        <v>0</v>
      </c>
      <c r="AC207" s="170">
        <v>22.823333333333334</v>
      </c>
      <c r="AD207" s="171">
        <v>0</v>
      </c>
      <c r="AE207" s="170">
        <v>70.833333333333329</v>
      </c>
      <c r="AF207" s="170">
        <v>0</v>
      </c>
      <c r="AG207" s="170">
        <v>2.2866666666666666</v>
      </c>
      <c r="AH207" s="170">
        <v>0</v>
      </c>
      <c r="AI207" s="170">
        <v>0</v>
      </c>
      <c r="AJ207" s="171">
        <v>0</v>
      </c>
      <c r="AK207" s="171">
        <v>0</v>
      </c>
      <c r="AL207" s="170">
        <v>0</v>
      </c>
      <c r="AM207" s="170">
        <v>0</v>
      </c>
      <c r="AN207" s="170">
        <f t="shared" si="9"/>
        <v>281.85666666666668</v>
      </c>
    </row>
    <row r="208" spans="1:40" ht="14.25" customHeight="1" x14ac:dyDescent="0.25">
      <c r="A208" s="161" t="s">
        <v>683</v>
      </c>
      <c r="B208" s="162" t="s">
        <v>684</v>
      </c>
      <c r="C208" s="163" t="s">
        <v>286</v>
      </c>
      <c r="D208" s="162" t="s">
        <v>287</v>
      </c>
      <c r="E208" s="164">
        <v>4</v>
      </c>
      <c r="F208" s="164" t="s">
        <v>46</v>
      </c>
      <c r="G208" s="162" t="s">
        <v>438</v>
      </c>
      <c r="H208" s="162" t="s">
        <v>439</v>
      </c>
      <c r="I208" s="164">
        <v>416600</v>
      </c>
      <c r="J208" s="165">
        <v>2</v>
      </c>
      <c r="K208" s="166">
        <v>0.2</v>
      </c>
      <c r="L208" s="165">
        <f t="shared" si="0"/>
        <v>0.4</v>
      </c>
      <c r="M208" s="167"/>
      <c r="N208" s="165">
        <f t="shared" si="1"/>
        <v>0</v>
      </c>
      <c r="O208" s="167"/>
      <c r="P208" s="165">
        <f t="shared" si="2"/>
        <v>0</v>
      </c>
      <c r="Q208" s="167" t="s">
        <v>119</v>
      </c>
      <c r="R208" s="168">
        <f t="shared" si="3"/>
        <v>1</v>
      </c>
      <c r="S208" s="167">
        <f t="shared" si="4"/>
        <v>0.8</v>
      </c>
      <c r="T208" s="167"/>
      <c r="U208" s="165">
        <f t="shared" si="5"/>
        <v>0</v>
      </c>
      <c r="V208" s="165">
        <f t="shared" si="6"/>
        <v>1.2000000000000002</v>
      </c>
      <c r="W208" s="169">
        <f>($W$1*V208)+(V208*$V$260)</f>
        <v>9802.18291698143</v>
      </c>
      <c r="X208" s="170"/>
      <c r="Y208" s="170">
        <f t="shared" si="7"/>
        <v>9802.18291698143</v>
      </c>
      <c r="Z208" s="170">
        <f t="shared" si="10"/>
        <v>816.85</v>
      </c>
      <c r="AA208" s="170">
        <v>0</v>
      </c>
      <c r="AB208" s="171">
        <v>1667.3333333333333</v>
      </c>
      <c r="AC208" s="170">
        <v>0</v>
      </c>
      <c r="AD208" s="171">
        <v>0</v>
      </c>
      <c r="AE208" s="170">
        <v>0</v>
      </c>
      <c r="AF208" s="170">
        <v>0</v>
      </c>
      <c r="AG208" s="170">
        <v>0</v>
      </c>
      <c r="AH208" s="170">
        <v>0</v>
      </c>
      <c r="AI208" s="170">
        <v>0</v>
      </c>
      <c r="AJ208" s="171">
        <v>0</v>
      </c>
      <c r="AK208" s="171">
        <v>1667.3333333333333</v>
      </c>
      <c r="AL208" s="170">
        <v>0</v>
      </c>
      <c r="AM208" s="170">
        <v>0</v>
      </c>
      <c r="AN208" s="170">
        <f t="shared" si="9"/>
        <v>0</v>
      </c>
    </row>
    <row r="209" spans="1:40" ht="14.25" customHeight="1" x14ac:dyDescent="0.25">
      <c r="A209" s="161" t="s">
        <v>685</v>
      </c>
      <c r="B209" s="162" t="s">
        <v>684</v>
      </c>
      <c r="C209" s="163" t="s">
        <v>286</v>
      </c>
      <c r="D209" s="162" t="s">
        <v>287</v>
      </c>
      <c r="E209" s="164">
        <v>4</v>
      </c>
      <c r="F209" s="164" t="s">
        <v>46</v>
      </c>
      <c r="G209" s="162" t="s">
        <v>438</v>
      </c>
      <c r="H209" s="162" t="s">
        <v>439</v>
      </c>
      <c r="I209" s="164">
        <v>416800</v>
      </c>
      <c r="J209" s="165">
        <v>2</v>
      </c>
      <c r="K209" s="166">
        <v>0.6</v>
      </c>
      <c r="L209" s="165">
        <f t="shared" si="0"/>
        <v>1.2</v>
      </c>
      <c r="M209" s="167"/>
      <c r="N209" s="165">
        <f t="shared" si="1"/>
        <v>0</v>
      </c>
      <c r="O209" s="167"/>
      <c r="P209" s="165">
        <f t="shared" si="2"/>
        <v>0</v>
      </c>
      <c r="Q209" s="167"/>
      <c r="R209" s="168">
        <f t="shared" si="3"/>
        <v>0</v>
      </c>
      <c r="S209" s="167">
        <f t="shared" si="4"/>
        <v>0</v>
      </c>
      <c r="T209" s="167"/>
      <c r="U209" s="165">
        <f t="shared" si="5"/>
        <v>0</v>
      </c>
      <c r="V209" s="165">
        <f t="shared" si="6"/>
        <v>1.2</v>
      </c>
      <c r="W209" s="169">
        <f>($W$1*V209)+(V209*$V$260)</f>
        <v>9802.1829169814282</v>
      </c>
      <c r="X209" s="170"/>
      <c r="Y209" s="170">
        <f t="shared" si="7"/>
        <v>9802.1829169814282</v>
      </c>
      <c r="Z209" s="170">
        <f t="shared" si="10"/>
        <v>816.85</v>
      </c>
      <c r="AA209" s="170">
        <v>9208.58</v>
      </c>
      <c r="AB209" s="171">
        <v>6694.666666666667</v>
      </c>
      <c r="AC209" s="170">
        <v>79.740000000000009</v>
      </c>
      <c r="AD209" s="171">
        <v>0</v>
      </c>
      <c r="AE209" s="170">
        <v>0</v>
      </c>
      <c r="AF209" s="170">
        <v>0</v>
      </c>
      <c r="AG209" s="170">
        <v>0</v>
      </c>
      <c r="AH209" s="170">
        <v>0</v>
      </c>
      <c r="AI209" s="170">
        <v>0</v>
      </c>
      <c r="AJ209" s="171">
        <v>0</v>
      </c>
      <c r="AK209" s="171">
        <v>6694.666666666667</v>
      </c>
      <c r="AL209" s="170">
        <v>0</v>
      </c>
      <c r="AM209" s="170">
        <v>0</v>
      </c>
      <c r="AN209" s="170">
        <f t="shared" si="9"/>
        <v>9288.32</v>
      </c>
    </row>
    <row r="210" spans="1:40" ht="14.25" customHeight="1" x14ac:dyDescent="0.25">
      <c r="A210" s="161" t="s">
        <v>685</v>
      </c>
      <c r="B210" s="162" t="s">
        <v>686</v>
      </c>
      <c r="C210" s="163" t="s">
        <v>286</v>
      </c>
      <c r="D210" s="162" t="s">
        <v>287</v>
      </c>
      <c r="E210" s="164">
        <v>4</v>
      </c>
      <c r="F210" s="164" t="s">
        <v>46</v>
      </c>
      <c r="G210" s="162" t="s">
        <v>438</v>
      </c>
      <c r="H210" s="162" t="s">
        <v>439</v>
      </c>
      <c r="I210" s="164">
        <v>416800</v>
      </c>
      <c r="J210" s="165">
        <v>2</v>
      </c>
      <c r="K210" s="166">
        <v>1</v>
      </c>
      <c r="L210" s="165">
        <f t="shared" si="0"/>
        <v>2</v>
      </c>
      <c r="M210" s="167"/>
      <c r="N210" s="165">
        <f t="shared" si="1"/>
        <v>0</v>
      </c>
      <c r="O210" s="167"/>
      <c r="P210" s="165">
        <f t="shared" si="2"/>
        <v>0</v>
      </c>
      <c r="Q210" s="167"/>
      <c r="R210" s="168">
        <f t="shared" si="3"/>
        <v>0</v>
      </c>
      <c r="S210" s="167">
        <f t="shared" si="4"/>
        <v>0</v>
      </c>
      <c r="T210" s="167"/>
      <c r="U210" s="165">
        <f t="shared" si="5"/>
        <v>0</v>
      </c>
      <c r="V210" s="165">
        <f t="shared" si="6"/>
        <v>2</v>
      </c>
      <c r="W210" s="169">
        <f>($W$1*V210)+(V210*$V$260)</f>
        <v>16336.97152830238</v>
      </c>
      <c r="X210" s="170"/>
      <c r="Y210" s="170">
        <f t="shared" si="7"/>
        <v>16336.97152830238</v>
      </c>
      <c r="Z210" s="170">
        <f t="shared" si="10"/>
        <v>1361.41</v>
      </c>
      <c r="AA210" s="170">
        <v>9208.58</v>
      </c>
      <c r="AB210" s="171">
        <v>6694.666666666667</v>
      </c>
      <c r="AC210" s="170">
        <v>79.740000000000009</v>
      </c>
      <c r="AD210" s="171">
        <v>0</v>
      </c>
      <c r="AE210" s="170">
        <v>0</v>
      </c>
      <c r="AF210" s="170">
        <v>0</v>
      </c>
      <c r="AG210" s="170">
        <v>0</v>
      </c>
      <c r="AH210" s="170">
        <v>0</v>
      </c>
      <c r="AI210" s="170">
        <v>0</v>
      </c>
      <c r="AJ210" s="171">
        <v>0</v>
      </c>
      <c r="AK210" s="171">
        <v>6694.666666666667</v>
      </c>
      <c r="AL210" s="170">
        <v>0</v>
      </c>
      <c r="AM210" s="170">
        <v>0</v>
      </c>
      <c r="AN210" s="170">
        <f t="shared" si="9"/>
        <v>9288.32</v>
      </c>
    </row>
    <row r="211" spans="1:40" ht="14.25" customHeight="1" x14ac:dyDescent="0.25">
      <c r="A211" s="161" t="s">
        <v>687</v>
      </c>
      <c r="B211" s="162" t="s">
        <v>684</v>
      </c>
      <c r="C211" s="163" t="s">
        <v>286</v>
      </c>
      <c r="D211" s="162" t="s">
        <v>287</v>
      </c>
      <c r="E211" s="164">
        <v>4</v>
      </c>
      <c r="F211" s="164" t="s">
        <v>46</v>
      </c>
      <c r="G211" s="162" t="s">
        <v>473</v>
      </c>
      <c r="H211" s="162" t="s">
        <v>610</v>
      </c>
      <c r="I211" s="164">
        <v>404415</v>
      </c>
      <c r="J211" s="165">
        <v>2</v>
      </c>
      <c r="K211" s="166">
        <v>0.2</v>
      </c>
      <c r="L211" s="165">
        <f t="shared" si="0"/>
        <v>0.4</v>
      </c>
      <c r="M211" s="167"/>
      <c r="N211" s="165">
        <f t="shared" si="1"/>
        <v>0</v>
      </c>
      <c r="O211" s="167"/>
      <c r="P211" s="165">
        <f t="shared" si="2"/>
        <v>0</v>
      </c>
      <c r="Q211" s="167"/>
      <c r="R211" s="168">
        <f t="shared" si="3"/>
        <v>0</v>
      </c>
      <c r="S211" s="167">
        <f t="shared" si="4"/>
        <v>0</v>
      </c>
      <c r="T211" s="167"/>
      <c r="U211" s="165">
        <f t="shared" si="5"/>
        <v>0</v>
      </c>
      <c r="V211" s="165">
        <f t="shared" si="6"/>
        <v>0.4</v>
      </c>
      <c r="W211" s="169">
        <f>($W$1*V211)+(V211*$V$260)</f>
        <v>3267.3943056604762</v>
      </c>
      <c r="X211" s="170"/>
      <c r="Y211" s="170">
        <f t="shared" si="7"/>
        <v>3267.3943056604762</v>
      </c>
      <c r="Z211" s="170">
        <f t="shared" si="10"/>
        <v>272.27999999999997</v>
      </c>
      <c r="AA211" s="170">
        <v>1005.0333333333333</v>
      </c>
      <c r="AB211" s="171">
        <v>782.33333333333337</v>
      </c>
      <c r="AC211" s="170">
        <v>9.7733333333333334</v>
      </c>
      <c r="AD211" s="171">
        <v>0</v>
      </c>
      <c r="AE211" s="170">
        <v>0</v>
      </c>
      <c r="AF211" s="170">
        <v>0</v>
      </c>
      <c r="AG211" s="170">
        <v>0</v>
      </c>
      <c r="AH211" s="170">
        <v>1421.1766666666665</v>
      </c>
      <c r="AI211" s="170">
        <v>89.79</v>
      </c>
      <c r="AJ211" s="171">
        <v>2993</v>
      </c>
      <c r="AK211" s="171">
        <v>3775.3333333333335</v>
      </c>
      <c r="AL211" s="170">
        <v>0</v>
      </c>
      <c r="AM211" s="170">
        <v>0</v>
      </c>
      <c r="AN211" s="170">
        <f t="shared" si="9"/>
        <v>2525.7733333333331</v>
      </c>
    </row>
    <row r="212" spans="1:40" ht="14.25" customHeight="1" x14ac:dyDescent="0.25">
      <c r="A212" s="161" t="s">
        <v>688</v>
      </c>
      <c r="B212" s="163" t="s">
        <v>689</v>
      </c>
      <c r="C212" s="163" t="s">
        <v>690</v>
      </c>
      <c r="D212" s="162" t="s">
        <v>691</v>
      </c>
      <c r="E212" s="164" t="s">
        <v>188</v>
      </c>
      <c r="F212" s="164" t="s">
        <v>46</v>
      </c>
      <c r="G212" s="162" t="s">
        <v>431</v>
      </c>
      <c r="H212" s="162" t="s">
        <v>466</v>
      </c>
      <c r="I212" s="164" t="s">
        <v>692</v>
      </c>
      <c r="J212" s="165" t="s">
        <v>188</v>
      </c>
      <c r="K212" s="166">
        <v>0.5</v>
      </c>
      <c r="L212" s="165">
        <f t="shared" si="0"/>
        <v>0</v>
      </c>
      <c r="M212" s="167"/>
      <c r="N212" s="165">
        <f t="shared" si="1"/>
        <v>0</v>
      </c>
      <c r="O212" s="167" t="s">
        <v>119</v>
      </c>
      <c r="P212" s="165">
        <f t="shared" si="2"/>
        <v>0</v>
      </c>
      <c r="Q212" s="167"/>
      <c r="R212" s="168">
        <f t="shared" si="3"/>
        <v>0</v>
      </c>
      <c r="S212" s="167">
        <f t="shared" si="4"/>
        <v>0</v>
      </c>
      <c r="T212" s="167"/>
      <c r="U212" s="165">
        <f t="shared" si="5"/>
        <v>0</v>
      </c>
      <c r="V212" s="165">
        <f t="shared" si="6"/>
        <v>0</v>
      </c>
      <c r="W212" s="169">
        <f>($W$1*V212)+(V212*$V$260)</f>
        <v>0</v>
      </c>
      <c r="X212" s="170"/>
      <c r="Y212" s="170">
        <f t="shared" si="7"/>
        <v>0</v>
      </c>
      <c r="Z212" s="170">
        <f t="shared" si="10"/>
        <v>0</v>
      </c>
      <c r="AA212" s="170">
        <v>32.443333333333328</v>
      </c>
      <c r="AB212" s="171">
        <v>0</v>
      </c>
      <c r="AC212" s="170">
        <v>97.443333333333342</v>
      </c>
      <c r="AD212" s="171">
        <v>0</v>
      </c>
      <c r="AE212" s="170">
        <v>0</v>
      </c>
      <c r="AF212" s="170">
        <v>0</v>
      </c>
      <c r="AG212" s="170">
        <v>0</v>
      </c>
      <c r="AH212" s="170">
        <v>0</v>
      </c>
      <c r="AI212" s="170">
        <v>0</v>
      </c>
      <c r="AJ212" s="171">
        <v>0</v>
      </c>
      <c r="AK212" s="171">
        <v>0</v>
      </c>
      <c r="AL212" s="170">
        <v>0</v>
      </c>
      <c r="AM212" s="170">
        <v>0</v>
      </c>
      <c r="AN212" s="170">
        <f t="shared" si="9"/>
        <v>129.88666666666666</v>
      </c>
    </row>
    <row r="213" spans="1:40" ht="14.25" customHeight="1" x14ac:dyDescent="0.25">
      <c r="A213" s="161" t="s">
        <v>693</v>
      </c>
      <c r="B213" s="162" t="s">
        <v>171</v>
      </c>
      <c r="C213" s="163"/>
      <c r="D213" s="162"/>
      <c r="E213" s="164"/>
      <c r="F213" s="164" t="s">
        <v>46</v>
      </c>
      <c r="G213" s="162" t="s">
        <v>473</v>
      </c>
      <c r="H213" s="162" t="s">
        <v>602</v>
      </c>
      <c r="I213" s="164">
        <v>404710</v>
      </c>
      <c r="J213" s="165">
        <v>0</v>
      </c>
      <c r="K213" s="166">
        <v>0</v>
      </c>
      <c r="L213" s="165">
        <f t="shared" si="0"/>
        <v>0</v>
      </c>
      <c r="M213" s="167"/>
      <c r="N213" s="165">
        <f t="shared" si="1"/>
        <v>0</v>
      </c>
      <c r="O213" s="167" t="s">
        <v>169</v>
      </c>
      <c r="P213" s="165">
        <f t="shared" si="2"/>
        <v>0</v>
      </c>
      <c r="Q213" s="167"/>
      <c r="R213" s="168">
        <f t="shared" si="3"/>
        <v>0</v>
      </c>
      <c r="S213" s="167">
        <f t="shared" si="4"/>
        <v>0</v>
      </c>
      <c r="T213" s="167"/>
      <c r="U213" s="165">
        <f t="shared" si="5"/>
        <v>0</v>
      </c>
      <c r="V213" s="165">
        <f t="shared" si="6"/>
        <v>0</v>
      </c>
      <c r="W213" s="169">
        <f>($W$1*V213)+(V213*$V$260)</f>
        <v>0</v>
      </c>
      <c r="X213" s="170"/>
      <c r="Y213" s="170">
        <f t="shared" si="7"/>
        <v>0</v>
      </c>
      <c r="Z213" s="170">
        <f t="shared" si="10"/>
        <v>0</v>
      </c>
      <c r="AA213" s="170">
        <v>0</v>
      </c>
      <c r="AB213" s="171">
        <v>0</v>
      </c>
      <c r="AC213" s="170">
        <v>0</v>
      </c>
      <c r="AD213" s="171">
        <v>0</v>
      </c>
      <c r="AE213" s="170">
        <v>0</v>
      </c>
      <c r="AF213" s="170">
        <v>0</v>
      </c>
      <c r="AG213" s="170">
        <v>0</v>
      </c>
      <c r="AH213" s="170">
        <v>0</v>
      </c>
      <c r="AI213" s="170">
        <v>0</v>
      </c>
      <c r="AJ213" s="171">
        <v>0</v>
      </c>
      <c r="AK213" s="171">
        <v>5</v>
      </c>
      <c r="AL213" s="170">
        <v>0</v>
      </c>
      <c r="AM213" s="170">
        <v>0</v>
      </c>
      <c r="AN213" s="170">
        <f t="shared" si="9"/>
        <v>0</v>
      </c>
    </row>
    <row r="214" spans="1:40" ht="14.25" customHeight="1" x14ac:dyDescent="0.25">
      <c r="A214" s="161" t="s">
        <v>694</v>
      </c>
      <c r="B214" s="162" t="s">
        <v>171</v>
      </c>
      <c r="C214" s="163"/>
      <c r="D214" s="162"/>
      <c r="E214" s="164"/>
      <c r="F214" s="164" t="s">
        <v>46</v>
      </c>
      <c r="G214" s="162" t="s">
        <v>473</v>
      </c>
      <c r="H214" s="162" t="s">
        <v>602</v>
      </c>
      <c r="I214" s="164" t="s">
        <v>695</v>
      </c>
      <c r="J214" s="165">
        <v>0</v>
      </c>
      <c r="K214" s="166">
        <v>0</v>
      </c>
      <c r="L214" s="165">
        <f t="shared" si="0"/>
        <v>0</v>
      </c>
      <c r="M214" s="167"/>
      <c r="N214" s="165">
        <f t="shared" si="1"/>
        <v>0</v>
      </c>
      <c r="O214" s="167" t="s">
        <v>169</v>
      </c>
      <c r="P214" s="165">
        <f t="shared" si="2"/>
        <v>0</v>
      </c>
      <c r="Q214" s="167"/>
      <c r="R214" s="168">
        <f t="shared" si="3"/>
        <v>0</v>
      </c>
      <c r="S214" s="167">
        <f t="shared" si="4"/>
        <v>0</v>
      </c>
      <c r="T214" s="167"/>
      <c r="U214" s="165">
        <f t="shared" si="5"/>
        <v>0</v>
      </c>
      <c r="V214" s="165">
        <f t="shared" si="6"/>
        <v>0</v>
      </c>
      <c r="W214" s="169">
        <f>($W$1*V214)+(V214*$V$260)</f>
        <v>0</v>
      </c>
      <c r="X214" s="170"/>
      <c r="Y214" s="170">
        <f t="shared" si="7"/>
        <v>0</v>
      </c>
      <c r="Z214" s="170">
        <f t="shared" si="10"/>
        <v>0</v>
      </c>
      <c r="AA214" s="170">
        <v>6.7033333333333331</v>
      </c>
      <c r="AB214" s="171">
        <v>0</v>
      </c>
      <c r="AC214" s="170">
        <v>0</v>
      </c>
      <c r="AD214" s="171">
        <v>0</v>
      </c>
      <c r="AE214" s="170">
        <v>0</v>
      </c>
      <c r="AF214" s="170">
        <v>0</v>
      </c>
      <c r="AG214" s="170">
        <v>0</v>
      </c>
      <c r="AH214" s="170">
        <v>0</v>
      </c>
      <c r="AI214" s="170">
        <v>0</v>
      </c>
      <c r="AJ214" s="171">
        <v>0</v>
      </c>
      <c r="AK214" s="171">
        <v>0</v>
      </c>
      <c r="AL214" s="170">
        <v>0</v>
      </c>
      <c r="AM214" s="170">
        <v>0</v>
      </c>
      <c r="AN214" s="170">
        <f t="shared" si="9"/>
        <v>6.7033333333333331</v>
      </c>
    </row>
    <row r="215" spans="1:40" ht="14.25" customHeight="1" x14ac:dyDescent="0.25">
      <c r="A215" s="161" t="s">
        <v>696</v>
      </c>
      <c r="B215" s="162" t="s">
        <v>410</v>
      </c>
      <c r="C215" s="163"/>
      <c r="D215" s="162"/>
      <c r="E215" s="164"/>
      <c r="F215" s="164" t="s">
        <v>46</v>
      </c>
      <c r="G215" s="162" t="s">
        <v>473</v>
      </c>
      <c r="H215" s="162" t="s">
        <v>602</v>
      </c>
      <c r="I215" s="164">
        <v>404735</v>
      </c>
      <c r="J215" s="165">
        <v>0</v>
      </c>
      <c r="K215" s="166">
        <v>0</v>
      </c>
      <c r="L215" s="165">
        <f t="shared" si="0"/>
        <v>0</v>
      </c>
      <c r="M215" s="167"/>
      <c r="N215" s="165">
        <f t="shared" si="1"/>
        <v>0</v>
      </c>
      <c r="O215" s="167" t="s">
        <v>169</v>
      </c>
      <c r="P215" s="165">
        <f t="shared" si="2"/>
        <v>0</v>
      </c>
      <c r="Q215" s="167"/>
      <c r="R215" s="168">
        <f t="shared" si="3"/>
        <v>0</v>
      </c>
      <c r="S215" s="167">
        <f t="shared" si="4"/>
        <v>0</v>
      </c>
      <c r="T215" s="167"/>
      <c r="U215" s="165">
        <f t="shared" si="5"/>
        <v>0</v>
      </c>
      <c r="V215" s="165">
        <f t="shared" si="6"/>
        <v>0</v>
      </c>
      <c r="W215" s="169">
        <f>($W$1*V215)+(V215*$V$260)</f>
        <v>0</v>
      </c>
      <c r="X215" s="170"/>
      <c r="Y215" s="170">
        <f t="shared" si="7"/>
        <v>0</v>
      </c>
      <c r="Z215" s="170">
        <f t="shared" si="10"/>
        <v>0</v>
      </c>
      <c r="AA215" s="170">
        <v>91.460000000000022</v>
      </c>
      <c r="AB215" s="171">
        <v>4</v>
      </c>
      <c r="AC215" s="170">
        <v>1.9833333333333334</v>
      </c>
      <c r="AD215" s="171">
        <v>0</v>
      </c>
      <c r="AE215" s="170">
        <v>0</v>
      </c>
      <c r="AF215" s="170">
        <v>0</v>
      </c>
      <c r="AG215" s="170">
        <v>0</v>
      </c>
      <c r="AH215" s="170">
        <v>0</v>
      </c>
      <c r="AI215" s="170">
        <v>0</v>
      </c>
      <c r="AJ215" s="171">
        <v>0</v>
      </c>
      <c r="AK215" s="171">
        <v>4</v>
      </c>
      <c r="AL215" s="170">
        <v>0</v>
      </c>
      <c r="AM215" s="170">
        <v>0</v>
      </c>
      <c r="AN215" s="170">
        <f t="shared" si="9"/>
        <v>93.443333333333356</v>
      </c>
    </row>
    <row r="216" spans="1:40" ht="14.25" customHeight="1" x14ac:dyDescent="0.25">
      <c r="A216" s="164" t="s">
        <v>697</v>
      </c>
      <c r="B216" s="162" t="s">
        <v>570</v>
      </c>
      <c r="C216" s="162" t="s">
        <v>517</v>
      </c>
      <c r="D216" s="162" t="s">
        <v>518</v>
      </c>
      <c r="E216" s="164">
        <v>2</v>
      </c>
      <c r="F216" s="164" t="s">
        <v>50</v>
      </c>
      <c r="G216" s="162" t="s">
        <v>698</v>
      </c>
      <c r="H216" s="162" t="s">
        <v>698</v>
      </c>
      <c r="I216" s="164" t="s">
        <v>699</v>
      </c>
      <c r="J216" s="165">
        <v>1</v>
      </c>
      <c r="K216" s="166">
        <v>1</v>
      </c>
      <c r="L216" s="165">
        <f t="shared" si="0"/>
        <v>1</v>
      </c>
      <c r="M216" s="164"/>
      <c r="N216" s="165">
        <f t="shared" si="1"/>
        <v>0</v>
      </c>
      <c r="O216" s="167"/>
      <c r="P216" s="165">
        <f t="shared" si="2"/>
        <v>0</v>
      </c>
      <c r="Q216" s="167"/>
      <c r="R216" s="168">
        <f t="shared" si="3"/>
        <v>0</v>
      </c>
      <c r="S216" s="167">
        <f t="shared" si="4"/>
        <v>0</v>
      </c>
      <c r="T216" s="167"/>
      <c r="U216" s="165">
        <f t="shared" si="5"/>
        <v>0</v>
      </c>
      <c r="V216" s="165">
        <f t="shared" si="6"/>
        <v>1</v>
      </c>
      <c r="W216" s="169">
        <f>($W$1*V216)+(V216*$V$260)</f>
        <v>8168.4857641511899</v>
      </c>
      <c r="X216" s="170"/>
      <c r="Y216" s="170">
        <f t="shared" si="7"/>
        <v>8168.4857641511899</v>
      </c>
      <c r="Z216" s="170">
        <f t="shared" si="10"/>
        <v>680.71</v>
      </c>
      <c r="AA216" s="170">
        <v>0</v>
      </c>
      <c r="AB216" s="171">
        <v>0</v>
      </c>
      <c r="AC216" s="170">
        <v>0</v>
      </c>
      <c r="AD216" s="171">
        <v>0</v>
      </c>
      <c r="AE216" s="170">
        <v>0</v>
      </c>
      <c r="AF216" s="170">
        <v>0</v>
      </c>
      <c r="AG216" s="170">
        <v>0</v>
      </c>
      <c r="AH216" s="170">
        <v>0</v>
      </c>
      <c r="AI216" s="170">
        <v>0</v>
      </c>
      <c r="AJ216" s="171">
        <v>0</v>
      </c>
      <c r="AK216" s="171">
        <v>0</v>
      </c>
      <c r="AL216" s="170">
        <v>0</v>
      </c>
      <c r="AM216" s="170">
        <v>0</v>
      </c>
      <c r="AN216" s="170">
        <f t="shared" si="9"/>
        <v>0</v>
      </c>
    </row>
    <row r="217" spans="1:40" ht="14.25" customHeight="1" x14ac:dyDescent="0.25">
      <c r="A217" s="161" t="s">
        <v>700</v>
      </c>
      <c r="B217" s="162">
        <v>635</v>
      </c>
      <c r="C217" s="163" t="s">
        <v>701</v>
      </c>
      <c r="D217" s="162" t="s">
        <v>702</v>
      </c>
      <c r="E217" s="164">
        <v>4</v>
      </c>
      <c r="F217" s="164" t="s">
        <v>47</v>
      </c>
      <c r="G217" s="162" t="s">
        <v>703</v>
      </c>
      <c r="H217" s="162" t="s">
        <v>704</v>
      </c>
      <c r="I217" s="164">
        <v>803410</v>
      </c>
      <c r="J217" s="165">
        <v>1</v>
      </c>
      <c r="K217" s="190">
        <v>1</v>
      </c>
      <c r="L217" s="165">
        <f t="shared" si="0"/>
        <v>1</v>
      </c>
      <c r="M217" s="167"/>
      <c r="N217" s="165">
        <f t="shared" si="1"/>
        <v>0</v>
      </c>
      <c r="O217" s="167"/>
      <c r="P217" s="165">
        <f t="shared" si="2"/>
        <v>0</v>
      </c>
      <c r="Q217" s="167"/>
      <c r="R217" s="168">
        <f t="shared" si="3"/>
        <v>0</v>
      </c>
      <c r="S217" s="167">
        <f t="shared" si="4"/>
        <v>0</v>
      </c>
      <c r="T217" s="167"/>
      <c r="U217" s="165">
        <f t="shared" si="5"/>
        <v>0</v>
      </c>
      <c r="V217" s="165">
        <f t="shared" si="6"/>
        <v>1</v>
      </c>
      <c r="W217" s="169">
        <f>($W$1*V217)+(V217*$V$260)</f>
        <v>8168.4857641511899</v>
      </c>
      <c r="X217" s="170"/>
      <c r="Y217" s="170">
        <f t="shared" si="7"/>
        <v>8168.4857641511899</v>
      </c>
      <c r="Z217" s="170">
        <f t="shared" si="10"/>
        <v>680.71</v>
      </c>
      <c r="AA217" s="170">
        <v>0</v>
      </c>
      <c r="AB217" s="171">
        <v>0</v>
      </c>
      <c r="AC217" s="170">
        <v>0</v>
      </c>
      <c r="AD217" s="171">
        <v>0</v>
      </c>
      <c r="AE217" s="170">
        <v>0</v>
      </c>
      <c r="AF217" s="170">
        <v>0</v>
      </c>
      <c r="AG217" s="170">
        <v>0</v>
      </c>
      <c r="AH217" s="170">
        <v>0</v>
      </c>
      <c r="AI217" s="170">
        <v>0</v>
      </c>
      <c r="AJ217" s="171">
        <v>0</v>
      </c>
      <c r="AK217" s="171">
        <v>0</v>
      </c>
      <c r="AL217" s="170">
        <v>0</v>
      </c>
      <c r="AM217" s="170">
        <v>0</v>
      </c>
      <c r="AN217" s="170">
        <f t="shared" si="9"/>
        <v>0</v>
      </c>
    </row>
    <row r="218" spans="1:40" ht="14.25" customHeight="1" x14ac:dyDescent="0.25">
      <c r="A218" s="161" t="s">
        <v>705</v>
      </c>
      <c r="B218" s="162" t="s">
        <v>706</v>
      </c>
      <c r="C218" s="163" t="s">
        <v>707</v>
      </c>
      <c r="D218" s="162" t="s">
        <v>708</v>
      </c>
      <c r="E218" s="164">
        <v>3</v>
      </c>
      <c r="F218" s="164" t="s">
        <v>48</v>
      </c>
      <c r="G218" s="162" t="s">
        <v>709</v>
      </c>
      <c r="H218" s="162" t="s">
        <v>710</v>
      </c>
      <c r="I218" s="164">
        <v>601650</v>
      </c>
      <c r="J218" s="165">
        <v>1</v>
      </c>
      <c r="K218" s="166">
        <v>0.25</v>
      </c>
      <c r="L218" s="165">
        <f t="shared" si="0"/>
        <v>0.25</v>
      </c>
      <c r="M218" s="167"/>
      <c r="N218" s="165">
        <f t="shared" si="1"/>
        <v>0</v>
      </c>
      <c r="O218" s="167"/>
      <c r="P218" s="165">
        <f t="shared" si="2"/>
        <v>0</v>
      </c>
      <c r="Q218" s="167"/>
      <c r="R218" s="168">
        <f t="shared" si="3"/>
        <v>0</v>
      </c>
      <c r="S218" s="167">
        <f t="shared" si="4"/>
        <v>0</v>
      </c>
      <c r="T218" s="167"/>
      <c r="U218" s="165">
        <f t="shared" si="5"/>
        <v>0</v>
      </c>
      <c r="V218" s="165">
        <f t="shared" si="6"/>
        <v>0.25</v>
      </c>
      <c r="W218" s="169">
        <f>($W$1*V218)+(V218*$V$260)</f>
        <v>2042.1214410377975</v>
      </c>
      <c r="X218" s="170"/>
      <c r="Y218" s="170">
        <f t="shared" si="7"/>
        <v>2042.1214410377975</v>
      </c>
      <c r="Z218" s="170">
        <f t="shared" si="10"/>
        <v>170.18</v>
      </c>
      <c r="AA218" s="170">
        <v>2976.5833333333335</v>
      </c>
      <c r="AB218" s="171">
        <v>3480.6666666666665</v>
      </c>
      <c r="AC218" s="170">
        <v>3.0466666666666669</v>
      </c>
      <c r="AD218" s="171">
        <v>0</v>
      </c>
      <c r="AE218" s="170">
        <v>0</v>
      </c>
      <c r="AF218" s="170">
        <v>0</v>
      </c>
      <c r="AG218" s="170">
        <v>0</v>
      </c>
      <c r="AH218" s="170">
        <v>0</v>
      </c>
      <c r="AI218" s="170">
        <v>0</v>
      </c>
      <c r="AJ218" s="171">
        <v>0</v>
      </c>
      <c r="AK218" s="171">
        <v>3480.6666666666665</v>
      </c>
      <c r="AL218" s="170">
        <v>0</v>
      </c>
      <c r="AM218" s="170">
        <v>0</v>
      </c>
      <c r="AN218" s="170">
        <f t="shared" si="9"/>
        <v>2979.63</v>
      </c>
    </row>
    <row r="219" spans="1:40" ht="14.25" customHeight="1" x14ac:dyDescent="0.25">
      <c r="A219" s="161" t="s">
        <v>705</v>
      </c>
      <c r="B219" s="162" t="s">
        <v>706</v>
      </c>
      <c r="C219" s="163" t="s">
        <v>707</v>
      </c>
      <c r="D219" s="162" t="s">
        <v>708</v>
      </c>
      <c r="E219" s="164">
        <v>3</v>
      </c>
      <c r="F219" s="164" t="s">
        <v>48</v>
      </c>
      <c r="G219" s="162" t="s">
        <v>709</v>
      </c>
      <c r="H219" s="162" t="s">
        <v>711</v>
      </c>
      <c r="I219" s="164">
        <v>601777</v>
      </c>
      <c r="J219" s="165">
        <v>1</v>
      </c>
      <c r="K219" s="166">
        <v>0.25</v>
      </c>
      <c r="L219" s="165">
        <f t="shared" si="0"/>
        <v>0.25</v>
      </c>
      <c r="M219" s="167"/>
      <c r="N219" s="165">
        <f t="shared" si="1"/>
        <v>0</v>
      </c>
      <c r="O219" s="167"/>
      <c r="P219" s="165">
        <f t="shared" si="2"/>
        <v>0</v>
      </c>
      <c r="Q219" s="167"/>
      <c r="R219" s="168">
        <f t="shared" si="3"/>
        <v>0</v>
      </c>
      <c r="S219" s="167">
        <f t="shared" si="4"/>
        <v>0</v>
      </c>
      <c r="T219" s="167"/>
      <c r="U219" s="165">
        <f t="shared" si="5"/>
        <v>0</v>
      </c>
      <c r="V219" s="165">
        <f t="shared" si="6"/>
        <v>0.25</v>
      </c>
      <c r="W219" s="169">
        <f>($W$1*V219)+(V219*$V$260)</f>
        <v>2042.1214410377975</v>
      </c>
      <c r="X219" s="170"/>
      <c r="Y219" s="170">
        <f t="shared" si="7"/>
        <v>2042.1214410377975</v>
      </c>
      <c r="Z219" s="170">
        <f t="shared" si="10"/>
        <v>170.18</v>
      </c>
      <c r="AA219" s="170">
        <v>0</v>
      </c>
      <c r="AB219" s="171">
        <v>0</v>
      </c>
      <c r="AC219" s="170">
        <v>0</v>
      </c>
      <c r="AD219" s="171">
        <v>0</v>
      </c>
      <c r="AE219" s="170">
        <v>0</v>
      </c>
      <c r="AF219" s="170">
        <v>0</v>
      </c>
      <c r="AG219" s="170">
        <v>0</v>
      </c>
      <c r="AH219" s="170">
        <v>0</v>
      </c>
      <c r="AI219" s="170">
        <v>0</v>
      </c>
      <c r="AJ219" s="171">
        <v>0</v>
      </c>
      <c r="AK219" s="171">
        <v>0</v>
      </c>
      <c r="AL219" s="170">
        <v>0</v>
      </c>
      <c r="AM219" s="170">
        <v>0</v>
      </c>
      <c r="AN219" s="170">
        <f t="shared" si="9"/>
        <v>0</v>
      </c>
    </row>
    <row r="220" spans="1:40" ht="14.25" customHeight="1" x14ac:dyDescent="0.25">
      <c r="A220" s="161" t="s">
        <v>712</v>
      </c>
      <c r="B220" s="162" t="s">
        <v>706</v>
      </c>
      <c r="C220" s="163" t="s">
        <v>707</v>
      </c>
      <c r="D220" s="162" t="s">
        <v>708</v>
      </c>
      <c r="E220" s="164">
        <v>3</v>
      </c>
      <c r="F220" s="164" t="s">
        <v>48</v>
      </c>
      <c r="G220" s="162" t="s">
        <v>419</v>
      </c>
      <c r="H220" s="162" t="s">
        <v>713</v>
      </c>
      <c r="I220" s="164">
        <v>601390</v>
      </c>
      <c r="J220" s="165">
        <v>1</v>
      </c>
      <c r="K220" s="166">
        <v>0.75</v>
      </c>
      <c r="L220" s="165">
        <f t="shared" si="0"/>
        <v>0.75</v>
      </c>
      <c r="M220" s="167"/>
      <c r="N220" s="165">
        <f t="shared" si="1"/>
        <v>0</v>
      </c>
      <c r="O220" s="167"/>
      <c r="P220" s="165">
        <f t="shared" si="2"/>
        <v>0</v>
      </c>
      <c r="Q220" s="167"/>
      <c r="R220" s="168">
        <f t="shared" si="3"/>
        <v>0</v>
      </c>
      <c r="S220" s="167">
        <f t="shared" si="4"/>
        <v>0</v>
      </c>
      <c r="T220" s="167"/>
      <c r="U220" s="165">
        <f t="shared" si="5"/>
        <v>0</v>
      </c>
      <c r="V220" s="165">
        <f t="shared" si="6"/>
        <v>0.75</v>
      </c>
      <c r="W220" s="169">
        <f>($W$1*V220)+(V220*$V$260)</f>
        <v>6126.3643231133919</v>
      </c>
      <c r="X220" s="170"/>
      <c r="Y220" s="170">
        <f t="shared" si="7"/>
        <v>6126.3643231133919</v>
      </c>
      <c r="Z220" s="169">
        <f t="shared" si="10"/>
        <v>510.53</v>
      </c>
      <c r="AA220" s="170">
        <v>0.91333333333333344</v>
      </c>
      <c r="AB220" s="171">
        <v>1.6666666666666667</v>
      </c>
      <c r="AC220" s="170">
        <v>0</v>
      </c>
      <c r="AD220" s="171">
        <v>0</v>
      </c>
      <c r="AE220" s="170">
        <v>0</v>
      </c>
      <c r="AF220" s="170">
        <v>0</v>
      </c>
      <c r="AG220" s="170">
        <v>0</v>
      </c>
      <c r="AH220" s="170">
        <v>0</v>
      </c>
      <c r="AI220" s="170">
        <v>0</v>
      </c>
      <c r="AJ220" s="171">
        <v>0</v>
      </c>
      <c r="AK220" s="171">
        <v>1.6666666666666667</v>
      </c>
      <c r="AL220" s="170">
        <v>0</v>
      </c>
      <c r="AM220" s="170">
        <v>0</v>
      </c>
      <c r="AN220" s="170">
        <f t="shared" si="9"/>
        <v>0.91333333333333344</v>
      </c>
    </row>
    <row r="221" spans="1:40" ht="14.25" customHeight="1" x14ac:dyDescent="0.25">
      <c r="A221" s="161" t="s">
        <v>714</v>
      </c>
      <c r="B221" s="162" t="s">
        <v>706</v>
      </c>
      <c r="C221" s="163" t="s">
        <v>707</v>
      </c>
      <c r="D221" s="162" t="s">
        <v>708</v>
      </c>
      <c r="E221" s="164">
        <v>3</v>
      </c>
      <c r="F221" s="164" t="s">
        <v>48</v>
      </c>
      <c r="G221" s="162" t="s">
        <v>419</v>
      </c>
      <c r="H221" s="162" t="s">
        <v>715</v>
      </c>
      <c r="I221" s="164">
        <v>601380</v>
      </c>
      <c r="J221" s="165">
        <v>1</v>
      </c>
      <c r="K221" s="166">
        <v>0.25</v>
      </c>
      <c r="L221" s="165">
        <f t="shared" si="0"/>
        <v>0.25</v>
      </c>
      <c r="M221" s="167"/>
      <c r="N221" s="165">
        <f t="shared" si="1"/>
        <v>0</v>
      </c>
      <c r="O221" s="167"/>
      <c r="P221" s="165">
        <f t="shared" si="2"/>
        <v>0</v>
      </c>
      <c r="Q221" s="167"/>
      <c r="R221" s="168">
        <f t="shared" si="3"/>
        <v>0</v>
      </c>
      <c r="S221" s="167">
        <f t="shared" si="4"/>
        <v>0</v>
      </c>
      <c r="T221" s="167"/>
      <c r="U221" s="165">
        <f t="shared" si="5"/>
        <v>0</v>
      </c>
      <c r="V221" s="165">
        <f t="shared" si="6"/>
        <v>0.25</v>
      </c>
      <c r="W221" s="169">
        <f>($W$1*V221)+(V221*$V$260)</f>
        <v>2042.1214410377975</v>
      </c>
      <c r="X221" s="170"/>
      <c r="Y221" s="170">
        <f t="shared" si="7"/>
        <v>2042.1214410377975</v>
      </c>
      <c r="Z221" s="170">
        <f t="shared" si="10"/>
        <v>170.18</v>
      </c>
      <c r="AA221" s="170">
        <v>0</v>
      </c>
      <c r="AB221" s="171">
        <v>0</v>
      </c>
      <c r="AC221" s="170">
        <v>0</v>
      </c>
      <c r="AD221" s="171">
        <v>0</v>
      </c>
      <c r="AE221" s="170">
        <v>0</v>
      </c>
      <c r="AF221" s="170">
        <v>0</v>
      </c>
      <c r="AG221" s="170">
        <v>0</v>
      </c>
      <c r="AH221" s="170">
        <v>0</v>
      </c>
      <c r="AI221" s="170">
        <v>0</v>
      </c>
      <c r="AJ221" s="171">
        <v>0</v>
      </c>
      <c r="AK221" s="171">
        <v>0</v>
      </c>
      <c r="AL221" s="170">
        <v>0</v>
      </c>
      <c r="AM221" s="170">
        <v>0</v>
      </c>
      <c r="AN221" s="170">
        <f t="shared" si="9"/>
        <v>0</v>
      </c>
    </row>
    <row r="222" spans="1:40" ht="15.75" customHeight="1" x14ac:dyDescent="0.25">
      <c r="A222" s="161" t="s">
        <v>712</v>
      </c>
      <c r="B222" s="162" t="s">
        <v>706</v>
      </c>
      <c r="C222" s="163" t="s">
        <v>707</v>
      </c>
      <c r="D222" s="162" t="s">
        <v>708</v>
      </c>
      <c r="E222" s="164">
        <v>3</v>
      </c>
      <c r="F222" s="164" t="s">
        <v>48</v>
      </c>
      <c r="G222" s="162" t="s">
        <v>709</v>
      </c>
      <c r="H222" s="162" t="s">
        <v>716</v>
      </c>
      <c r="I222" s="164">
        <v>601690</v>
      </c>
      <c r="J222" s="165">
        <v>1</v>
      </c>
      <c r="K222" s="166">
        <v>0.5</v>
      </c>
      <c r="L222" s="165">
        <f t="shared" si="0"/>
        <v>0.5</v>
      </c>
      <c r="M222" s="167"/>
      <c r="N222" s="165">
        <f t="shared" si="1"/>
        <v>0</v>
      </c>
      <c r="O222" s="167"/>
      <c r="P222" s="165">
        <f t="shared" si="2"/>
        <v>0</v>
      </c>
      <c r="Q222" s="167"/>
      <c r="R222" s="168">
        <f t="shared" si="3"/>
        <v>0</v>
      </c>
      <c r="S222" s="167">
        <f t="shared" si="4"/>
        <v>0</v>
      </c>
      <c r="T222" s="167"/>
      <c r="U222" s="165">
        <f t="shared" si="5"/>
        <v>0</v>
      </c>
      <c r="V222" s="165">
        <f t="shared" si="6"/>
        <v>0.5</v>
      </c>
      <c r="W222" s="169">
        <f>($W$1*V222)+(V222*$V$260)</f>
        <v>4084.2428820755949</v>
      </c>
      <c r="X222" s="170"/>
      <c r="Y222" s="170">
        <f t="shared" si="7"/>
        <v>4084.2428820755949</v>
      </c>
      <c r="Z222" s="169">
        <f t="shared" si="10"/>
        <v>340.35</v>
      </c>
      <c r="AA222" s="170">
        <v>0</v>
      </c>
      <c r="AB222" s="171">
        <v>0</v>
      </c>
      <c r="AC222" s="170">
        <v>0</v>
      </c>
      <c r="AD222" s="171">
        <v>0</v>
      </c>
      <c r="AE222" s="170">
        <v>0</v>
      </c>
      <c r="AF222" s="170">
        <v>0</v>
      </c>
      <c r="AG222" s="170">
        <v>0</v>
      </c>
      <c r="AH222" s="170">
        <v>0</v>
      </c>
      <c r="AI222" s="170">
        <v>0</v>
      </c>
      <c r="AJ222" s="171">
        <v>0</v>
      </c>
      <c r="AK222" s="171">
        <v>0</v>
      </c>
      <c r="AL222" s="170">
        <v>0</v>
      </c>
      <c r="AM222" s="170">
        <v>0</v>
      </c>
      <c r="AN222" s="170">
        <f t="shared" si="9"/>
        <v>0</v>
      </c>
    </row>
    <row r="223" spans="1:40" ht="14.25" customHeight="1" x14ac:dyDescent="0.25">
      <c r="A223" s="161" t="s">
        <v>717</v>
      </c>
      <c r="B223" s="162" t="s">
        <v>718</v>
      </c>
      <c r="C223" s="163" t="s">
        <v>719</v>
      </c>
      <c r="D223" s="162" t="s">
        <v>720</v>
      </c>
      <c r="E223" s="164">
        <v>3</v>
      </c>
      <c r="F223" s="164" t="s">
        <v>48</v>
      </c>
      <c r="G223" s="162" t="s">
        <v>709</v>
      </c>
      <c r="H223" s="162" t="s">
        <v>721</v>
      </c>
      <c r="I223" s="164">
        <v>601640</v>
      </c>
      <c r="J223" s="165">
        <v>1</v>
      </c>
      <c r="K223" s="166">
        <v>1</v>
      </c>
      <c r="L223" s="165">
        <f t="shared" si="0"/>
        <v>1</v>
      </c>
      <c r="M223" s="167"/>
      <c r="N223" s="165">
        <f t="shared" si="1"/>
        <v>0</v>
      </c>
      <c r="O223" s="167"/>
      <c r="P223" s="165">
        <f t="shared" si="2"/>
        <v>0</v>
      </c>
      <c r="Q223" s="167"/>
      <c r="R223" s="168">
        <f t="shared" si="3"/>
        <v>0</v>
      </c>
      <c r="S223" s="167">
        <f t="shared" si="4"/>
        <v>0</v>
      </c>
      <c r="T223" s="167"/>
      <c r="U223" s="165">
        <f t="shared" si="5"/>
        <v>0</v>
      </c>
      <c r="V223" s="165">
        <f t="shared" si="6"/>
        <v>1</v>
      </c>
      <c r="W223" s="169">
        <f>($W$1*V223)+(V223*$V$260)</f>
        <v>8168.4857641511899</v>
      </c>
      <c r="X223" s="170"/>
      <c r="Y223" s="170">
        <f t="shared" si="7"/>
        <v>8168.4857641511899</v>
      </c>
      <c r="Z223" s="169">
        <f t="shared" si="10"/>
        <v>680.71</v>
      </c>
      <c r="AA223" s="170">
        <v>0</v>
      </c>
      <c r="AB223" s="171">
        <v>0</v>
      </c>
      <c r="AC223" s="170">
        <v>0</v>
      </c>
      <c r="AD223" s="171">
        <v>0</v>
      </c>
      <c r="AE223" s="170">
        <v>0</v>
      </c>
      <c r="AF223" s="170">
        <v>0</v>
      </c>
      <c r="AG223" s="170">
        <v>0</v>
      </c>
      <c r="AH223" s="170">
        <v>0</v>
      </c>
      <c r="AI223" s="170">
        <v>0</v>
      </c>
      <c r="AJ223" s="171">
        <v>0</v>
      </c>
      <c r="AK223" s="171">
        <v>0</v>
      </c>
      <c r="AL223" s="170">
        <v>0</v>
      </c>
      <c r="AM223" s="170">
        <v>0</v>
      </c>
      <c r="AN223" s="170">
        <f t="shared" si="9"/>
        <v>0</v>
      </c>
    </row>
    <row r="224" spans="1:40" ht="14.25" customHeight="1" x14ac:dyDescent="0.25">
      <c r="A224" s="161" t="s">
        <v>722</v>
      </c>
      <c r="B224" s="162" t="s">
        <v>723</v>
      </c>
      <c r="C224" s="163" t="s">
        <v>489</v>
      </c>
      <c r="D224" s="162" t="s">
        <v>490</v>
      </c>
      <c r="E224" s="164">
        <v>4</v>
      </c>
      <c r="F224" s="164" t="s">
        <v>48</v>
      </c>
      <c r="G224" s="162" t="s">
        <v>724</v>
      </c>
      <c r="H224" s="162" t="s">
        <v>489</v>
      </c>
      <c r="I224" s="164">
        <v>601422</v>
      </c>
      <c r="J224" s="165">
        <v>1</v>
      </c>
      <c r="K224" s="166">
        <v>1</v>
      </c>
      <c r="L224" s="165">
        <f t="shared" si="0"/>
        <v>1</v>
      </c>
      <c r="M224" s="167"/>
      <c r="N224" s="165">
        <f t="shared" si="1"/>
        <v>0</v>
      </c>
      <c r="O224" s="167"/>
      <c r="P224" s="165">
        <f t="shared" si="2"/>
        <v>0</v>
      </c>
      <c r="Q224" s="167"/>
      <c r="R224" s="168">
        <f t="shared" si="3"/>
        <v>0</v>
      </c>
      <c r="S224" s="167">
        <f t="shared" si="4"/>
        <v>0</v>
      </c>
      <c r="T224" s="167"/>
      <c r="U224" s="165">
        <f t="shared" si="5"/>
        <v>0</v>
      </c>
      <c r="V224" s="165">
        <f t="shared" si="6"/>
        <v>1</v>
      </c>
      <c r="W224" s="169">
        <f>($W$1*V224)+(V224*$V$260)</f>
        <v>8168.4857641511899</v>
      </c>
      <c r="X224" s="170"/>
      <c r="Y224" s="170">
        <f t="shared" si="7"/>
        <v>8168.4857641511899</v>
      </c>
      <c r="Z224" s="169">
        <f t="shared" si="10"/>
        <v>680.71</v>
      </c>
      <c r="AA224" s="170">
        <v>24.51</v>
      </c>
      <c r="AB224" s="171">
        <v>28.333333333333332</v>
      </c>
      <c r="AC224" s="170">
        <v>0</v>
      </c>
      <c r="AD224" s="171">
        <v>0</v>
      </c>
      <c r="AE224" s="170">
        <v>198.33333333333334</v>
      </c>
      <c r="AF224" s="170">
        <v>0</v>
      </c>
      <c r="AG224" s="170">
        <v>0</v>
      </c>
      <c r="AH224" s="170">
        <v>0</v>
      </c>
      <c r="AI224" s="170">
        <v>0</v>
      </c>
      <c r="AJ224" s="171">
        <v>0</v>
      </c>
      <c r="AK224" s="171">
        <v>28.333333333333332</v>
      </c>
      <c r="AL224" s="170">
        <v>0</v>
      </c>
      <c r="AM224" s="170">
        <v>0</v>
      </c>
      <c r="AN224" s="170">
        <f t="shared" si="9"/>
        <v>222.84333333333333</v>
      </c>
    </row>
    <row r="225" spans="1:40" ht="14.25" customHeight="1" x14ac:dyDescent="0.25">
      <c r="A225" s="161" t="s">
        <v>725</v>
      </c>
      <c r="B225" s="162" t="s">
        <v>726</v>
      </c>
      <c r="C225" s="163" t="s">
        <v>132</v>
      </c>
      <c r="D225" s="162" t="s">
        <v>133</v>
      </c>
      <c r="E225" s="164">
        <v>2</v>
      </c>
      <c r="F225" s="164" t="s">
        <v>48</v>
      </c>
      <c r="G225" s="162" t="s">
        <v>724</v>
      </c>
      <c r="H225" s="162" t="s">
        <v>727</v>
      </c>
      <c r="I225" s="164">
        <v>601410</v>
      </c>
      <c r="J225" s="165">
        <v>2</v>
      </c>
      <c r="K225" s="166">
        <v>1</v>
      </c>
      <c r="L225" s="165">
        <f t="shared" si="0"/>
        <v>2</v>
      </c>
      <c r="M225" s="167"/>
      <c r="N225" s="165">
        <f t="shared" si="1"/>
        <v>0</v>
      </c>
      <c r="O225" s="167"/>
      <c r="P225" s="165">
        <f t="shared" si="2"/>
        <v>0</v>
      </c>
      <c r="Q225" s="167"/>
      <c r="R225" s="168">
        <f t="shared" si="3"/>
        <v>0</v>
      </c>
      <c r="S225" s="167">
        <f t="shared" si="4"/>
        <v>0</v>
      </c>
      <c r="T225" s="167"/>
      <c r="U225" s="165">
        <f t="shared" si="5"/>
        <v>0</v>
      </c>
      <c r="V225" s="165">
        <f t="shared" si="6"/>
        <v>2</v>
      </c>
      <c r="W225" s="169">
        <f>($W$1*V225)+(V225*$V$260)</f>
        <v>16336.97152830238</v>
      </c>
      <c r="X225" s="170"/>
      <c r="Y225" s="170">
        <f t="shared" si="7"/>
        <v>16336.97152830238</v>
      </c>
      <c r="Z225" s="169"/>
      <c r="AA225" s="170">
        <v>1.1433333333333333</v>
      </c>
      <c r="AB225" s="171">
        <v>1</v>
      </c>
      <c r="AC225" s="170">
        <v>0</v>
      </c>
      <c r="AD225" s="171">
        <v>0</v>
      </c>
      <c r="AE225" s="170">
        <v>382.5</v>
      </c>
      <c r="AF225" s="170">
        <v>0</v>
      </c>
      <c r="AG225" s="170">
        <v>0</v>
      </c>
      <c r="AH225" s="170">
        <v>0</v>
      </c>
      <c r="AI225" s="170">
        <v>0</v>
      </c>
      <c r="AJ225" s="171">
        <v>0</v>
      </c>
      <c r="AK225" s="171">
        <v>1</v>
      </c>
      <c r="AL225" s="170">
        <v>0</v>
      </c>
      <c r="AM225" s="170">
        <v>0</v>
      </c>
      <c r="AN225" s="170">
        <f t="shared" si="9"/>
        <v>383.64333333333332</v>
      </c>
    </row>
    <row r="226" spans="1:40" ht="14.25" customHeight="1" x14ac:dyDescent="0.25">
      <c r="A226" s="161" t="s">
        <v>728</v>
      </c>
      <c r="B226" s="162" t="s">
        <v>729</v>
      </c>
      <c r="C226" s="163" t="s">
        <v>132</v>
      </c>
      <c r="D226" s="163" t="s">
        <v>133</v>
      </c>
      <c r="E226" s="164">
        <v>2</v>
      </c>
      <c r="F226" s="164" t="s">
        <v>48</v>
      </c>
      <c r="G226" s="162" t="s">
        <v>419</v>
      </c>
      <c r="H226" s="162" t="s">
        <v>730</v>
      </c>
      <c r="I226" s="164">
        <v>601210</v>
      </c>
      <c r="J226" s="165">
        <v>2</v>
      </c>
      <c r="K226" s="166">
        <v>1</v>
      </c>
      <c r="L226" s="165">
        <f t="shared" si="0"/>
        <v>2</v>
      </c>
      <c r="M226" s="167"/>
      <c r="N226" s="165">
        <f t="shared" si="1"/>
        <v>0</v>
      </c>
      <c r="O226" s="167"/>
      <c r="P226" s="165">
        <f t="shared" si="2"/>
        <v>0</v>
      </c>
      <c r="Q226" s="167"/>
      <c r="R226" s="168">
        <f t="shared" si="3"/>
        <v>0</v>
      </c>
      <c r="S226" s="167">
        <f t="shared" si="4"/>
        <v>0</v>
      </c>
      <c r="T226" s="167"/>
      <c r="U226" s="165">
        <f t="shared" si="5"/>
        <v>0</v>
      </c>
      <c r="V226" s="165">
        <f t="shared" si="6"/>
        <v>2</v>
      </c>
      <c r="W226" s="169">
        <f>($W$1*V226)+(V226*$V$260)</f>
        <v>16336.97152830238</v>
      </c>
      <c r="X226" s="170"/>
      <c r="Y226" s="170">
        <f t="shared" si="7"/>
        <v>16336.97152830238</v>
      </c>
      <c r="Z226" s="169">
        <f t="shared" ref="Z226:Z237" si="11">ROUND(Y226/12,2)</f>
        <v>1361.41</v>
      </c>
      <c r="AA226" s="170">
        <v>8.1566666666666681</v>
      </c>
      <c r="AB226" s="171">
        <v>5</v>
      </c>
      <c r="AC226" s="170">
        <v>9.1366666666666667</v>
      </c>
      <c r="AD226" s="171">
        <v>0</v>
      </c>
      <c r="AE226" s="170">
        <v>0</v>
      </c>
      <c r="AF226" s="170">
        <v>0</v>
      </c>
      <c r="AG226" s="170">
        <v>0</v>
      </c>
      <c r="AH226" s="170">
        <v>0</v>
      </c>
      <c r="AI226" s="170">
        <v>0</v>
      </c>
      <c r="AJ226" s="171">
        <v>0</v>
      </c>
      <c r="AK226" s="171">
        <v>5</v>
      </c>
      <c r="AL226" s="170">
        <v>0</v>
      </c>
      <c r="AM226" s="170">
        <v>0</v>
      </c>
      <c r="AN226" s="170">
        <f t="shared" si="9"/>
        <v>17.293333333333337</v>
      </c>
    </row>
    <row r="227" spans="1:40" ht="14.25" customHeight="1" x14ac:dyDescent="0.25">
      <c r="A227" s="161" t="s">
        <v>731</v>
      </c>
      <c r="B227" s="162" t="s">
        <v>732</v>
      </c>
      <c r="C227" s="163" t="s">
        <v>132</v>
      </c>
      <c r="D227" s="163" t="s">
        <v>133</v>
      </c>
      <c r="E227" s="164">
        <v>2</v>
      </c>
      <c r="F227" s="164" t="s">
        <v>48</v>
      </c>
      <c r="G227" s="162" t="s">
        <v>724</v>
      </c>
      <c r="H227" s="162" t="s">
        <v>733</v>
      </c>
      <c r="I227" s="164">
        <v>601473</v>
      </c>
      <c r="J227" s="165">
        <v>2</v>
      </c>
      <c r="K227" s="166">
        <v>1</v>
      </c>
      <c r="L227" s="165">
        <f t="shared" si="0"/>
        <v>2</v>
      </c>
      <c r="M227" s="167"/>
      <c r="N227" s="165">
        <f t="shared" si="1"/>
        <v>0</v>
      </c>
      <c r="O227" s="167"/>
      <c r="P227" s="165">
        <f t="shared" si="2"/>
        <v>0</v>
      </c>
      <c r="Q227" s="167"/>
      <c r="R227" s="168">
        <f t="shared" si="3"/>
        <v>0</v>
      </c>
      <c r="S227" s="167">
        <f t="shared" si="4"/>
        <v>0</v>
      </c>
      <c r="T227" s="167"/>
      <c r="U227" s="165">
        <f t="shared" si="5"/>
        <v>0</v>
      </c>
      <c r="V227" s="165">
        <f t="shared" si="6"/>
        <v>2</v>
      </c>
      <c r="W227" s="169">
        <f>($W$1*V227)+(V227*$V$260)</f>
        <v>16336.97152830238</v>
      </c>
      <c r="X227" s="170"/>
      <c r="Y227" s="170">
        <f t="shared" si="7"/>
        <v>16336.97152830238</v>
      </c>
      <c r="Z227" s="169">
        <f t="shared" si="11"/>
        <v>1361.41</v>
      </c>
      <c r="AA227" s="170">
        <v>0</v>
      </c>
      <c r="AB227" s="171">
        <v>0</v>
      </c>
      <c r="AC227" s="170">
        <v>0</v>
      </c>
      <c r="AD227" s="171">
        <v>0</v>
      </c>
      <c r="AE227" s="170">
        <v>28.333333333333332</v>
      </c>
      <c r="AF227" s="170">
        <v>0</v>
      </c>
      <c r="AG227" s="170">
        <v>0</v>
      </c>
      <c r="AH227" s="170">
        <v>0</v>
      </c>
      <c r="AI227" s="170">
        <v>0</v>
      </c>
      <c r="AJ227" s="171">
        <v>0</v>
      </c>
      <c r="AK227" s="171">
        <v>0</v>
      </c>
      <c r="AL227" s="170">
        <v>0</v>
      </c>
      <c r="AM227" s="170">
        <v>0</v>
      </c>
      <c r="AN227" s="170">
        <f t="shared" si="9"/>
        <v>28.333333333333332</v>
      </c>
    </row>
    <row r="228" spans="1:40" ht="14.25" customHeight="1" x14ac:dyDescent="0.25">
      <c r="A228" s="161" t="s">
        <v>734</v>
      </c>
      <c r="B228" s="162" t="s">
        <v>735</v>
      </c>
      <c r="C228" s="163" t="s">
        <v>163</v>
      </c>
      <c r="D228" s="162" t="s">
        <v>164</v>
      </c>
      <c r="E228" s="164">
        <v>45661</v>
      </c>
      <c r="F228" s="164" t="s">
        <v>48</v>
      </c>
      <c r="G228" s="162" t="s">
        <v>736</v>
      </c>
      <c r="H228" s="162" t="s">
        <v>737</v>
      </c>
      <c r="I228" s="164">
        <v>600001</v>
      </c>
      <c r="J228" s="165">
        <v>2</v>
      </c>
      <c r="K228" s="166">
        <v>1</v>
      </c>
      <c r="L228" s="165">
        <f t="shared" si="0"/>
        <v>2</v>
      </c>
      <c r="M228" s="167"/>
      <c r="N228" s="165">
        <f t="shared" si="1"/>
        <v>0</v>
      </c>
      <c r="O228" s="167" t="s">
        <v>119</v>
      </c>
      <c r="P228" s="165">
        <f t="shared" si="2"/>
        <v>2</v>
      </c>
      <c r="Q228" s="167"/>
      <c r="R228" s="168">
        <f t="shared" si="3"/>
        <v>0</v>
      </c>
      <c r="S228" s="167">
        <f t="shared" si="4"/>
        <v>0</v>
      </c>
      <c r="T228" s="167"/>
      <c r="U228" s="165">
        <f t="shared" si="5"/>
        <v>0</v>
      </c>
      <c r="V228" s="165">
        <f t="shared" si="6"/>
        <v>4</v>
      </c>
      <c r="W228" s="169">
        <f>($W$1*V228)+(V228*$V$260)</f>
        <v>32673.943056604759</v>
      </c>
      <c r="X228" s="170"/>
      <c r="Y228" s="170">
        <f t="shared" si="7"/>
        <v>32673.943056604759</v>
      </c>
      <c r="Z228" s="169">
        <f t="shared" si="11"/>
        <v>2722.83</v>
      </c>
      <c r="AA228" s="170">
        <v>544.2166666666667</v>
      </c>
      <c r="AB228" s="171">
        <v>847</v>
      </c>
      <c r="AC228" s="170">
        <v>103.60000000000001</v>
      </c>
      <c r="AD228" s="171">
        <v>0</v>
      </c>
      <c r="AE228" s="170">
        <v>70.833333333333329</v>
      </c>
      <c r="AF228" s="170">
        <v>0</v>
      </c>
      <c r="AG228" s="170">
        <v>0</v>
      </c>
      <c r="AH228" s="170">
        <v>0</v>
      </c>
      <c r="AI228" s="170">
        <v>0</v>
      </c>
      <c r="AJ228" s="171">
        <v>0</v>
      </c>
      <c r="AK228" s="171">
        <v>847</v>
      </c>
      <c r="AL228" s="170">
        <v>0</v>
      </c>
      <c r="AM228" s="170">
        <v>0</v>
      </c>
      <c r="AN228" s="170">
        <f t="shared" si="9"/>
        <v>718.65000000000009</v>
      </c>
    </row>
    <row r="229" spans="1:40" ht="14.25" customHeight="1" x14ac:dyDescent="0.25">
      <c r="A229" s="164" t="s">
        <v>738</v>
      </c>
      <c r="B229" s="162" t="s">
        <v>739</v>
      </c>
      <c r="C229" s="163" t="s">
        <v>122</v>
      </c>
      <c r="D229" s="163" t="s">
        <v>123</v>
      </c>
      <c r="E229" s="164">
        <v>1</v>
      </c>
      <c r="F229" s="164" t="s">
        <v>48</v>
      </c>
      <c r="G229" s="162" t="s">
        <v>709</v>
      </c>
      <c r="H229" s="162" t="s">
        <v>716</v>
      </c>
      <c r="I229" s="164">
        <v>601690</v>
      </c>
      <c r="J229" s="165">
        <v>1</v>
      </c>
      <c r="K229" s="166">
        <v>1</v>
      </c>
      <c r="L229" s="165">
        <f t="shared" si="0"/>
        <v>1</v>
      </c>
      <c r="M229" s="167"/>
      <c r="N229" s="165">
        <f t="shared" si="1"/>
        <v>0</v>
      </c>
      <c r="O229" s="167"/>
      <c r="P229" s="165">
        <f t="shared" si="2"/>
        <v>0</v>
      </c>
      <c r="Q229" s="167"/>
      <c r="R229" s="168">
        <f t="shared" si="3"/>
        <v>0</v>
      </c>
      <c r="S229" s="167">
        <f t="shared" si="4"/>
        <v>0</v>
      </c>
      <c r="T229" s="167"/>
      <c r="U229" s="165">
        <f t="shared" si="5"/>
        <v>0</v>
      </c>
      <c r="V229" s="165">
        <f t="shared" si="6"/>
        <v>1</v>
      </c>
      <c r="W229" s="169">
        <f>($W$1*V229)+(V229*$V$260)</f>
        <v>8168.4857641511899</v>
      </c>
      <c r="X229" s="170"/>
      <c r="Y229" s="170">
        <f t="shared" si="7"/>
        <v>8168.4857641511899</v>
      </c>
      <c r="Z229" s="170">
        <f t="shared" si="11"/>
        <v>680.71</v>
      </c>
      <c r="AA229" s="170">
        <v>458.43999999999988</v>
      </c>
      <c r="AB229" s="171">
        <v>242.66666666666666</v>
      </c>
      <c r="AC229" s="170">
        <v>89.256666666666618</v>
      </c>
      <c r="AD229" s="171">
        <v>0</v>
      </c>
      <c r="AE229" s="170">
        <v>0</v>
      </c>
      <c r="AF229" s="170">
        <v>0</v>
      </c>
      <c r="AG229" s="170">
        <v>0</v>
      </c>
      <c r="AH229" s="170">
        <v>0</v>
      </c>
      <c r="AI229" s="170">
        <v>0</v>
      </c>
      <c r="AJ229" s="171">
        <v>0</v>
      </c>
      <c r="AK229" s="171">
        <v>242.66666666666666</v>
      </c>
      <c r="AL229" s="170">
        <v>0</v>
      </c>
      <c r="AM229" s="170">
        <v>0</v>
      </c>
      <c r="AN229" s="170">
        <f t="shared" si="9"/>
        <v>547.69666666666649</v>
      </c>
    </row>
    <row r="230" spans="1:40" ht="14.25" customHeight="1" x14ac:dyDescent="0.25">
      <c r="A230" s="164" t="s">
        <v>714</v>
      </c>
      <c r="B230" s="162" t="s">
        <v>740</v>
      </c>
      <c r="C230" s="163" t="s">
        <v>741</v>
      </c>
      <c r="D230" s="163" t="s">
        <v>742</v>
      </c>
      <c r="E230" s="164">
        <v>3</v>
      </c>
      <c r="F230" s="164" t="s">
        <v>48</v>
      </c>
      <c r="G230" s="162" t="s">
        <v>419</v>
      </c>
      <c r="H230" s="162" t="s">
        <v>743</v>
      </c>
      <c r="I230" s="164">
        <v>601040</v>
      </c>
      <c r="J230" s="165">
        <v>1</v>
      </c>
      <c r="K230" s="166">
        <v>0.5</v>
      </c>
      <c r="L230" s="165">
        <f t="shared" si="0"/>
        <v>0.5</v>
      </c>
      <c r="M230" s="167"/>
      <c r="N230" s="165">
        <f t="shared" si="1"/>
        <v>0</v>
      </c>
      <c r="O230" s="167"/>
      <c r="P230" s="165">
        <f t="shared" si="2"/>
        <v>0</v>
      </c>
      <c r="Q230" s="167"/>
      <c r="R230" s="168">
        <f t="shared" si="3"/>
        <v>0</v>
      </c>
      <c r="S230" s="167">
        <f t="shared" si="4"/>
        <v>0</v>
      </c>
      <c r="T230" s="167"/>
      <c r="U230" s="165">
        <f t="shared" si="5"/>
        <v>0</v>
      </c>
      <c r="V230" s="165">
        <f t="shared" si="6"/>
        <v>0.5</v>
      </c>
      <c r="W230" s="169">
        <f>($W$1*V230)+(V230*$V$260)</f>
        <v>4084.2428820755949</v>
      </c>
      <c r="X230" s="170"/>
      <c r="Y230" s="170">
        <f t="shared" si="7"/>
        <v>4084.2428820755949</v>
      </c>
      <c r="Z230" s="170">
        <f t="shared" si="11"/>
        <v>340.35</v>
      </c>
      <c r="AA230" s="170">
        <v>0</v>
      </c>
      <c r="AB230" s="171">
        <v>0</v>
      </c>
      <c r="AC230" s="170">
        <v>0</v>
      </c>
      <c r="AD230" s="171">
        <v>0</v>
      </c>
      <c r="AE230" s="170">
        <v>0</v>
      </c>
      <c r="AF230" s="170">
        <v>0</v>
      </c>
      <c r="AG230" s="170">
        <v>0</v>
      </c>
      <c r="AH230" s="170">
        <v>0</v>
      </c>
      <c r="AI230" s="170">
        <v>0</v>
      </c>
      <c r="AJ230" s="171">
        <v>0</v>
      </c>
      <c r="AK230" s="171">
        <v>0</v>
      </c>
      <c r="AL230" s="170">
        <v>0</v>
      </c>
      <c r="AM230" s="170">
        <v>0</v>
      </c>
      <c r="AN230" s="170">
        <f t="shared" si="9"/>
        <v>0</v>
      </c>
    </row>
    <row r="231" spans="1:40" ht="14.25" customHeight="1" x14ac:dyDescent="0.25">
      <c r="A231" s="164" t="s">
        <v>705</v>
      </c>
      <c r="B231" s="162" t="s">
        <v>740</v>
      </c>
      <c r="C231" s="163" t="s">
        <v>741</v>
      </c>
      <c r="D231" s="163" t="s">
        <v>742</v>
      </c>
      <c r="E231" s="164">
        <v>3</v>
      </c>
      <c r="F231" s="164" t="s">
        <v>48</v>
      </c>
      <c r="G231" s="162" t="s">
        <v>709</v>
      </c>
      <c r="H231" s="162" t="s">
        <v>744</v>
      </c>
      <c r="I231" s="164">
        <v>601775</v>
      </c>
      <c r="J231" s="165">
        <v>1</v>
      </c>
      <c r="K231" s="166">
        <v>0.5</v>
      </c>
      <c r="L231" s="165">
        <f t="shared" si="0"/>
        <v>0.5</v>
      </c>
      <c r="M231" s="167"/>
      <c r="N231" s="165">
        <f t="shared" si="1"/>
        <v>0</v>
      </c>
      <c r="O231" s="167"/>
      <c r="P231" s="165">
        <f t="shared" si="2"/>
        <v>0</v>
      </c>
      <c r="Q231" s="167"/>
      <c r="R231" s="168">
        <f t="shared" si="3"/>
        <v>0</v>
      </c>
      <c r="S231" s="167">
        <f t="shared" si="4"/>
        <v>0</v>
      </c>
      <c r="T231" s="167"/>
      <c r="U231" s="165">
        <f t="shared" si="5"/>
        <v>0</v>
      </c>
      <c r="V231" s="165">
        <f t="shared" si="6"/>
        <v>0.5</v>
      </c>
      <c r="W231" s="169">
        <f>($W$1*V231)+(V231*$V$260)</f>
        <v>4084.2428820755949</v>
      </c>
      <c r="X231" s="170"/>
      <c r="Y231" s="170">
        <f t="shared" si="7"/>
        <v>4084.2428820755949</v>
      </c>
      <c r="Z231" s="170">
        <f t="shared" si="11"/>
        <v>340.35</v>
      </c>
      <c r="AA231" s="170">
        <v>0</v>
      </c>
      <c r="AB231" s="171">
        <v>0</v>
      </c>
      <c r="AC231" s="170">
        <v>0</v>
      </c>
      <c r="AD231" s="171">
        <v>0</v>
      </c>
      <c r="AE231" s="170">
        <v>0</v>
      </c>
      <c r="AF231" s="170">
        <v>0</v>
      </c>
      <c r="AG231" s="170">
        <v>0</v>
      </c>
      <c r="AH231" s="170">
        <v>0</v>
      </c>
      <c r="AI231" s="170">
        <v>0</v>
      </c>
      <c r="AJ231" s="171">
        <v>0</v>
      </c>
      <c r="AK231" s="171">
        <v>0</v>
      </c>
      <c r="AL231" s="170">
        <v>0</v>
      </c>
      <c r="AM231" s="170">
        <v>0</v>
      </c>
      <c r="AN231" s="170">
        <f t="shared" si="9"/>
        <v>0</v>
      </c>
    </row>
    <row r="232" spans="1:40" ht="14.25" customHeight="1" x14ac:dyDescent="0.25">
      <c r="A232" s="164" t="s">
        <v>712</v>
      </c>
      <c r="B232" s="162" t="s">
        <v>171</v>
      </c>
      <c r="C232" s="162" t="s">
        <v>171</v>
      </c>
      <c r="D232" s="192" t="s">
        <v>171</v>
      </c>
      <c r="E232" s="164"/>
      <c r="F232" s="164" t="s">
        <v>48</v>
      </c>
      <c r="G232" s="162" t="s">
        <v>709</v>
      </c>
      <c r="H232" s="162" t="s">
        <v>745</v>
      </c>
      <c r="I232" s="164">
        <v>601600</v>
      </c>
      <c r="J232" s="165"/>
      <c r="K232" s="166">
        <v>0</v>
      </c>
      <c r="L232" s="165">
        <f t="shared" si="0"/>
        <v>0</v>
      </c>
      <c r="M232" s="167"/>
      <c r="N232" s="165">
        <f t="shared" si="1"/>
        <v>0</v>
      </c>
      <c r="O232" s="167" t="s">
        <v>169</v>
      </c>
      <c r="P232" s="165">
        <f t="shared" si="2"/>
        <v>0</v>
      </c>
      <c r="Q232" s="167"/>
      <c r="R232" s="168">
        <f t="shared" si="3"/>
        <v>0</v>
      </c>
      <c r="S232" s="167">
        <f t="shared" si="4"/>
        <v>0</v>
      </c>
      <c r="T232" s="167"/>
      <c r="U232" s="165">
        <f t="shared" si="5"/>
        <v>0</v>
      </c>
      <c r="V232" s="165">
        <f t="shared" si="6"/>
        <v>0</v>
      </c>
      <c r="W232" s="169">
        <f>($W$1*V232)+(V232*$V$260)</f>
        <v>0</v>
      </c>
      <c r="X232" s="170"/>
      <c r="Y232" s="170">
        <f t="shared" si="7"/>
        <v>0</v>
      </c>
      <c r="Z232" s="170">
        <f t="shared" si="11"/>
        <v>0</v>
      </c>
      <c r="AA232" s="170">
        <v>0</v>
      </c>
      <c r="AB232" s="171">
        <v>0</v>
      </c>
      <c r="AC232" s="170">
        <v>0</v>
      </c>
      <c r="AD232" s="171">
        <v>0</v>
      </c>
      <c r="AE232" s="170">
        <v>0</v>
      </c>
      <c r="AF232" s="170">
        <v>0</v>
      </c>
      <c r="AG232" s="170">
        <v>0</v>
      </c>
      <c r="AH232" s="170">
        <v>0</v>
      </c>
      <c r="AI232" s="170">
        <v>0</v>
      </c>
      <c r="AJ232" s="171">
        <v>0</v>
      </c>
      <c r="AK232" s="171">
        <v>0</v>
      </c>
      <c r="AL232" s="170">
        <v>0</v>
      </c>
      <c r="AM232" s="170">
        <v>0</v>
      </c>
      <c r="AN232" s="170">
        <f t="shared" si="9"/>
        <v>0</v>
      </c>
    </row>
    <row r="233" spans="1:40" ht="14.25" customHeight="1" x14ac:dyDescent="0.25">
      <c r="A233" s="161" t="s">
        <v>712</v>
      </c>
      <c r="B233" s="162" t="s">
        <v>171</v>
      </c>
      <c r="C233" s="163" t="s">
        <v>171</v>
      </c>
      <c r="D233" s="162" t="s">
        <v>171</v>
      </c>
      <c r="E233" s="164"/>
      <c r="F233" s="164" t="s">
        <v>48</v>
      </c>
      <c r="G233" s="162" t="s">
        <v>419</v>
      </c>
      <c r="H233" s="162" t="s">
        <v>746</v>
      </c>
      <c r="I233" s="164">
        <v>601774</v>
      </c>
      <c r="J233" s="165"/>
      <c r="K233" s="166">
        <v>0</v>
      </c>
      <c r="L233" s="165">
        <f t="shared" si="0"/>
        <v>0</v>
      </c>
      <c r="M233" s="167"/>
      <c r="N233" s="165">
        <f t="shared" si="1"/>
        <v>0</v>
      </c>
      <c r="O233" s="167" t="s">
        <v>169</v>
      </c>
      <c r="P233" s="165">
        <f t="shared" si="2"/>
        <v>0</v>
      </c>
      <c r="Q233" s="167"/>
      <c r="R233" s="168">
        <f t="shared" si="3"/>
        <v>0</v>
      </c>
      <c r="S233" s="167">
        <f t="shared" si="4"/>
        <v>0</v>
      </c>
      <c r="T233" s="167"/>
      <c r="U233" s="165">
        <f t="shared" si="5"/>
        <v>0</v>
      </c>
      <c r="V233" s="165">
        <f t="shared" si="6"/>
        <v>0</v>
      </c>
      <c r="W233" s="169">
        <f>($W$1*V233)+(V233*$V$260)</f>
        <v>0</v>
      </c>
      <c r="X233" s="170"/>
      <c r="Y233" s="170">
        <f t="shared" si="7"/>
        <v>0</v>
      </c>
      <c r="Z233" s="169">
        <f t="shared" si="11"/>
        <v>0</v>
      </c>
      <c r="AA233" s="170">
        <v>0</v>
      </c>
      <c r="AB233" s="171">
        <v>0</v>
      </c>
      <c r="AC233" s="170">
        <v>0</v>
      </c>
      <c r="AD233" s="171">
        <v>0</v>
      </c>
      <c r="AE233" s="170">
        <v>0</v>
      </c>
      <c r="AF233" s="170">
        <v>0</v>
      </c>
      <c r="AG233" s="170">
        <v>0</v>
      </c>
      <c r="AH233" s="170">
        <v>0</v>
      </c>
      <c r="AI233" s="170">
        <v>0</v>
      </c>
      <c r="AJ233" s="171">
        <v>0</v>
      </c>
      <c r="AK233" s="171">
        <v>0</v>
      </c>
      <c r="AL233" s="170">
        <v>0</v>
      </c>
      <c r="AM233" s="170">
        <v>0</v>
      </c>
      <c r="AN233" s="170">
        <f t="shared" si="9"/>
        <v>0</v>
      </c>
    </row>
    <row r="234" spans="1:40" ht="14.25" customHeight="1" x14ac:dyDescent="0.25">
      <c r="A234" s="161" t="s">
        <v>747</v>
      </c>
      <c r="B234" s="162" t="s">
        <v>171</v>
      </c>
      <c r="C234" s="163" t="s">
        <v>171</v>
      </c>
      <c r="D234" s="162" t="s">
        <v>171</v>
      </c>
      <c r="E234" s="164"/>
      <c r="F234" s="164" t="s">
        <v>48</v>
      </c>
      <c r="G234" s="162" t="s">
        <v>724</v>
      </c>
      <c r="H234" s="162" t="s">
        <v>489</v>
      </c>
      <c r="I234" s="164">
        <v>601422</v>
      </c>
      <c r="J234" s="165"/>
      <c r="K234" s="166">
        <v>0</v>
      </c>
      <c r="L234" s="165">
        <f t="shared" si="0"/>
        <v>0</v>
      </c>
      <c r="M234" s="167"/>
      <c r="N234" s="165">
        <f t="shared" si="1"/>
        <v>0</v>
      </c>
      <c r="O234" s="167" t="s">
        <v>169</v>
      </c>
      <c r="P234" s="165">
        <f t="shared" si="2"/>
        <v>0</v>
      </c>
      <c r="Q234" s="167"/>
      <c r="R234" s="168">
        <f t="shared" si="3"/>
        <v>0</v>
      </c>
      <c r="S234" s="167">
        <f t="shared" si="4"/>
        <v>0</v>
      </c>
      <c r="T234" s="167"/>
      <c r="U234" s="165">
        <f t="shared" si="5"/>
        <v>0</v>
      </c>
      <c r="V234" s="165">
        <f t="shared" si="6"/>
        <v>0</v>
      </c>
      <c r="W234" s="169">
        <f>($W$1*V234)+(V234*$V$260)</f>
        <v>0</v>
      </c>
      <c r="X234" s="170"/>
      <c r="Y234" s="170">
        <f t="shared" si="7"/>
        <v>0</v>
      </c>
      <c r="Z234" s="169">
        <f t="shared" si="11"/>
        <v>0</v>
      </c>
      <c r="AA234" s="170">
        <v>0</v>
      </c>
      <c r="AB234" s="171">
        <v>0</v>
      </c>
      <c r="AC234" s="170">
        <v>3.3233333333333337</v>
      </c>
      <c r="AD234" s="171">
        <v>0</v>
      </c>
      <c r="AE234" s="170">
        <v>0</v>
      </c>
      <c r="AF234" s="170">
        <v>0</v>
      </c>
      <c r="AG234" s="170">
        <v>0</v>
      </c>
      <c r="AH234" s="170">
        <v>0</v>
      </c>
      <c r="AI234" s="170">
        <v>0</v>
      </c>
      <c r="AJ234" s="171">
        <v>0</v>
      </c>
      <c r="AK234" s="171">
        <v>0</v>
      </c>
      <c r="AL234" s="170">
        <v>0</v>
      </c>
      <c r="AM234" s="170">
        <v>0</v>
      </c>
      <c r="AN234" s="170">
        <f t="shared" si="9"/>
        <v>3.3233333333333337</v>
      </c>
    </row>
    <row r="235" spans="1:40" ht="14.25" customHeight="1" x14ac:dyDescent="0.25">
      <c r="A235" s="161" t="s">
        <v>748</v>
      </c>
      <c r="B235" s="162" t="s">
        <v>749</v>
      </c>
      <c r="C235" s="163" t="s">
        <v>750</v>
      </c>
      <c r="D235" s="162" t="s">
        <v>751</v>
      </c>
      <c r="E235" s="164">
        <v>3</v>
      </c>
      <c r="F235" s="164" t="s">
        <v>48</v>
      </c>
      <c r="G235" s="162" t="s">
        <v>709</v>
      </c>
      <c r="H235" s="162" t="s">
        <v>745</v>
      </c>
      <c r="I235" s="164">
        <v>601600</v>
      </c>
      <c r="J235" s="165">
        <v>1</v>
      </c>
      <c r="K235" s="190">
        <v>1</v>
      </c>
      <c r="L235" s="165">
        <f t="shared" si="0"/>
        <v>1</v>
      </c>
      <c r="M235" s="167"/>
      <c r="N235" s="165">
        <f t="shared" si="1"/>
        <v>0</v>
      </c>
      <c r="O235" s="167"/>
      <c r="P235" s="165">
        <f t="shared" si="2"/>
        <v>0</v>
      </c>
      <c r="Q235" s="167"/>
      <c r="R235" s="168">
        <f t="shared" si="3"/>
        <v>0</v>
      </c>
      <c r="S235" s="167">
        <f t="shared" si="4"/>
        <v>0</v>
      </c>
      <c r="T235" s="167"/>
      <c r="U235" s="165">
        <f t="shared" si="5"/>
        <v>0</v>
      </c>
      <c r="V235" s="165">
        <f t="shared" si="6"/>
        <v>1</v>
      </c>
      <c r="W235" s="169">
        <f>($W$1*V235)+(V235*$V$260)</f>
        <v>8168.4857641511899</v>
      </c>
      <c r="X235" s="170"/>
      <c r="Y235" s="170">
        <f t="shared" si="7"/>
        <v>8168.4857641511899</v>
      </c>
      <c r="Z235" s="169">
        <f t="shared" si="11"/>
        <v>680.71</v>
      </c>
      <c r="AA235" s="170">
        <v>1206.6366666666663</v>
      </c>
      <c r="AB235" s="171">
        <v>1789.3333333333333</v>
      </c>
      <c r="AC235" s="170">
        <v>9.5299999999999994</v>
      </c>
      <c r="AD235" s="171">
        <v>0</v>
      </c>
      <c r="AE235" s="170">
        <v>0</v>
      </c>
      <c r="AF235" s="170">
        <v>0</v>
      </c>
      <c r="AG235" s="170">
        <v>0</v>
      </c>
      <c r="AH235" s="170">
        <v>0</v>
      </c>
      <c r="AI235" s="170">
        <v>0</v>
      </c>
      <c r="AJ235" s="171">
        <v>0</v>
      </c>
      <c r="AK235" s="171">
        <v>1789.3333333333333</v>
      </c>
      <c r="AL235" s="170">
        <v>0</v>
      </c>
      <c r="AM235" s="170">
        <v>0</v>
      </c>
      <c r="AN235" s="170">
        <f t="shared" si="9"/>
        <v>1216.1666666666663</v>
      </c>
    </row>
    <row r="236" spans="1:40" ht="14.25" customHeight="1" x14ac:dyDescent="0.25">
      <c r="A236" s="161" t="s">
        <v>752</v>
      </c>
      <c r="B236" s="162" t="s">
        <v>162</v>
      </c>
      <c r="C236" s="163" t="s">
        <v>163</v>
      </c>
      <c r="D236" s="163" t="s">
        <v>164</v>
      </c>
      <c r="E236" s="164">
        <v>45661</v>
      </c>
      <c r="F236" s="164" t="s">
        <v>49</v>
      </c>
      <c r="G236" s="162" t="s">
        <v>753</v>
      </c>
      <c r="H236" s="162"/>
      <c r="I236" s="164">
        <v>107500</v>
      </c>
      <c r="J236" s="165">
        <v>2</v>
      </c>
      <c r="K236" s="166">
        <v>0.04</v>
      </c>
      <c r="L236" s="165">
        <f t="shared" si="0"/>
        <v>0.08</v>
      </c>
      <c r="M236" s="167"/>
      <c r="N236" s="165">
        <f t="shared" si="1"/>
        <v>0</v>
      </c>
      <c r="O236" s="167" t="s">
        <v>119</v>
      </c>
      <c r="P236" s="165">
        <f t="shared" si="2"/>
        <v>0.08</v>
      </c>
      <c r="Q236" s="167"/>
      <c r="R236" s="168">
        <f t="shared" si="3"/>
        <v>0</v>
      </c>
      <c r="S236" s="167">
        <f t="shared" si="4"/>
        <v>0</v>
      </c>
      <c r="T236" s="167"/>
      <c r="U236" s="165">
        <f t="shared" si="5"/>
        <v>0</v>
      </c>
      <c r="V236" s="165">
        <f t="shared" si="6"/>
        <v>0.16</v>
      </c>
      <c r="W236" s="169">
        <f>($W$1*V236)+(V236*$V$260)</f>
        <v>1306.9577222641904</v>
      </c>
      <c r="X236" s="170"/>
      <c r="Y236" s="170">
        <f t="shared" si="7"/>
        <v>1306.9577222641904</v>
      </c>
      <c r="Z236" s="169">
        <f t="shared" si="11"/>
        <v>108.91</v>
      </c>
      <c r="AA236" s="170">
        <v>0.7466666666666667</v>
      </c>
      <c r="AB236" s="171">
        <v>0</v>
      </c>
      <c r="AC236" s="170">
        <v>0</v>
      </c>
      <c r="AD236" s="171">
        <v>0</v>
      </c>
      <c r="AE236" s="170">
        <v>70.833333333333329</v>
      </c>
      <c r="AF236" s="170">
        <v>0</v>
      </c>
      <c r="AG236" s="170">
        <v>0</v>
      </c>
      <c r="AH236" s="170">
        <v>0</v>
      </c>
      <c r="AI236" s="170">
        <v>0</v>
      </c>
      <c r="AJ236" s="171">
        <v>0</v>
      </c>
      <c r="AK236" s="171">
        <v>0</v>
      </c>
      <c r="AL236" s="170">
        <v>0</v>
      </c>
      <c r="AM236" s="170">
        <v>0</v>
      </c>
      <c r="AN236" s="170">
        <f t="shared" si="9"/>
        <v>71.58</v>
      </c>
    </row>
    <row r="237" spans="1:40" ht="14.25" customHeight="1" x14ac:dyDescent="0.25">
      <c r="A237" s="161" t="s">
        <v>754</v>
      </c>
      <c r="B237" s="162" t="s">
        <v>755</v>
      </c>
      <c r="C237" s="163" t="s">
        <v>163</v>
      </c>
      <c r="D237" s="162" t="s">
        <v>164</v>
      </c>
      <c r="E237" s="164">
        <v>45661</v>
      </c>
      <c r="F237" s="164" t="s">
        <v>49</v>
      </c>
      <c r="G237" s="162" t="s">
        <v>756</v>
      </c>
      <c r="H237" s="162" t="s">
        <v>757</v>
      </c>
      <c r="I237" s="164">
        <v>107001</v>
      </c>
      <c r="J237" s="165">
        <v>2</v>
      </c>
      <c r="K237" s="166">
        <v>1</v>
      </c>
      <c r="L237" s="165">
        <f t="shared" si="0"/>
        <v>2</v>
      </c>
      <c r="M237" s="167"/>
      <c r="N237" s="165">
        <f t="shared" si="1"/>
        <v>0</v>
      </c>
      <c r="O237" s="167" t="s">
        <v>119</v>
      </c>
      <c r="P237" s="165">
        <f t="shared" si="2"/>
        <v>2</v>
      </c>
      <c r="Q237" s="167"/>
      <c r="R237" s="168">
        <f t="shared" si="3"/>
        <v>0</v>
      </c>
      <c r="S237" s="167">
        <f t="shared" si="4"/>
        <v>0</v>
      </c>
      <c r="T237" s="167"/>
      <c r="U237" s="165">
        <f t="shared" si="5"/>
        <v>0</v>
      </c>
      <c r="V237" s="165">
        <f t="shared" si="6"/>
        <v>4</v>
      </c>
      <c r="W237" s="169">
        <f>($W$1*V237)+(V237*$V$260)</f>
        <v>32673.943056604759</v>
      </c>
      <c r="X237" s="170"/>
      <c r="Y237" s="170">
        <f t="shared" si="7"/>
        <v>32673.943056604759</v>
      </c>
      <c r="Z237" s="169">
        <f t="shared" si="11"/>
        <v>2722.83</v>
      </c>
      <c r="AA237" s="170">
        <v>653.02666666666664</v>
      </c>
      <c r="AB237" s="171">
        <v>121</v>
      </c>
      <c r="AC237" s="170">
        <v>245.11666666666659</v>
      </c>
      <c r="AD237" s="171">
        <v>0</v>
      </c>
      <c r="AE237" s="170">
        <v>127.5</v>
      </c>
      <c r="AF237" s="170">
        <v>0</v>
      </c>
      <c r="AG237" s="170">
        <v>0</v>
      </c>
      <c r="AH237" s="170">
        <v>0</v>
      </c>
      <c r="AI237" s="170">
        <v>0</v>
      </c>
      <c r="AJ237" s="171">
        <v>0</v>
      </c>
      <c r="AK237" s="171">
        <v>121</v>
      </c>
      <c r="AL237" s="170">
        <v>0</v>
      </c>
      <c r="AM237" s="170">
        <v>0</v>
      </c>
      <c r="AN237" s="170">
        <f t="shared" si="9"/>
        <v>1025.6433333333332</v>
      </c>
    </row>
    <row r="238" spans="1:40" ht="14.25" customHeight="1" x14ac:dyDescent="0.25">
      <c r="A238" s="161" t="s">
        <v>758</v>
      </c>
      <c r="B238" s="162" t="s">
        <v>759</v>
      </c>
      <c r="C238" s="163" t="s">
        <v>163</v>
      </c>
      <c r="D238" s="162" t="s">
        <v>164</v>
      </c>
      <c r="E238" s="164">
        <v>1</v>
      </c>
      <c r="F238" s="164" t="s">
        <v>49</v>
      </c>
      <c r="G238" s="162" t="s">
        <v>760</v>
      </c>
      <c r="H238" s="162" t="s">
        <v>760</v>
      </c>
      <c r="I238" s="164">
        <v>103000</v>
      </c>
      <c r="J238" s="165">
        <v>1</v>
      </c>
      <c r="K238" s="166">
        <v>0.11</v>
      </c>
      <c r="L238" s="165">
        <f t="shared" si="0"/>
        <v>0.11</v>
      </c>
      <c r="M238" s="167"/>
      <c r="N238" s="165">
        <f t="shared" si="1"/>
        <v>0</v>
      </c>
      <c r="O238" s="167" t="s">
        <v>119</v>
      </c>
      <c r="P238" s="165">
        <f t="shared" si="2"/>
        <v>0.11</v>
      </c>
      <c r="Q238" s="167"/>
      <c r="R238" s="168">
        <f t="shared" si="3"/>
        <v>0</v>
      </c>
      <c r="S238" s="167">
        <f t="shared" si="4"/>
        <v>0</v>
      </c>
      <c r="T238" s="167"/>
      <c r="U238" s="165">
        <f t="shared" si="5"/>
        <v>0</v>
      </c>
      <c r="V238" s="165">
        <f t="shared" si="6"/>
        <v>0.22</v>
      </c>
      <c r="W238" s="169">
        <f>($W$1*V238)+(V238*$V$260)</f>
        <v>1797.0668681132618</v>
      </c>
      <c r="X238" s="170"/>
      <c r="Y238" s="170">
        <f t="shared" si="7"/>
        <v>1797.0668681132618</v>
      </c>
      <c r="Z238" s="169"/>
      <c r="AA238" s="170">
        <v>6.3833333333333329</v>
      </c>
      <c r="AB238" s="171">
        <v>0.33333333333333331</v>
      </c>
      <c r="AC238" s="170">
        <v>0</v>
      </c>
      <c r="AD238" s="171">
        <v>0</v>
      </c>
      <c r="AE238" s="170">
        <v>0</v>
      </c>
      <c r="AF238" s="170">
        <v>0</v>
      </c>
      <c r="AG238" s="170">
        <v>0</v>
      </c>
      <c r="AH238" s="170">
        <v>0</v>
      </c>
      <c r="AI238" s="170">
        <v>0</v>
      </c>
      <c r="AJ238" s="171">
        <v>0</v>
      </c>
      <c r="AK238" s="171">
        <v>0.33333333333333331</v>
      </c>
      <c r="AL238" s="170">
        <v>0</v>
      </c>
      <c r="AM238" s="170">
        <v>0</v>
      </c>
      <c r="AN238" s="170">
        <f t="shared" si="9"/>
        <v>6.3833333333333329</v>
      </c>
    </row>
    <row r="239" spans="1:40" ht="14.25" customHeight="1" x14ac:dyDescent="0.25">
      <c r="A239" s="161" t="s">
        <v>761</v>
      </c>
      <c r="B239" s="162" t="s">
        <v>759</v>
      </c>
      <c r="C239" s="163" t="s">
        <v>163</v>
      </c>
      <c r="D239" s="162" t="s">
        <v>164</v>
      </c>
      <c r="E239" s="164">
        <v>1</v>
      </c>
      <c r="F239" s="164" t="s">
        <v>49</v>
      </c>
      <c r="G239" s="162" t="s">
        <v>762</v>
      </c>
      <c r="H239" s="162" t="s">
        <v>763</v>
      </c>
      <c r="I239" s="164">
        <v>107400</v>
      </c>
      <c r="J239" s="165">
        <v>1</v>
      </c>
      <c r="K239" s="190">
        <v>0.11</v>
      </c>
      <c r="L239" s="165">
        <f t="shared" si="0"/>
        <v>0.11</v>
      </c>
      <c r="M239" s="167"/>
      <c r="N239" s="165">
        <f t="shared" si="1"/>
        <v>0</v>
      </c>
      <c r="O239" s="167" t="s">
        <v>119</v>
      </c>
      <c r="P239" s="165">
        <f t="shared" si="2"/>
        <v>0.11</v>
      </c>
      <c r="Q239" s="167"/>
      <c r="R239" s="168">
        <f t="shared" si="3"/>
        <v>0</v>
      </c>
      <c r="S239" s="167">
        <f t="shared" si="4"/>
        <v>0</v>
      </c>
      <c r="T239" s="167"/>
      <c r="U239" s="165">
        <f t="shared" si="5"/>
        <v>0</v>
      </c>
      <c r="V239" s="165">
        <f t="shared" si="6"/>
        <v>0.22</v>
      </c>
      <c r="W239" s="169">
        <f>($W$1*V239)+(V239*$V$260)</f>
        <v>1797.0668681132618</v>
      </c>
      <c r="X239" s="170"/>
      <c r="Y239" s="170">
        <f t="shared" si="7"/>
        <v>1797.0668681132618</v>
      </c>
      <c r="Z239" s="169"/>
      <c r="AA239" s="170">
        <v>130.41</v>
      </c>
      <c r="AB239" s="171">
        <v>9.3333333333333339</v>
      </c>
      <c r="AC239" s="170">
        <v>1.1966666666666665</v>
      </c>
      <c r="AD239" s="171">
        <v>0</v>
      </c>
      <c r="AE239" s="170">
        <v>0</v>
      </c>
      <c r="AF239" s="170">
        <v>0</v>
      </c>
      <c r="AG239" s="170">
        <v>0</v>
      </c>
      <c r="AH239" s="170">
        <v>0</v>
      </c>
      <c r="AI239" s="170">
        <v>0</v>
      </c>
      <c r="AJ239" s="171">
        <v>0</v>
      </c>
      <c r="AK239" s="171">
        <v>9.3333333333333339</v>
      </c>
      <c r="AL239" s="170">
        <v>0</v>
      </c>
      <c r="AM239" s="170">
        <v>0</v>
      </c>
      <c r="AN239" s="170">
        <f t="shared" si="9"/>
        <v>131.60666666666665</v>
      </c>
    </row>
    <row r="240" spans="1:40" ht="14.25" customHeight="1" x14ac:dyDescent="0.25">
      <c r="A240" s="161" t="s">
        <v>764</v>
      </c>
      <c r="B240" s="162" t="s">
        <v>759</v>
      </c>
      <c r="C240" s="163" t="s">
        <v>163</v>
      </c>
      <c r="D240" s="162" t="s">
        <v>164</v>
      </c>
      <c r="E240" s="164">
        <v>1</v>
      </c>
      <c r="F240" s="164" t="s">
        <v>49</v>
      </c>
      <c r="G240" s="162" t="s">
        <v>765</v>
      </c>
      <c r="H240" s="162" t="s">
        <v>766</v>
      </c>
      <c r="I240" s="164">
        <v>109001</v>
      </c>
      <c r="J240" s="165">
        <v>1</v>
      </c>
      <c r="K240" s="190">
        <v>0.11</v>
      </c>
      <c r="L240" s="165">
        <f t="shared" si="0"/>
        <v>0.11</v>
      </c>
      <c r="M240" s="167"/>
      <c r="N240" s="165">
        <f t="shared" si="1"/>
        <v>0</v>
      </c>
      <c r="O240" s="167" t="s">
        <v>119</v>
      </c>
      <c r="P240" s="165">
        <f t="shared" si="2"/>
        <v>0.11</v>
      </c>
      <c r="Q240" s="167"/>
      <c r="R240" s="168">
        <f t="shared" si="3"/>
        <v>0</v>
      </c>
      <c r="S240" s="167">
        <f t="shared" si="4"/>
        <v>0</v>
      </c>
      <c r="T240" s="167"/>
      <c r="U240" s="165">
        <f t="shared" si="5"/>
        <v>0</v>
      </c>
      <c r="V240" s="165">
        <f t="shared" si="6"/>
        <v>0.22</v>
      </c>
      <c r="W240" s="169">
        <f>($W$1*V240)+(V240*$V$260)</f>
        <v>1797.0668681132618</v>
      </c>
      <c r="X240" s="170"/>
      <c r="Y240" s="170">
        <f t="shared" si="7"/>
        <v>1797.0668681132618</v>
      </c>
      <c r="Z240" s="169"/>
      <c r="AA240" s="170">
        <v>0</v>
      </c>
      <c r="AB240" s="171">
        <v>0</v>
      </c>
      <c r="AC240" s="170">
        <v>0</v>
      </c>
      <c r="AD240" s="171">
        <v>0</v>
      </c>
      <c r="AE240" s="170">
        <v>0</v>
      </c>
      <c r="AF240" s="170">
        <v>0</v>
      </c>
      <c r="AG240" s="170">
        <v>0</v>
      </c>
      <c r="AH240" s="170">
        <v>0</v>
      </c>
      <c r="AI240" s="170">
        <v>0</v>
      </c>
      <c r="AJ240" s="171">
        <v>0</v>
      </c>
      <c r="AK240" s="171">
        <v>0</v>
      </c>
      <c r="AL240" s="170">
        <v>0</v>
      </c>
      <c r="AM240" s="170">
        <v>0</v>
      </c>
      <c r="AN240" s="170">
        <f t="shared" si="9"/>
        <v>0</v>
      </c>
    </row>
    <row r="241" spans="1:40" ht="14.25" customHeight="1" x14ac:dyDescent="0.25">
      <c r="A241" s="161" t="s">
        <v>767</v>
      </c>
      <c r="B241" s="162" t="s">
        <v>759</v>
      </c>
      <c r="C241" s="163" t="s">
        <v>163</v>
      </c>
      <c r="D241" s="163" t="s">
        <v>164</v>
      </c>
      <c r="E241" s="164">
        <v>1</v>
      </c>
      <c r="F241" s="164" t="s">
        <v>49</v>
      </c>
      <c r="G241" s="162" t="s">
        <v>768</v>
      </c>
      <c r="H241" s="162" t="s">
        <v>769</v>
      </c>
      <c r="I241" s="164">
        <v>100100</v>
      </c>
      <c r="J241" s="165">
        <v>1</v>
      </c>
      <c r="K241" s="166">
        <v>0.12</v>
      </c>
      <c r="L241" s="165">
        <f t="shared" si="0"/>
        <v>0.12</v>
      </c>
      <c r="M241" s="167"/>
      <c r="N241" s="165">
        <f t="shared" si="1"/>
        <v>0</v>
      </c>
      <c r="O241" s="167" t="s">
        <v>119</v>
      </c>
      <c r="P241" s="165">
        <f t="shared" si="2"/>
        <v>0.12</v>
      </c>
      <c r="Q241" s="167"/>
      <c r="R241" s="168">
        <f t="shared" si="3"/>
        <v>0</v>
      </c>
      <c r="S241" s="167">
        <f t="shared" si="4"/>
        <v>0</v>
      </c>
      <c r="T241" s="167"/>
      <c r="U241" s="165">
        <f t="shared" si="5"/>
        <v>0</v>
      </c>
      <c r="V241" s="165">
        <f t="shared" si="6"/>
        <v>0.24</v>
      </c>
      <c r="W241" s="169">
        <f>($W$1*V241)+(V241*$V$260)</f>
        <v>1960.4365833962854</v>
      </c>
      <c r="X241" s="170"/>
      <c r="Y241" s="170">
        <f t="shared" si="7"/>
        <v>1960.4365833962854</v>
      </c>
      <c r="Z241" s="169">
        <f t="shared" ref="Z241:Z254" si="12">ROUND(Y241/12,2)</f>
        <v>163.37</v>
      </c>
      <c r="AA241" s="170">
        <v>18.466666666666669</v>
      </c>
      <c r="AB241" s="171">
        <v>6.666666666666667</v>
      </c>
      <c r="AC241" s="170">
        <v>0</v>
      </c>
      <c r="AD241" s="171">
        <v>0</v>
      </c>
      <c r="AE241" s="170">
        <v>42.5</v>
      </c>
      <c r="AF241" s="170">
        <v>0</v>
      </c>
      <c r="AG241" s="170">
        <v>0</v>
      </c>
      <c r="AH241" s="170">
        <v>0</v>
      </c>
      <c r="AI241" s="170">
        <v>0</v>
      </c>
      <c r="AJ241" s="171">
        <v>0</v>
      </c>
      <c r="AK241" s="171">
        <v>6.666666666666667</v>
      </c>
      <c r="AL241" s="170">
        <v>0</v>
      </c>
      <c r="AM241" s="170">
        <v>0</v>
      </c>
      <c r="AN241" s="170">
        <f t="shared" si="9"/>
        <v>60.966666666666669</v>
      </c>
    </row>
    <row r="242" spans="1:40" ht="14.25" customHeight="1" x14ac:dyDescent="0.25">
      <c r="A242" s="161" t="s">
        <v>770</v>
      </c>
      <c r="B242" s="162" t="s">
        <v>759</v>
      </c>
      <c r="C242" s="163" t="s">
        <v>163</v>
      </c>
      <c r="D242" s="163" t="s">
        <v>164</v>
      </c>
      <c r="E242" s="164">
        <v>1</v>
      </c>
      <c r="F242" s="164" t="s">
        <v>49</v>
      </c>
      <c r="G242" s="162" t="s">
        <v>771</v>
      </c>
      <c r="H242" s="162" t="s">
        <v>772</v>
      </c>
      <c r="I242" s="164">
        <v>109001</v>
      </c>
      <c r="J242" s="165">
        <v>1</v>
      </c>
      <c r="K242" s="166">
        <v>0.11</v>
      </c>
      <c r="L242" s="165">
        <f t="shared" si="0"/>
        <v>0.11</v>
      </c>
      <c r="M242" s="167"/>
      <c r="N242" s="165">
        <f t="shared" si="1"/>
        <v>0</v>
      </c>
      <c r="O242" s="167" t="s">
        <v>119</v>
      </c>
      <c r="P242" s="165">
        <f t="shared" si="2"/>
        <v>0.11</v>
      </c>
      <c r="Q242" s="167"/>
      <c r="R242" s="168">
        <f t="shared" si="3"/>
        <v>0</v>
      </c>
      <c r="S242" s="167">
        <f t="shared" si="4"/>
        <v>0</v>
      </c>
      <c r="T242" s="167"/>
      <c r="U242" s="165">
        <f t="shared" si="5"/>
        <v>0</v>
      </c>
      <c r="V242" s="165">
        <f t="shared" si="6"/>
        <v>0.22</v>
      </c>
      <c r="W242" s="169">
        <f>($W$1*V242)+(V242*$V$260)</f>
        <v>1797.0668681132618</v>
      </c>
      <c r="X242" s="170"/>
      <c r="Y242" s="170">
        <f t="shared" si="7"/>
        <v>1797.0668681132618</v>
      </c>
      <c r="Z242" s="169">
        <f t="shared" si="12"/>
        <v>149.76</v>
      </c>
      <c r="AA242" s="170">
        <v>0.18333333333333335</v>
      </c>
      <c r="AB242" s="171">
        <v>0.33333333333333331</v>
      </c>
      <c r="AC242" s="170">
        <v>0</v>
      </c>
      <c r="AD242" s="171">
        <v>0</v>
      </c>
      <c r="AE242" s="170">
        <v>0</v>
      </c>
      <c r="AF242" s="170">
        <v>0</v>
      </c>
      <c r="AG242" s="170">
        <v>0</v>
      </c>
      <c r="AH242" s="170">
        <v>0</v>
      </c>
      <c r="AI242" s="170">
        <v>0</v>
      </c>
      <c r="AJ242" s="171">
        <v>0</v>
      </c>
      <c r="AK242" s="171">
        <v>0.33333333333333331</v>
      </c>
      <c r="AL242" s="170">
        <v>0</v>
      </c>
      <c r="AM242" s="170">
        <v>0</v>
      </c>
      <c r="AN242" s="170">
        <f t="shared" si="9"/>
        <v>0.18333333333333335</v>
      </c>
    </row>
    <row r="243" spans="1:40" ht="14.25" customHeight="1" x14ac:dyDescent="0.25">
      <c r="A243" s="161" t="s">
        <v>773</v>
      </c>
      <c r="B243" s="162" t="s">
        <v>759</v>
      </c>
      <c r="C243" s="163" t="s">
        <v>163</v>
      </c>
      <c r="D243" s="162" t="s">
        <v>164</v>
      </c>
      <c r="E243" s="164">
        <v>1</v>
      </c>
      <c r="F243" s="164" t="s">
        <v>49</v>
      </c>
      <c r="G243" s="162" t="s">
        <v>774</v>
      </c>
      <c r="H243" s="162" t="s">
        <v>775</v>
      </c>
      <c r="I243" s="164">
        <v>109001</v>
      </c>
      <c r="J243" s="165">
        <v>1</v>
      </c>
      <c r="K243" s="166">
        <v>0.11</v>
      </c>
      <c r="L243" s="165">
        <f t="shared" si="0"/>
        <v>0.11</v>
      </c>
      <c r="M243" s="167"/>
      <c r="N243" s="165">
        <f t="shared" si="1"/>
        <v>0</v>
      </c>
      <c r="O243" s="167" t="s">
        <v>119</v>
      </c>
      <c r="P243" s="165">
        <f t="shared" si="2"/>
        <v>0.11</v>
      </c>
      <c r="Q243" s="167"/>
      <c r="R243" s="168">
        <f t="shared" si="3"/>
        <v>0</v>
      </c>
      <c r="S243" s="167">
        <f t="shared" si="4"/>
        <v>0</v>
      </c>
      <c r="T243" s="167"/>
      <c r="U243" s="165">
        <f t="shared" si="5"/>
        <v>0</v>
      </c>
      <c r="V243" s="165">
        <f t="shared" si="6"/>
        <v>0.22</v>
      </c>
      <c r="W243" s="169">
        <f>($W$1*V243)+(V243*$V$260)</f>
        <v>1797.0668681132618</v>
      </c>
      <c r="X243" s="170"/>
      <c r="Y243" s="170">
        <f t="shared" si="7"/>
        <v>1797.0668681132618</v>
      </c>
      <c r="Z243" s="169">
        <f t="shared" si="12"/>
        <v>149.76</v>
      </c>
      <c r="AA243" s="170">
        <v>7.1766666666666667</v>
      </c>
      <c r="AB243" s="171">
        <v>3</v>
      </c>
      <c r="AC243" s="170">
        <v>2.9133333333333336</v>
      </c>
      <c r="AD243" s="171">
        <v>0</v>
      </c>
      <c r="AE243" s="170">
        <v>0</v>
      </c>
      <c r="AF243" s="170">
        <v>0</v>
      </c>
      <c r="AG243" s="170">
        <v>0</v>
      </c>
      <c r="AH243" s="170">
        <v>0</v>
      </c>
      <c r="AI243" s="170">
        <v>0</v>
      </c>
      <c r="AJ243" s="171">
        <v>0</v>
      </c>
      <c r="AK243" s="171">
        <v>3</v>
      </c>
      <c r="AL243" s="170">
        <v>0</v>
      </c>
      <c r="AM243" s="170">
        <v>0</v>
      </c>
      <c r="AN243" s="170">
        <f t="shared" si="9"/>
        <v>10.09</v>
      </c>
    </row>
    <row r="244" spans="1:40" ht="14.25" customHeight="1" x14ac:dyDescent="0.25">
      <c r="A244" s="161" t="s">
        <v>776</v>
      </c>
      <c r="B244" s="162" t="s">
        <v>759</v>
      </c>
      <c r="C244" s="163" t="s">
        <v>163</v>
      </c>
      <c r="D244" s="163" t="s">
        <v>164</v>
      </c>
      <c r="E244" s="164">
        <v>1</v>
      </c>
      <c r="F244" s="164" t="s">
        <v>49</v>
      </c>
      <c r="G244" s="162" t="s">
        <v>777</v>
      </c>
      <c r="H244" s="162" t="s">
        <v>778</v>
      </c>
      <c r="I244" s="164">
        <v>109001</v>
      </c>
      <c r="J244" s="165">
        <v>1</v>
      </c>
      <c r="K244" s="166">
        <v>0.11</v>
      </c>
      <c r="L244" s="165">
        <f t="shared" si="0"/>
        <v>0.11</v>
      </c>
      <c r="M244" s="167"/>
      <c r="N244" s="165">
        <f t="shared" si="1"/>
        <v>0</v>
      </c>
      <c r="O244" s="167" t="s">
        <v>119</v>
      </c>
      <c r="P244" s="165">
        <f t="shared" si="2"/>
        <v>0.11</v>
      </c>
      <c r="Q244" s="167"/>
      <c r="R244" s="168">
        <f t="shared" si="3"/>
        <v>0</v>
      </c>
      <c r="S244" s="167">
        <f t="shared" si="4"/>
        <v>0</v>
      </c>
      <c r="T244" s="167"/>
      <c r="U244" s="165">
        <f t="shared" si="5"/>
        <v>0</v>
      </c>
      <c r="V244" s="165">
        <f t="shared" si="6"/>
        <v>0.22</v>
      </c>
      <c r="W244" s="169">
        <f>($W$1*V244)+(V244*$V$260)</f>
        <v>1797.0668681132618</v>
      </c>
      <c r="X244" s="170"/>
      <c r="Y244" s="170">
        <f t="shared" si="7"/>
        <v>1797.0668681132618</v>
      </c>
      <c r="Z244" s="169">
        <f t="shared" si="12"/>
        <v>149.76</v>
      </c>
      <c r="AA244" s="170">
        <v>2.0100000000000002</v>
      </c>
      <c r="AB244" s="171">
        <v>0.33333333333333331</v>
      </c>
      <c r="AC244" s="170">
        <v>1.54</v>
      </c>
      <c r="AD244" s="171">
        <v>0</v>
      </c>
      <c r="AE244" s="170">
        <v>42.5</v>
      </c>
      <c r="AF244" s="170">
        <v>0</v>
      </c>
      <c r="AG244" s="170">
        <v>0</v>
      </c>
      <c r="AH244" s="170">
        <v>0</v>
      </c>
      <c r="AI244" s="170">
        <v>0</v>
      </c>
      <c r="AJ244" s="171">
        <v>0</v>
      </c>
      <c r="AK244" s="171">
        <v>0.33333333333333331</v>
      </c>
      <c r="AL244" s="170">
        <v>0</v>
      </c>
      <c r="AM244" s="170">
        <v>0</v>
      </c>
      <c r="AN244" s="170">
        <f t="shared" si="9"/>
        <v>46.05</v>
      </c>
    </row>
    <row r="245" spans="1:40" ht="14.25" customHeight="1" x14ac:dyDescent="0.25">
      <c r="A245" s="161" t="s">
        <v>779</v>
      </c>
      <c r="B245" s="162" t="s">
        <v>759</v>
      </c>
      <c r="C245" s="163" t="s">
        <v>163</v>
      </c>
      <c r="D245" s="162" t="s">
        <v>164</v>
      </c>
      <c r="E245" s="164">
        <v>1</v>
      </c>
      <c r="F245" s="164" t="s">
        <v>49</v>
      </c>
      <c r="G245" s="162" t="s">
        <v>780</v>
      </c>
      <c r="H245" s="162" t="s">
        <v>781</v>
      </c>
      <c r="I245" s="164">
        <v>109001</v>
      </c>
      <c r="J245" s="165">
        <v>1</v>
      </c>
      <c r="K245" s="166">
        <v>0.11</v>
      </c>
      <c r="L245" s="165">
        <f t="shared" si="0"/>
        <v>0.11</v>
      </c>
      <c r="M245" s="167"/>
      <c r="N245" s="165">
        <f t="shared" si="1"/>
        <v>0</v>
      </c>
      <c r="O245" s="167" t="s">
        <v>119</v>
      </c>
      <c r="P245" s="165">
        <f t="shared" si="2"/>
        <v>0.11</v>
      </c>
      <c r="Q245" s="167"/>
      <c r="R245" s="168">
        <f t="shared" si="3"/>
        <v>0</v>
      </c>
      <c r="S245" s="167">
        <f t="shared" si="4"/>
        <v>0</v>
      </c>
      <c r="T245" s="167"/>
      <c r="U245" s="165">
        <f t="shared" si="5"/>
        <v>0</v>
      </c>
      <c r="V245" s="165">
        <f t="shared" si="6"/>
        <v>0.22</v>
      </c>
      <c r="W245" s="169">
        <f>($W$1*V245)+(V245*$V$260)</f>
        <v>1797.0668681132618</v>
      </c>
      <c r="X245" s="170"/>
      <c r="Y245" s="170">
        <f t="shared" si="7"/>
        <v>1797.0668681132618</v>
      </c>
      <c r="Z245" s="169">
        <f t="shared" si="12"/>
        <v>149.76</v>
      </c>
      <c r="AA245" s="170">
        <v>0.91</v>
      </c>
      <c r="AB245" s="171">
        <v>0</v>
      </c>
      <c r="AC245" s="170">
        <v>0</v>
      </c>
      <c r="AD245" s="171">
        <v>0</v>
      </c>
      <c r="AE245" s="170">
        <v>0</v>
      </c>
      <c r="AF245" s="170">
        <v>0</v>
      </c>
      <c r="AG245" s="170">
        <v>0</v>
      </c>
      <c r="AH245" s="170">
        <v>0</v>
      </c>
      <c r="AI245" s="170">
        <v>0</v>
      </c>
      <c r="AJ245" s="171">
        <v>0</v>
      </c>
      <c r="AK245" s="171">
        <v>0</v>
      </c>
      <c r="AL245" s="170">
        <v>0</v>
      </c>
      <c r="AM245" s="170">
        <v>0</v>
      </c>
      <c r="AN245" s="170">
        <f t="shared" si="9"/>
        <v>0.91</v>
      </c>
    </row>
    <row r="246" spans="1:40" ht="14.25" customHeight="1" x14ac:dyDescent="0.25">
      <c r="A246" s="161" t="s">
        <v>782</v>
      </c>
      <c r="B246" s="162" t="s">
        <v>759</v>
      </c>
      <c r="C246" s="163" t="s">
        <v>163</v>
      </c>
      <c r="D246" s="162" t="s">
        <v>164</v>
      </c>
      <c r="E246" s="164">
        <v>1</v>
      </c>
      <c r="F246" s="164" t="s">
        <v>49</v>
      </c>
      <c r="G246" s="162" t="s">
        <v>783</v>
      </c>
      <c r="H246" s="162" t="s">
        <v>783</v>
      </c>
      <c r="I246" s="164">
        <v>108925</v>
      </c>
      <c r="J246" s="165">
        <v>1</v>
      </c>
      <c r="K246" s="166">
        <v>0.11</v>
      </c>
      <c r="L246" s="165">
        <f t="shared" si="0"/>
        <v>0.11</v>
      </c>
      <c r="M246" s="167"/>
      <c r="N246" s="165">
        <f t="shared" si="1"/>
        <v>0</v>
      </c>
      <c r="O246" s="167" t="s">
        <v>169</v>
      </c>
      <c r="P246" s="165">
        <f t="shared" si="2"/>
        <v>0</v>
      </c>
      <c r="Q246" s="167"/>
      <c r="R246" s="168">
        <f t="shared" si="3"/>
        <v>0</v>
      </c>
      <c r="S246" s="167">
        <f t="shared" si="4"/>
        <v>0</v>
      </c>
      <c r="T246" s="167"/>
      <c r="U246" s="165">
        <f t="shared" si="5"/>
        <v>0</v>
      </c>
      <c r="V246" s="165">
        <f t="shared" si="6"/>
        <v>0.11</v>
      </c>
      <c r="W246" s="169">
        <f>($W$1*V246)+(V246*$V$260)</f>
        <v>898.53343405663088</v>
      </c>
      <c r="X246" s="170"/>
      <c r="Y246" s="170">
        <f t="shared" si="7"/>
        <v>898.53343405663088</v>
      </c>
      <c r="Z246" s="169">
        <f t="shared" si="12"/>
        <v>74.88</v>
      </c>
      <c r="AA246" s="170">
        <v>0.16666666666666666</v>
      </c>
      <c r="AB246" s="171">
        <v>0</v>
      </c>
      <c r="AC246" s="170">
        <v>0</v>
      </c>
      <c r="AD246" s="171">
        <v>0</v>
      </c>
      <c r="AE246" s="170">
        <v>0</v>
      </c>
      <c r="AF246" s="170">
        <v>0</v>
      </c>
      <c r="AG246" s="170">
        <v>0</v>
      </c>
      <c r="AH246" s="170">
        <v>0</v>
      </c>
      <c r="AI246" s="170">
        <v>0</v>
      </c>
      <c r="AJ246" s="171">
        <v>0</v>
      </c>
      <c r="AK246" s="171">
        <v>1</v>
      </c>
      <c r="AL246" s="170">
        <v>0</v>
      </c>
      <c r="AM246" s="170">
        <v>0</v>
      </c>
      <c r="AN246" s="170">
        <f t="shared" si="9"/>
        <v>0.16666666666666666</v>
      </c>
    </row>
    <row r="247" spans="1:40" ht="14.25" customHeight="1" x14ac:dyDescent="0.25">
      <c r="A247" s="161" t="s">
        <v>784</v>
      </c>
      <c r="B247" s="162" t="s">
        <v>171</v>
      </c>
      <c r="C247" s="163" t="s">
        <v>171</v>
      </c>
      <c r="D247" s="162" t="s">
        <v>171</v>
      </c>
      <c r="E247" s="164"/>
      <c r="F247" s="164" t="s">
        <v>49</v>
      </c>
      <c r="G247" s="162" t="s">
        <v>785</v>
      </c>
      <c r="H247" s="162"/>
      <c r="I247" s="164" t="s">
        <v>786</v>
      </c>
      <c r="J247" s="165">
        <v>0</v>
      </c>
      <c r="K247" s="166">
        <v>0</v>
      </c>
      <c r="L247" s="165">
        <f t="shared" si="0"/>
        <v>0</v>
      </c>
      <c r="M247" s="167"/>
      <c r="N247" s="165">
        <f t="shared" si="1"/>
        <v>0</v>
      </c>
      <c r="O247" s="167" t="s">
        <v>169</v>
      </c>
      <c r="P247" s="165">
        <f t="shared" si="2"/>
        <v>0</v>
      </c>
      <c r="Q247" s="167"/>
      <c r="R247" s="168">
        <f t="shared" si="3"/>
        <v>0</v>
      </c>
      <c r="S247" s="167">
        <f t="shared" si="4"/>
        <v>0</v>
      </c>
      <c r="T247" s="167"/>
      <c r="U247" s="165">
        <f t="shared" si="5"/>
        <v>0</v>
      </c>
      <c r="V247" s="165">
        <f t="shared" si="6"/>
        <v>0</v>
      </c>
      <c r="W247" s="169">
        <f>($W$1*V247)+(V247*$V$260)</f>
        <v>0</v>
      </c>
      <c r="X247" s="170"/>
      <c r="Y247" s="170">
        <f t="shared" si="7"/>
        <v>0</v>
      </c>
      <c r="Z247" s="169">
        <f t="shared" si="12"/>
        <v>0</v>
      </c>
      <c r="AA247" s="170">
        <v>0</v>
      </c>
      <c r="AB247" s="171">
        <v>0</v>
      </c>
      <c r="AC247" s="170">
        <v>0</v>
      </c>
      <c r="AD247" s="171">
        <v>0</v>
      </c>
      <c r="AE247" s="170">
        <v>0</v>
      </c>
      <c r="AF247" s="170">
        <v>0</v>
      </c>
      <c r="AG247" s="170">
        <v>0</v>
      </c>
      <c r="AH247" s="170">
        <v>0</v>
      </c>
      <c r="AI247" s="170">
        <v>0</v>
      </c>
      <c r="AJ247" s="171">
        <v>0</v>
      </c>
      <c r="AK247" s="171">
        <v>0</v>
      </c>
      <c r="AL247" s="170">
        <v>0</v>
      </c>
      <c r="AM247" s="170">
        <v>0</v>
      </c>
      <c r="AN247" s="170">
        <f t="shared" si="9"/>
        <v>0</v>
      </c>
    </row>
    <row r="248" spans="1:40" ht="14.25" customHeight="1" x14ac:dyDescent="0.25">
      <c r="A248" s="161" t="s">
        <v>787</v>
      </c>
      <c r="B248" s="162" t="s">
        <v>171</v>
      </c>
      <c r="C248" s="163" t="s">
        <v>171</v>
      </c>
      <c r="D248" s="162" t="s">
        <v>171</v>
      </c>
      <c r="E248" s="164"/>
      <c r="F248" s="164" t="s">
        <v>49</v>
      </c>
      <c r="G248" s="162" t="s">
        <v>788</v>
      </c>
      <c r="H248" s="162"/>
      <c r="I248" s="164">
        <v>107200</v>
      </c>
      <c r="J248" s="165">
        <v>0</v>
      </c>
      <c r="K248" s="166">
        <v>0</v>
      </c>
      <c r="L248" s="165">
        <f t="shared" si="0"/>
        <v>0</v>
      </c>
      <c r="M248" s="167"/>
      <c r="N248" s="165">
        <f t="shared" si="1"/>
        <v>0</v>
      </c>
      <c r="O248" s="167" t="s">
        <v>169</v>
      </c>
      <c r="P248" s="165">
        <f t="shared" si="2"/>
        <v>0</v>
      </c>
      <c r="Q248" s="167"/>
      <c r="R248" s="168">
        <f t="shared" si="3"/>
        <v>0</v>
      </c>
      <c r="S248" s="167">
        <f t="shared" si="4"/>
        <v>0</v>
      </c>
      <c r="T248" s="167"/>
      <c r="U248" s="165">
        <f t="shared" si="5"/>
        <v>0</v>
      </c>
      <c r="V248" s="165">
        <f t="shared" si="6"/>
        <v>0</v>
      </c>
      <c r="W248" s="169">
        <f>($W$1*V248)+(V248*$V$260)</f>
        <v>0</v>
      </c>
      <c r="X248" s="170"/>
      <c r="Y248" s="170">
        <f t="shared" si="7"/>
        <v>0</v>
      </c>
      <c r="Z248" s="169">
        <f t="shared" si="12"/>
        <v>0</v>
      </c>
      <c r="AA248" s="170">
        <v>0</v>
      </c>
      <c r="AB248" s="171">
        <v>0</v>
      </c>
      <c r="AC248" s="170">
        <v>0</v>
      </c>
      <c r="AD248" s="171">
        <v>0</v>
      </c>
      <c r="AE248" s="170">
        <v>0</v>
      </c>
      <c r="AF248" s="170">
        <v>0</v>
      </c>
      <c r="AG248" s="170">
        <v>0</v>
      </c>
      <c r="AH248" s="170">
        <v>0</v>
      </c>
      <c r="AI248" s="170">
        <v>0</v>
      </c>
      <c r="AJ248" s="171">
        <v>0</v>
      </c>
      <c r="AK248" s="171">
        <v>0</v>
      </c>
      <c r="AL248" s="170">
        <v>0</v>
      </c>
      <c r="AM248" s="170">
        <v>0</v>
      </c>
      <c r="AN248" s="170">
        <f t="shared" si="9"/>
        <v>0</v>
      </c>
    </row>
    <row r="249" spans="1:40" ht="14.25" customHeight="1" x14ac:dyDescent="0.25">
      <c r="A249" s="161" t="s">
        <v>789</v>
      </c>
      <c r="B249" s="162" t="s">
        <v>171</v>
      </c>
      <c r="C249" s="163" t="s">
        <v>171</v>
      </c>
      <c r="D249" s="162" t="s">
        <v>171</v>
      </c>
      <c r="E249" s="164"/>
      <c r="F249" s="164" t="s">
        <v>49</v>
      </c>
      <c r="G249" s="162" t="s">
        <v>790</v>
      </c>
      <c r="H249" s="162" t="s">
        <v>790</v>
      </c>
      <c r="I249" s="164">
        <v>107100</v>
      </c>
      <c r="J249" s="165">
        <v>0</v>
      </c>
      <c r="K249" s="166">
        <v>0</v>
      </c>
      <c r="L249" s="165">
        <f t="shared" si="0"/>
        <v>0</v>
      </c>
      <c r="M249" s="167"/>
      <c r="N249" s="165">
        <f t="shared" si="1"/>
        <v>0</v>
      </c>
      <c r="O249" s="167" t="s">
        <v>169</v>
      </c>
      <c r="P249" s="165">
        <f t="shared" si="2"/>
        <v>0</v>
      </c>
      <c r="Q249" s="167"/>
      <c r="R249" s="168">
        <f t="shared" si="3"/>
        <v>0</v>
      </c>
      <c r="S249" s="167">
        <f t="shared" si="4"/>
        <v>0</v>
      </c>
      <c r="T249" s="167"/>
      <c r="U249" s="165">
        <f t="shared" si="5"/>
        <v>0</v>
      </c>
      <c r="V249" s="165">
        <f t="shared" si="6"/>
        <v>0</v>
      </c>
      <c r="W249" s="169">
        <f>($W$1*V249)+(V249*$V$260)</f>
        <v>0</v>
      </c>
      <c r="X249" s="170"/>
      <c r="Y249" s="170">
        <f t="shared" si="7"/>
        <v>0</v>
      </c>
      <c r="Z249" s="169">
        <f t="shared" si="12"/>
        <v>0</v>
      </c>
      <c r="AA249" s="170">
        <v>0</v>
      </c>
      <c r="AB249" s="171">
        <v>0</v>
      </c>
      <c r="AC249" s="170">
        <v>0</v>
      </c>
      <c r="AD249" s="171">
        <v>0</v>
      </c>
      <c r="AE249" s="170">
        <v>0</v>
      </c>
      <c r="AF249" s="170">
        <v>0</v>
      </c>
      <c r="AG249" s="170">
        <v>0</v>
      </c>
      <c r="AH249" s="170">
        <v>0</v>
      </c>
      <c r="AI249" s="170">
        <v>0</v>
      </c>
      <c r="AJ249" s="171">
        <v>0</v>
      </c>
      <c r="AK249" s="171">
        <v>0</v>
      </c>
      <c r="AL249" s="170">
        <v>0</v>
      </c>
      <c r="AM249" s="170">
        <v>0</v>
      </c>
      <c r="AN249" s="170">
        <f t="shared" si="9"/>
        <v>0</v>
      </c>
    </row>
    <row r="250" spans="1:40" ht="14.25" customHeight="1" x14ac:dyDescent="0.25">
      <c r="A250" s="161" t="s">
        <v>791</v>
      </c>
      <c r="B250" s="162" t="s">
        <v>171</v>
      </c>
      <c r="C250" s="163" t="s">
        <v>171</v>
      </c>
      <c r="D250" s="162" t="s">
        <v>792</v>
      </c>
      <c r="E250" s="164"/>
      <c r="F250" s="164" t="s">
        <v>49</v>
      </c>
      <c r="G250" s="162" t="s">
        <v>793</v>
      </c>
      <c r="H250" s="162" t="s">
        <v>794</v>
      </c>
      <c r="I250" s="164">
        <v>106000</v>
      </c>
      <c r="J250" s="165">
        <v>0</v>
      </c>
      <c r="K250" s="166">
        <v>0</v>
      </c>
      <c r="L250" s="165">
        <f t="shared" si="0"/>
        <v>0</v>
      </c>
      <c r="M250" s="167"/>
      <c r="N250" s="165">
        <f t="shared" si="1"/>
        <v>0</v>
      </c>
      <c r="O250" s="167" t="s">
        <v>169</v>
      </c>
      <c r="P250" s="165">
        <f t="shared" si="2"/>
        <v>0</v>
      </c>
      <c r="Q250" s="167"/>
      <c r="R250" s="168">
        <f t="shared" si="3"/>
        <v>0</v>
      </c>
      <c r="S250" s="167">
        <f t="shared" si="4"/>
        <v>0</v>
      </c>
      <c r="T250" s="167"/>
      <c r="U250" s="165">
        <f t="shared" si="5"/>
        <v>0</v>
      </c>
      <c r="V250" s="165">
        <f t="shared" si="6"/>
        <v>0</v>
      </c>
      <c r="W250" s="169">
        <f>($W$1*V250)+(V250*$V$260)</f>
        <v>0</v>
      </c>
      <c r="X250" s="170"/>
      <c r="Y250" s="170">
        <f t="shared" si="7"/>
        <v>0</v>
      </c>
      <c r="Z250" s="169">
        <f t="shared" si="12"/>
        <v>0</v>
      </c>
      <c r="AA250" s="170">
        <v>0</v>
      </c>
      <c r="AB250" s="171">
        <v>0</v>
      </c>
      <c r="AC250" s="170">
        <v>10.233333333333333</v>
      </c>
      <c r="AD250" s="171">
        <v>0</v>
      </c>
      <c r="AE250" s="170">
        <v>0</v>
      </c>
      <c r="AF250" s="170">
        <v>0</v>
      </c>
      <c r="AG250" s="170">
        <v>0</v>
      </c>
      <c r="AH250" s="170">
        <v>0</v>
      </c>
      <c r="AI250" s="170">
        <v>0</v>
      </c>
      <c r="AJ250" s="171">
        <v>0</v>
      </c>
      <c r="AK250" s="171">
        <v>0</v>
      </c>
      <c r="AL250" s="170">
        <v>0</v>
      </c>
      <c r="AM250" s="170">
        <v>0</v>
      </c>
      <c r="AN250" s="170">
        <f t="shared" si="9"/>
        <v>10.233333333333333</v>
      </c>
    </row>
    <row r="251" spans="1:40" ht="14.25" customHeight="1" x14ac:dyDescent="0.25">
      <c r="A251" s="161" t="s">
        <v>795</v>
      </c>
      <c r="B251" s="162" t="s">
        <v>796</v>
      </c>
      <c r="C251" s="163" t="s">
        <v>153</v>
      </c>
      <c r="D251" s="162" t="s">
        <v>154</v>
      </c>
      <c r="E251" s="164"/>
      <c r="F251" s="164" t="s">
        <v>46</v>
      </c>
      <c r="G251" s="162" t="s">
        <v>797</v>
      </c>
      <c r="H251" s="162" t="s">
        <v>798</v>
      </c>
      <c r="I251" s="164">
        <v>417750</v>
      </c>
      <c r="J251" s="165">
        <v>1</v>
      </c>
      <c r="K251" s="166">
        <v>0.16</v>
      </c>
      <c r="L251" s="165">
        <f t="shared" si="0"/>
        <v>0.16</v>
      </c>
      <c r="M251" s="167"/>
      <c r="N251" s="165">
        <f t="shared" si="1"/>
        <v>0</v>
      </c>
      <c r="O251" s="167" t="s">
        <v>169</v>
      </c>
      <c r="P251" s="165">
        <f t="shared" si="2"/>
        <v>0</v>
      </c>
      <c r="Q251" s="167" t="s">
        <v>169</v>
      </c>
      <c r="R251" s="168">
        <f t="shared" si="3"/>
        <v>0</v>
      </c>
      <c r="S251" s="167">
        <f t="shared" si="4"/>
        <v>0</v>
      </c>
      <c r="T251" s="167" t="s">
        <v>169</v>
      </c>
      <c r="U251" s="165">
        <f t="shared" si="5"/>
        <v>0</v>
      </c>
      <c r="V251" s="165">
        <f t="shared" si="6"/>
        <v>0.16</v>
      </c>
      <c r="W251" s="169">
        <f>($W$1*V251)+(V251*$V$260)</f>
        <v>1306.9577222641904</v>
      </c>
      <c r="X251" s="170"/>
      <c r="Y251" s="170">
        <f t="shared" si="7"/>
        <v>1306.9577222641904</v>
      </c>
      <c r="Z251" s="169">
        <f t="shared" si="12"/>
        <v>108.91</v>
      </c>
      <c r="AA251" s="170">
        <v>0</v>
      </c>
      <c r="AB251" s="171">
        <v>0</v>
      </c>
      <c r="AC251" s="170">
        <v>0</v>
      </c>
      <c r="AD251" s="171">
        <v>0</v>
      </c>
      <c r="AE251" s="170">
        <v>0</v>
      </c>
      <c r="AF251" s="170">
        <v>0</v>
      </c>
      <c r="AG251" s="170">
        <v>0</v>
      </c>
      <c r="AH251" s="170">
        <v>0</v>
      </c>
      <c r="AI251" s="170">
        <v>0</v>
      </c>
      <c r="AJ251" s="171">
        <v>0</v>
      </c>
      <c r="AK251" s="171">
        <v>0</v>
      </c>
      <c r="AL251" s="170">
        <v>0</v>
      </c>
      <c r="AM251" s="170">
        <v>0</v>
      </c>
      <c r="AN251" s="170">
        <f t="shared" si="9"/>
        <v>0</v>
      </c>
    </row>
    <row r="252" spans="1:40" ht="14.25" customHeight="1" x14ac:dyDescent="0.25">
      <c r="A252" s="161" t="s">
        <v>571</v>
      </c>
      <c r="B252" s="162" t="s">
        <v>799</v>
      </c>
      <c r="C252" s="163" t="s">
        <v>800</v>
      </c>
      <c r="D252" s="162" t="s">
        <v>801</v>
      </c>
      <c r="E252" s="164"/>
      <c r="F252" s="164" t="s">
        <v>46</v>
      </c>
      <c r="G252" s="162" t="s">
        <v>802</v>
      </c>
      <c r="H252" s="162" t="s">
        <v>803</v>
      </c>
      <c r="I252" s="164">
        <v>417100</v>
      </c>
      <c r="J252" s="165">
        <v>1</v>
      </c>
      <c r="K252" s="166">
        <v>0.5</v>
      </c>
      <c r="L252" s="165">
        <f t="shared" si="0"/>
        <v>0.5</v>
      </c>
      <c r="M252" s="167" t="s">
        <v>119</v>
      </c>
      <c r="N252" s="165">
        <f t="shared" si="1"/>
        <v>0.5</v>
      </c>
      <c r="O252" s="167" t="s">
        <v>169</v>
      </c>
      <c r="P252" s="165">
        <f t="shared" si="2"/>
        <v>0</v>
      </c>
      <c r="Q252" s="167" t="s">
        <v>169</v>
      </c>
      <c r="R252" s="168">
        <f t="shared" si="3"/>
        <v>0</v>
      </c>
      <c r="S252" s="167">
        <f t="shared" si="4"/>
        <v>0</v>
      </c>
      <c r="T252" s="167" t="s">
        <v>169</v>
      </c>
      <c r="U252" s="165">
        <f t="shared" si="5"/>
        <v>0</v>
      </c>
      <c r="V252" s="165">
        <v>0.5</v>
      </c>
      <c r="W252" s="169">
        <f>($W$1*V252)+(V252*$V$260)</f>
        <v>4084.2428820755949</v>
      </c>
      <c r="X252" s="170"/>
      <c r="Y252" s="170">
        <f t="shared" si="7"/>
        <v>4084.2428820755949</v>
      </c>
      <c r="Z252" s="169">
        <f t="shared" si="12"/>
        <v>340.35</v>
      </c>
      <c r="AA252" s="170">
        <v>0</v>
      </c>
      <c r="AB252" s="171">
        <v>0</v>
      </c>
      <c r="AC252" s="170">
        <v>0</v>
      </c>
      <c r="AD252" s="171">
        <v>0</v>
      </c>
      <c r="AE252" s="170">
        <v>0</v>
      </c>
      <c r="AF252" s="170">
        <v>0</v>
      </c>
      <c r="AG252" s="170">
        <v>0</v>
      </c>
      <c r="AH252" s="170">
        <v>0</v>
      </c>
      <c r="AI252" s="170">
        <v>0</v>
      </c>
      <c r="AJ252" s="171">
        <v>0</v>
      </c>
      <c r="AK252" s="171">
        <v>0</v>
      </c>
      <c r="AL252" s="170">
        <v>0</v>
      </c>
      <c r="AM252" s="170">
        <v>0</v>
      </c>
      <c r="AN252" s="170">
        <f t="shared" si="9"/>
        <v>0</v>
      </c>
    </row>
    <row r="253" spans="1:40" ht="14.25" customHeight="1" x14ac:dyDescent="0.25">
      <c r="A253" s="161" t="s">
        <v>405</v>
      </c>
      <c r="B253" s="162"/>
      <c r="C253" s="163" t="s">
        <v>122</v>
      </c>
      <c r="D253" s="162" t="s">
        <v>123</v>
      </c>
      <c r="E253" s="164"/>
      <c r="F253" s="164" t="s">
        <v>40</v>
      </c>
      <c r="G253" s="162" t="s">
        <v>134</v>
      </c>
      <c r="H253" s="162" t="s">
        <v>804</v>
      </c>
      <c r="I253" s="164">
        <v>152700</v>
      </c>
      <c r="J253" s="165">
        <v>1</v>
      </c>
      <c r="K253" s="166">
        <v>1</v>
      </c>
      <c r="L253" s="165">
        <f t="shared" si="0"/>
        <v>1</v>
      </c>
      <c r="M253" s="167"/>
      <c r="N253" s="165">
        <f t="shared" si="1"/>
        <v>0</v>
      </c>
      <c r="O253" s="167" t="s">
        <v>169</v>
      </c>
      <c r="P253" s="165">
        <f t="shared" si="2"/>
        <v>0</v>
      </c>
      <c r="Q253" s="167" t="s">
        <v>169</v>
      </c>
      <c r="R253" s="168">
        <f t="shared" si="3"/>
        <v>0</v>
      </c>
      <c r="S253" s="167">
        <f t="shared" si="4"/>
        <v>0</v>
      </c>
      <c r="T253" s="167" t="s">
        <v>169</v>
      </c>
      <c r="U253" s="165">
        <f t="shared" si="5"/>
        <v>0</v>
      </c>
      <c r="V253" s="165">
        <f t="shared" ref="V253:V254" si="13">L253+N253+P253+S253+U253</f>
        <v>1</v>
      </c>
      <c r="W253" s="169">
        <f>($W$1*V253)+(V253*$V$260)</f>
        <v>8168.4857641511899</v>
      </c>
      <c r="X253" s="170"/>
      <c r="Y253" s="170">
        <f t="shared" si="7"/>
        <v>8168.4857641511899</v>
      </c>
      <c r="Z253" s="169">
        <f t="shared" si="12"/>
        <v>680.71</v>
      </c>
      <c r="AA253" s="170">
        <v>0</v>
      </c>
      <c r="AB253" s="171">
        <v>0</v>
      </c>
      <c r="AC253" s="170">
        <v>0</v>
      </c>
      <c r="AD253" s="171">
        <v>0</v>
      </c>
      <c r="AE253" s="170">
        <v>0</v>
      </c>
      <c r="AF253" s="170">
        <v>0</v>
      </c>
      <c r="AG253" s="170">
        <v>0</v>
      </c>
      <c r="AH253" s="170">
        <v>0</v>
      </c>
      <c r="AI253" s="170">
        <v>0</v>
      </c>
      <c r="AJ253" s="171">
        <v>0</v>
      </c>
      <c r="AK253" s="171">
        <v>0</v>
      </c>
      <c r="AL253" s="170">
        <v>0</v>
      </c>
      <c r="AM253" s="170">
        <v>0</v>
      </c>
      <c r="AN253" s="170">
        <f t="shared" si="9"/>
        <v>0</v>
      </c>
    </row>
    <row r="254" spans="1:40" ht="14.25" customHeight="1" x14ac:dyDescent="0.25">
      <c r="A254" s="161"/>
      <c r="B254" s="162"/>
      <c r="C254" s="163"/>
      <c r="D254" s="162"/>
      <c r="E254" s="164"/>
      <c r="F254" s="164"/>
      <c r="G254" s="162"/>
      <c r="H254" s="162"/>
      <c r="I254" s="164"/>
      <c r="J254" s="165"/>
      <c r="K254" s="166"/>
      <c r="L254" s="165">
        <f t="shared" si="0"/>
        <v>0</v>
      </c>
      <c r="M254" s="167"/>
      <c r="N254" s="165">
        <f t="shared" si="1"/>
        <v>0</v>
      </c>
      <c r="O254" s="167"/>
      <c r="P254" s="165">
        <f t="shared" si="2"/>
        <v>0</v>
      </c>
      <c r="Q254" s="167"/>
      <c r="R254" s="168">
        <f t="shared" si="3"/>
        <v>0</v>
      </c>
      <c r="S254" s="167">
        <f t="shared" si="4"/>
        <v>0</v>
      </c>
      <c r="T254" s="167"/>
      <c r="U254" s="165">
        <f t="shared" si="5"/>
        <v>0</v>
      </c>
      <c r="V254" s="165">
        <f t="shared" si="13"/>
        <v>0</v>
      </c>
      <c r="W254" s="169">
        <f>($W$1*V254)+(V254*$V$260)</f>
        <v>0</v>
      </c>
      <c r="X254" s="170"/>
      <c r="Y254" s="170">
        <f t="shared" si="7"/>
        <v>0</v>
      </c>
      <c r="Z254" s="169">
        <f t="shared" si="12"/>
        <v>0</v>
      </c>
      <c r="AA254" s="170">
        <v>0</v>
      </c>
      <c r="AB254" s="171">
        <v>0</v>
      </c>
      <c r="AC254" s="170">
        <v>0</v>
      </c>
      <c r="AD254" s="171">
        <v>0</v>
      </c>
      <c r="AE254" s="170">
        <v>0</v>
      </c>
      <c r="AF254" s="170">
        <v>0</v>
      </c>
      <c r="AG254" s="170">
        <v>0</v>
      </c>
      <c r="AH254" s="170">
        <v>0</v>
      </c>
      <c r="AI254" s="170">
        <v>0</v>
      </c>
      <c r="AJ254" s="171">
        <v>0</v>
      </c>
      <c r="AK254" s="171">
        <v>0</v>
      </c>
      <c r="AL254" s="170">
        <v>0</v>
      </c>
      <c r="AM254" s="170">
        <v>0</v>
      </c>
      <c r="AN254" s="170">
        <f t="shared" si="9"/>
        <v>0</v>
      </c>
    </row>
    <row r="255" spans="1:40" ht="14.25" customHeight="1" x14ac:dyDescent="0.25">
      <c r="A255" s="123" t="s">
        <v>805</v>
      </c>
      <c r="B255" s="124"/>
      <c r="C255" s="124"/>
      <c r="D255" s="124"/>
      <c r="E255" s="124"/>
      <c r="F255" s="125"/>
      <c r="G255" s="124"/>
      <c r="H255" s="124"/>
      <c r="I255" s="124"/>
      <c r="J255" s="126"/>
      <c r="K255" s="127">
        <f>SUBTOTAL(109,K3:K254)</f>
        <v>101.97000000000001</v>
      </c>
      <c r="L255" s="128">
        <f>SUBTOTAL(109,L3:L254)</f>
        <v>134.85000000000016</v>
      </c>
      <c r="M255" s="124"/>
      <c r="N255" s="126">
        <f>SUBTOTAL(109,N3:N254)</f>
        <v>0.5</v>
      </c>
      <c r="O255" s="124"/>
      <c r="P255" s="126">
        <f>SUBTOTAL(109,P3:P254)</f>
        <v>13.489999999999995</v>
      </c>
      <c r="Q255" s="124"/>
      <c r="R255" s="129"/>
      <c r="S255" s="126">
        <f>SUBTOTAL(109,S3:S254)</f>
        <v>20.571600000000004</v>
      </c>
      <c r="T255" s="130"/>
      <c r="U255" s="126">
        <f>SUBTOTAL(109,U3:U254)</f>
        <v>0</v>
      </c>
      <c r="V255" s="130">
        <f>SUBTOTAL(109,V3:V254)</f>
        <v>168.91159999999999</v>
      </c>
      <c r="W255" s="131">
        <f>SUBTOTAL(109,W3:W254)</f>
        <v>1379752.0000000005</v>
      </c>
      <c r="X255" s="131">
        <f>SUBTOTAL(109,X3:X254)</f>
        <v>0</v>
      </c>
      <c r="Y255" s="131">
        <f>SUBTOTAL(109,Y3:Y254)</f>
        <v>1379752.0000000005</v>
      </c>
      <c r="Z255" s="131">
        <f>SUBTOTAL(109,Z3:Z254)</f>
        <v>113510.2600000001</v>
      </c>
      <c r="AA255" s="131">
        <f>SUBTOTAL(109,AA3:AA254)</f>
        <v>326232.40999999997</v>
      </c>
      <c r="AB255" s="132">
        <f>SUBTOTAL(109,AB3:AB254)</f>
        <v>166955.33333333334</v>
      </c>
      <c r="AC255" s="131">
        <f>SUBTOTAL(109,AC3:AC254)</f>
        <v>21458.870000000028</v>
      </c>
      <c r="AD255" s="132">
        <f>SUBTOTAL(109,AD3:AD254)</f>
        <v>0</v>
      </c>
      <c r="AE255" s="131">
        <f>SUBTOTAL(109,AE3:AE254)</f>
        <v>18508.749999999989</v>
      </c>
      <c r="AF255" s="133">
        <f>SUBTOTAL(109,AF3:AF254)</f>
        <v>0</v>
      </c>
      <c r="AG255" s="131">
        <f>SUBTOTAL(109,AG3:AG254)</f>
        <v>770.06666666666672</v>
      </c>
      <c r="AH255" s="131">
        <f>SUBTOTAL(109,AH3:AH254)</f>
        <v>212212.58666666673</v>
      </c>
      <c r="AI255" s="131">
        <f>SUBTOTAL(109,AI3:AI254)</f>
        <v>52809.236666666664</v>
      </c>
      <c r="AJ255" s="132">
        <f>SUBTOTAL(109,AJ3:AJ254)</f>
        <v>720272.51666666649</v>
      </c>
      <c r="AK255" s="132">
        <f>SUBTOTAL(109,AK3:AK254)</f>
        <v>886040.18333333358</v>
      </c>
      <c r="AL255" s="131">
        <f>SUBTOTAL(109,AL3:AL254)</f>
        <v>14586.963333333333</v>
      </c>
      <c r="AM255" s="131">
        <f>SUBTOTAL(109,AM3:AM254)</f>
        <v>0</v>
      </c>
      <c r="AN255" s="131">
        <f>SUBTOTAL(109,AN3:AN254)</f>
        <v>646578.88333333319</v>
      </c>
    </row>
    <row r="256" spans="1:40" ht="14.25" customHeight="1" x14ac:dyDescent="0.25">
      <c r="A256" s="113"/>
      <c r="B256" s="114"/>
      <c r="C256" s="114"/>
      <c r="D256" s="114"/>
      <c r="E256" s="115"/>
      <c r="F256" s="114"/>
      <c r="G256" s="114"/>
      <c r="H256" s="114"/>
      <c r="I256" s="112"/>
      <c r="J256" s="112"/>
      <c r="K256" s="112"/>
      <c r="L256" s="112"/>
      <c r="M256" s="112"/>
      <c r="N256" s="112"/>
      <c r="O256" s="112"/>
      <c r="P256" s="112"/>
      <c r="Q256" s="112"/>
      <c r="R256" s="113"/>
      <c r="S256" s="113"/>
      <c r="T256" s="112"/>
      <c r="U256" s="112"/>
      <c r="V256" s="112"/>
      <c r="W256" s="116"/>
      <c r="X256" s="116"/>
      <c r="Y256" s="116"/>
      <c r="Z256" s="116"/>
      <c r="AA256" s="116"/>
      <c r="AB256" s="117"/>
      <c r="AC256" s="116"/>
      <c r="AD256" s="117"/>
      <c r="AE256" s="116"/>
      <c r="AF256" s="118"/>
      <c r="AG256" s="116"/>
      <c r="AH256" s="116"/>
      <c r="AI256" s="116"/>
      <c r="AJ256" s="118"/>
      <c r="AK256" s="117"/>
      <c r="AL256" s="116"/>
      <c r="AM256" s="116"/>
      <c r="AN256" s="116"/>
    </row>
    <row r="257" spans="1:40" ht="14.25" customHeight="1" thickBot="1" x14ac:dyDescent="0.3">
      <c r="A257" s="135" t="s">
        <v>806</v>
      </c>
      <c r="B257" s="136"/>
      <c r="C257" s="136"/>
      <c r="D257" s="136"/>
      <c r="E257" s="136"/>
      <c r="F257" s="137"/>
      <c r="G257" s="136"/>
      <c r="H257" s="136"/>
      <c r="I257" s="136"/>
      <c r="J257" s="136"/>
      <c r="K257" s="136"/>
      <c r="L257" s="136"/>
      <c r="M257" s="136"/>
      <c r="N257" s="136"/>
      <c r="O257" s="136"/>
      <c r="P257" s="136"/>
      <c r="Q257" s="136"/>
      <c r="R257" s="135" t="str">
        <f>A257</f>
        <v>FY26 Total</v>
      </c>
      <c r="S257" s="135"/>
      <c r="T257" s="138"/>
      <c r="U257" s="138"/>
      <c r="V257" s="138">
        <v>157.62</v>
      </c>
      <c r="W257" s="139">
        <v>1435193</v>
      </c>
      <c r="X257" s="139">
        <v>0</v>
      </c>
      <c r="Y257" s="139">
        <v>1435193</v>
      </c>
      <c r="Z257" s="139">
        <v>117624</v>
      </c>
      <c r="AA257" s="139">
        <v>242138</v>
      </c>
      <c r="AB257" s="140">
        <v>330363</v>
      </c>
      <c r="AC257" s="139">
        <v>14626</v>
      </c>
      <c r="AD257" s="140">
        <v>914</v>
      </c>
      <c r="AE257" s="139">
        <v>9754</v>
      </c>
      <c r="AF257" s="141">
        <v>0</v>
      </c>
      <c r="AG257" s="139">
        <v>178</v>
      </c>
      <c r="AH257" s="139">
        <v>122880</v>
      </c>
      <c r="AI257" s="139">
        <v>55510</v>
      </c>
      <c r="AJ257" s="141">
        <v>463812</v>
      </c>
      <c r="AK257" s="140">
        <v>709789</v>
      </c>
      <c r="AL257" s="139">
        <v>16866</v>
      </c>
      <c r="AM257" s="139">
        <v>0</v>
      </c>
      <c r="AN257" s="139">
        <v>461952</v>
      </c>
    </row>
    <row r="258" spans="1:40" ht="14.25" customHeight="1" thickTop="1" x14ac:dyDescent="0.25">
      <c r="A258" s="113"/>
      <c r="B258" s="114"/>
      <c r="C258" s="114"/>
      <c r="D258" s="114"/>
      <c r="E258" s="115"/>
      <c r="F258" s="114"/>
      <c r="G258" s="114"/>
      <c r="H258" s="114"/>
      <c r="I258" s="112"/>
      <c r="J258" s="112"/>
      <c r="K258" s="112"/>
      <c r="L258" s="112"/>
      <c r="M258" s="112"/>
      <c r="N258" s="112"/>
      <c r="O258" s="112"/>
      <c r="P258" s="112"/>
      <c r="Q258" s="112"/>
      <c r="R258" s="112"/>
      <c r="S258" s="112"/>
      <c r="T258" s="112"/>
      <c r="U258" s="112"/>
      <c r="V258" s="112"/>
      <c r="W258" s="116"/>
      <c r="X258" s="115"/>
      <c r="Y258" s="116"/>
      <c r="Z258" s="115"/>
      <c r="AA258" s="119"/>
      <c r="AB258" s="119"/>
      <c r="AC258" s="115"/>
      <c r="AD258" s="119"/>
      <c r="AE258" s="115"/>
      <c r="AF258" s="115"/>
      <c r="AG258" s="115"/>
      <c r="AH258" s="120"/>
      <c r="AI258" s="120"/>
      <c r="AJ258" s="119"/>
      <c r="AK258" s="119"/>
      <c r="AL258" s="120"/>
      <c r="AM258" s="120"/>
      <c r="AN258" s="120"/>
    </row>
    <row r="259" spans="1:40" ht="14.25" customHeight="1" x14ac:dyDescent="0.25"/>
    <row r="260" spans="1:40" ht="14.25" customHeight="1" x14ac:dyDescent="0.25"/>
    <row r="261" spans="1:40" ht="14.25" customHeight="1" x14ac:dyDescent="0.25"/>
    <row r="262" spans="1:40" ht="14.25" customHeight="1" x14ac:dyDescent="0.25"/>
    <row r="263" spans="1:40" ht="14.25" customHeight="1" x14ac:dyDescent="0.25"/>
    <row r="264" spans="1:40" s="134" customFormat="1" ht="14.25" customHeight="1" x14ac:dyDescent="0.25">
      <c r="A264" s="79"/>
      <c r="B264" s="79"/>
      <c r="C264" s="79"/>
      <c r="D264" s="79"/>
      <c r="E264" s="79"/>
      <c r="F264" s="79"/>
      <c r="G264" s="79"/>
      <c r="H264" s="79"/>
      <c r="I264" s="79"/>
      <c r="J264" s="79"/>
      <c r="K264" s="79"/>
      <c r="L264" s="79"/>
      <c r="M264" s="79"/>
      <c r="N264" s="79"/>
      <c r="O264" s="79"/>
      <c r="P264" s="79"/>
      <c r="Q264" s="79"/>
      <c r="R264" s="79"/>
      <c r="S264" s="79"/>
      <c r="T264" s="79"/>
      <c r="U264" s="109"/>
      <c r="V264" s="109"/>
      <c r="W264" s="121"/>
      <c r="X264" s="79"/>
      <c r="Y264" s="79"/>
      <c r="Z264" s="79"/>
      <c r="AA264" s="79"/>
      <c r="AB264" s="79"/>
      <c r="AC264" s="79"/>
      <c r="AD264" s="79"/>
      <c r="AE264" s="79"/>
      <c r="AF264" s="79"/>
      <c r="AG264" s="79"/>
      <c r="AH264" s="79"/>
      <c r="AI264" s="79"/>
      <c r="AJ264" s="79"/>
      <c r="AK264" s="79"/>
      <c r="AL264" s="79"/>
      <c r="AM264" s="79"/>
      <c r="AN264" s="79"/>
    </row>
    <row r="265" spans="1:40" ht="14.25" customHeight="1" x14ac:dyDescent="0.25"/>
    <row r="266" spans="1:40" s="134" customFormat="1" ht="14.25" customHeight="1" x14ac:dyDescent="0.25">
      <c r="A266" s="79"/>
      <c r="B266" s="79"/>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c r="AG266" s="79"/>
      <c r="AH266" s="79"/>
      <c r="AI266" s="79"/>
      <c r="AJ266" s="79"/>
      <c r="AK266" s="79"/>
      <c r="AL266" s="79"/>
      <c r="AM266" s="79"/>
      <c r="AN266" s="79"/>
    </row>
    <row r="267" spans="1:40" ht="14.25" customHeight="1" x14ac:dyDescent="0.25"/>
    <row r="268" spans="1:40" ht="15.75" customHeight="1" x14ac:dyDescent="0.25"/>
    <row r="269" spans="1:40" ht="15.75" customHeight="1" x14ac:dyDescent="0.25"/>
    <row r="270" spans="1:40" ht="15.75" customHeight="1" x14ac:dyDescent="0.25"/>
    <row r="271" spans="1:40" ht="15.75" customHeight="1" x14ac:dyDescent="0.25"/>
    <row r="272" spans="1:40"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sheetData>
  <phoneticPr fontId="32" type="noConversion"/>
  <conditionalFormatting sqref="I26 I89:I120">
    <cfRule type="cellIs" dxfId="23" priority="1" operator="equal">
      <formula>"'#N/A"</formula>
    </cfRule>
    <cfRule type="cellIs" dxfId="22" priority="2" operator="equal">
      <formula>#N/A</formula>
    </cfRule>
    <cfRule type="cellIs" dxfId="21" priority="3" operator="equal">
      <formula>""""""</formula>
    </cfRule>
  </conditionalFormatting>
  <conditionalFormatting sqref="I28:I67 I69:I86">
    <cfRule type="cellIs" dxfId="20" priority="4" operator="equal">
      <formula>"'#N/A"</formula>
    </cfRule>
    <cfRule type="cellIs" dxfId="19" priority="5" operator="equal">
      <formula>#N/A</formula>
    </cfRule>
    <cfRule type="cellIs" dxfId="18" priority="6" operator="equal">
      <formula>""""""</formula>
    </cfRule>
  </conditionalFormatting>
  <conditionalFormatting sqref="I122:I168">
    <cfRule type="cellIs" dxfId="17" priority="7" operator="equal">
      <formula>"'#N/A"</formula>
    </cfRule>
    <cfRule type="cellIs" dxfId="16" priority="8" operator="equal">
      <formula>#N/A</formula>
    </cfRule>
    <cfRule type="cellIs" dxfId="15" priority="9" operator="equal">
      <formula>""""""</formula>
    </cfRule>
  </conditionalFormatting>
  <conditionalFormatting sqref="I170:I246">
    <cfRule type="cellIs" dxfId="14" priority="10" operator="equal">
      <formula>"'#N/A"</formula>
    </cfRule>
    <cfRule type="cellIs" dxfId="13" priority="11" operator="equal">
      <formula>#N/A</formula>
    </cfRule>
    <cfRule type="cellIs" dxfId="12" priority="12" operator="equal">
      <formula>""""""</formula>
    </cfRule>
  </conditionalFormatting>
  <conditionalFormatting sqref="I253">
    <cfRule type="cellIs" dxfId="11" priority="13" operator="equal">
      <formula>"'#N/A"</formula>
    </cfRule>
    <cfRule type="cellIs" dxfId="10" priority="14" operator="equal">
      <formula>#N/A</formula>
    </cfRule>
    <cfRule type="cellIs" dxfId="9" priority="15" operator="equal">
      <formula>""""""</formula>
    </cfRule>
  </conditionalFormatting>
  <conditionalFormatting sqref="I3:J25">
    <cfRule type="cellIs" dxfId="8" priority="16" operator="equal">
      <formula>"'#N/A"</formula>
    </cfRule>
    <cfRule type="cellIs" dxfId="7" priority="17" operator="equal">
      <formula>#N/A</formula>
    </cfRule>
    <cfRule type="cellIs" dxfId="6" priority="18" operator="equal">
      <formula>""""""</formula>
    </cfRule>
  </conditionalFormatting>
  <conditionalFormatting sqref="I27:J27">
    <cfRule type="cellIs" dxfId="5" priority="19" operator="equal">
      <formula>"'#N/A"</formula>
    </cfRule>
    <cfRule type="cellIs" dxfId="4" priority="20" operator="equal">
      <formula>#N/A</formula>
    </cfRule>
    <cfRule type="cellIs" dxfId="3" priority="21" operator="equal">
      <formula>""""""</formula>
    </cfRule>
  </conditionalFormatting>
  <conditionalFormatting sqref="I253:J254">
    <cfRule type="cellIs" dxfId="2" priority="22" operator="equal">
      <formula>"'#N/A"</formula>
    </cfRule>
    <cfRule type="cellIs" dxfId="1" priority="23" operator="equal">
      <formula>#N/A</formula>
    </cfRule>
    <cfRule type="cellIs" dxfId="0" priority="24" operator="equal">
      <formula>""""""</formula>
    </cfRule>
  </conditionalFormatting>
  <dataValidations count="1">
    <dataValidation type="list" allowBlank="1" showErrorMessage="1" sqref="B85 B96 B99 B129 B171:B172 B214:B215 B231:B232" xr:uid="{FDE94C23-AF76-4F17-A6BC-D7DFF86938F3}">
      <formula1>STOPID</formula1>
    </dataValidation>
  </dataValidations>
  <pageMargins left="0.7" right="0.7" top="0.75" bottom="0.75" header="0" footer="0"/>
  <pageSetup orientation="portrait"/>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SUMMARY</vt:lpstr>
      <vt:lpstr>FY27 Distribution ISR</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2025-11-19T23:43:01Z</dcterms:created>
  <dcterms:modified xsi:type="dcterms:W3CDTF">2025-12-16T23:20:23Z</dcterms:modified>
</cp:coreProperties>
</file>