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BUDGET\FY 2027\Internal Services\Final Internal Service Allocations\"/>
    </mc:Choice>
  </mc:AlternateContent>
  <xr:revisionPtr revIDLastSave="0" documentId="13_ncr:1_{F5CCE7A8-AF44-4DA6-A2CF-4FF0300D0F66}" xr6:coauthVersionLast="47" xr6:coauthVersionMax="47" xr10:uidLastSave="{00000000-0000-0000-0000-000000000000}"/>
  <bookViews>
    <workbookView xWindow="0" yWindow="0" windowWidth="35450" windowHeight="20680" xr2:uid="{6E82C2FF-A209-48D4-9537-E3E90DA206E8}"/>
  </bookViews>
  <sheets>
    <sheet name="Overview" sheetId="1" r:id="rId1"/>
    <sheet name="FY27 Fleet SUMMARY" sheetId="2" r:id="rId2"/>
    <sheet name="FY27 Fleet - Dept Details" sheetId="3" r:id="rId3"/>
    <sheet name="FY27 Fleet Rates" sheetId="4" r:id="rId4"/>
  </sheet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1_12_Month_Summary_Report">#REF!</definedName>
    <definedName name="_101">#REF!</definedName>
    <definedName name="_102">#REF!</definedName>
    <definedName name="_106">#REF!</definedName>
    <definedName name="_111">#REF!</definedName>
    <definedName name="_119">#REF!</definedName>
    <definedName name="_12_Month_Summary_Report">#REF!</definedName>
    <definedName name="_145">#REF!</definedName>
    <definedName name="_155">#REF!</definedName>
    <definedName name="_160">#REF!</definedName>
    <definedName name="_161">#REF!</definedName>
    <definedName name="_2012_Recon_List">#REF!</definedName>
    <definedName name="_311">#REF!</definedName>
    <definedName name="_313">#REF!</definedName>
    <definedName name="_314">#REF!</definedName>
    <definedName name="_322A">#REF!</definedName>
    <definedName name="_327">#REF!</definedName>
    <definedName name="_3A___EBS_Billing_Preview">#REF!</definedName>
    <definedName name="_3A2___EBS_Billing_IGA">#REF!</definedName>
    <definedName name="_3A3___Current_Inventory___IGA">#REF!</definedName>
    <definedName name="_400">#REF!</definedName>
    <definedName name="_409">#REF!</definedName>
    <definedName name="_409A">#REF!</definedName>
    <definedName name="_412">#REF!</definedName>
    <definedName name="_420">#REF!</definedName>
    <definedName name="_421">#REF!</definedName>
    <definedName name="_425">#REF!</definedName>
    <definedName name="_425A">#REF!</definedName>
    <definedName name="_430">#REF!</definedName>
    <definedName name="_6TH">#REF!</definedName>
    <definedName name="_700">#REF!</definedName>
    <definedName name="_70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xlnm._FilterDatabase" localSheetId="2" hidden="1">'FY27 Fleet - Dept Details'!$A$2:$AF$798</definedName>
    <definedName name="_Key1">#REF!</definedName>
    <definedName name="_OT709120">#REF!</definedName>
    <definedName name="_OT709140">#REF!</definedName>
    <definedName name="_OT709155">#REF!</definedName>
    <definedName name="_OT709175">#REF!</definedName>
    <definedName name="_OT709200">#REF!</definedName>
    <definedName name="_OT709505">#REF!</definedName>
    <definedName name="_OT709510">#REF!</definedName>
    <definedName name="_OT709530">#REF!</definedName>
    <definedName name="_OT709535">#REF!</definedName>
    <definedName name="_OT709540">#REF!</definedName>
    <definedName name="_OT709609">#REF!</definedName>
    <definedName name="_Sort">#REF!</definedName>
    <definedName name="_test">#REF!</definedName>
    <definedName name="Budget">#REF!</definedName>
    <definedName name="CCGroup">#REF!</definedName>
    <definedName name="Circuit">#REF!</definedName>
    <definedName name="Codes">#REF!</definedName>
    <definedName name="Cost_Centers">#REF!</definedName>
    <definedName name="Costcenters">#REF!</definedName>
    <definedName name="cr_fleet_labor_fleet_labor">#REF!</definedName>
    <definedName name="CYE">#REF!</definedName>
    <definedName name="d">#REF!</definedName>
    <definedName name="DATA10">#REF!</definedName>
    <definedName name="DATA12">#REF!</definedName>
    <definedName name="DATA13">#REF!</definedName>
    <definedName name="DATA14">#REF!</definedName>
    <definedName name="DATA15">#REF!</definedName>
    <definedName name="DATA2">#REF!</definedName>
    <definedName name="DATA3">#REF!</definedName>
    <definedName name="DATA5">#REF!</definedName>
    <definedName name="DATA6">#REF!</definedName>
    <definedName name="DATA7">#REF!</definedName>
    <definedName name="DATA8">#REF!</definedName>
    <definedName name="DHS">#REF!</definedName>
    <definedName name="DHSS">#REF!</definedName>
    <definedName name="DHSSUR">#REF!</definedName>
    <definedName name="ds">#REF!</definedName>
    <definedName name="EmpDetails">#REF!</definedName>
    <definedName name="ExpBud">#REF!</definedName>
    <definedName name="Fleet_Focus">#REF!</definedName>
    <definedName name="Fleet_Table">#REF!</definedName>
    <definedName name="FOCUS">#REF!</definedName>
    <definedName name="FTE">#REF!</definedName>
    <definedName name="FY03_Fleet_Totals_by_Equipment">#REF!</definedName>
    <definedName name="Garret_15">#REF!</definedName>
    <definedName name="Garret_16">#REF!</definedName>
    <definedName name="GL_Asset_List">#REF!</definedName>
    <definedName name="Header">#REF!</definedName>
    <definedName name="JCN">#REF!</definedName>
    <definedName name="JCN_List">#REF!</definedName>
    <definedName name="JobNameFY17_All">#REF!</definedName>
    <definedName name="list">#REF!</definedName>
    <definedName name="list2">#REF!</definedName>
    <definedName name="Master">#REF!</definedName>
    <definedName name="MCSO1">#REF!</definedName>
    <definedName name="MCSO2">#REF!</definedName>
    <definedName name="new">#REF!</definedName>
    <definedName name="NewRange">#REF!</definedName>
    <definedName name="NewRange2">#REF!</definedName>
    <definedName name="P1_">#REF!</definedName>
    <definedName name="P2_">#REF!</definedName>
    <definedName name="PARK">#REF!</definedName>
    <definedName name="park1">#REF!</definedName>
    <definedName name="PDX">#REF!</definedName>
    <definedName name="Personnel_Costs">#REF!</definedName>
    <definedName name="Pleasework">#REF!</definedName>
    <definedName name="Print_A">#REF!</definedName>
    <definedName name="Print_All">#REF!</definedName>
    <definedName name="PrintA">#REF!</definedName>
    <definedName name="PrintAB">#REF!</definedName>
    <definedName name="PrintD">#REF!</definedName>
    <definedName name="ProjSal">#REF!</definedName>
    <definedName name="ProjSal709000">#REF!</definedName>
    <definedName name="ProjSal709120">#REF!</definedName>
    <definedName name="ProjSal709125">#REF!</definedName>
    <definedName name="ProjSal709127">#REF!</definedName>
    <definedName name="ProjSal709128">#REF!</definedName>
    <definedName name="ProjSal709130">#REF!</definedName>
    <definedName name="ProjSal709140">#REF!</definedName>
    <definedName name="ProjSal709151">#REF!</definedName>
    <definedName name="ProjSal709155">#REF!</definedName>
    <definedName name="ProjSal709175">#REF!</definedName>
    <definedName name="ProjSal709200">#REF!</definedName>
    <definedName name="ProjSal709500">#REF!</definedName>
    <definedName name="ProjSal709505">#REF!</definedName>
    <definedName name="ProjSal709510">#REF!</definedName>
    <definedName name="ProjSal709525">#REF!</definedName>
    <definedName name="ProjSal709530">#REF!</definedName>
    <definedName name="ProjSal709535">#REF!</definedName>
    <definedName name="ProjSal709540">#REF!</definedName>
    <definedName name="ProjSal709599">#REF!</definedName>
    <definedName name="ProjSal709600">#REF!</definedName>
    <definedName name="ProjSal709604">#REF!</definedName>
    <definedName name="ProjSal709607">#REF!</definedName>
    <definedName name="ProjSal709609">#REF!</definedName>
    <definedName name="ProjSal709616">#REF!</definedName>
    <definedName name="ProjSal709655">#REF!</definedName>
    <definedName name="ProjSal709656">#REF!</definedName>
    <definedName name="ProjSalEMR">#REF!</definedName>
    <definedName name="ProjSalSQL">#REF!</definedName>
    <definedName name="ProjSalWEB">#REF!</definedName>
    <definedName name="qryAnnual_circuit_report_for_budget_10_11">#REF!</definedName>
    <definedName name="RawData">#REF!</definedName>
    <definedName name="SAL">#REF!</definedName>
    <definedName name="SalProj709000.60000">#REF!</definedName>
    <definedName name="SalProj709000.60100">#REF!</definedName>
    <definedName name="SalProj709000.60110">#REF!</definedName>
    <definedName name="SalProj709000.60120">#REF!</definedName>
    <definedName name="SalProj709000.60130">#REF!</definedName>
    <definedName name="SalProj709000.60135">#REF!</definedName>
    <definedName name="SalProj709000.60140">#REF!</definedName>
    <definedName name="SalProj709000.60145">#REF!</definedName>
    <definedName name="SalProj709100.60000">#REF!</definedName>
    <definedName name="SalProj709100.60100">#REF!</definedName>
    <definedName name="SalProj709100.60110">#REF!</definedName>
    <definedName name="SalProj709100.60120">#REF!</definedName>
    <definedName name="SalProj709100.60130">#REF!</definedName>
    <definedName name="SalProj709100.60135">#REF!</definedName>
    <definedName name="SalProj709100.60140">#REF!</definedName>
    <definedName name="SalProj709100.60145">#REF!</definedName>
    <definedName name="SalProj709105.60000">#REF!</definedName>
    <definedName name="SalProj709105.60100">#REF!</definedName>
    <definedName name="SalProj709105.60110">#REF!</definedName>
    <definedName name="SalProj709105.60120">#REF!</definedName>
    <definedName name="SalProj709105.60130">#REF!</definedName>
    <definedName name="SalProj709105.60135">#REF!</definedName>
    <definedName name="SalProj709105.60140">#REF!</definedName>
    <definedName name="SalProj709105.60145">#REF!</definedName>
    <definedName name="SalProj709120.60000">#REF!</definedName>
    <definedName name="SalProj709120.60100">#REF!</definedName>
    <definedName name="SalProj709120.60110">#REF!</definedName>
    <definedName name="SalProj709120.60120">#REF!</definedName>
    <definedName name="SalProj709120.60130">#REF!</definedName>
    <definedName name="SalProj709120.60135">#REF!</definedName>
    <definedName name="SalProj709120.60140">#REF!</definedName>
    <definedName name="SalProj709120.60145">#REF!</definedName>
    <definedName name="SalProj709127.60000">#REF!</definedName>
    <definedName name="SalProj709127.60100">#REF!</definedName>
    <definedName name="SalProj709127.60110">#REF!</definedName>
    <definedName name="SalProj709127.60120">#REF!</definedName>
    <definedName name="SalProj709127.60130">#REF!</definedName>
    <definedName name="SalProj709127.60135">#REF!</definedName>
    <definedName name="SalProj709127.60140">#REF!</definedName>
    <definedName name="SalProj709127.60145">#REF!</definedName>
    <definedName name="SalProj709128.60000">#REF!</definedName>
    <definedName name="SalProj709128.60100">#REF!</definedName>
    <definedName name="SalProj709128.60110">#REF!</definedName>
    <definedName name="SalProj709128.60120">#REF!</definedName>
    <definedName name="SalProj709128.60130">#REF!</definedName>
    <definedName name="SalProj709128.60135">#REF!</definedName>
    <definedName name="SalProj709128.60140">#REF!</definedName>
    <definedName name="SalProj709128.60145">#REF!</definedName>
    <definedName name="SalProj709130.60000">#REF!</definedName>
    <definedName name="SalProj709130.60100">#REF!</definedName>
    <definedName name="SalProj709130.60110">#REF!</definedName>
    <definedName name="SalProj709130.60120">#REF!</definedName>
    <definedName name="SalProj709130.60130">#REF!</definedName>
    <definedName name="SalProj709130.60135">#REF!</definedName>
    <definedName name="SalProj709130.60140">#REF!</definedName>
    <definedName name="SalProj709130.60145">#REF!</definedName>
    <definedName name="SalProj709140.60000">#REF!</definedName>
    <definedName name="SalProj709140.60100">#REF!</definedName>
    <definedName name="SalProj709140.60110">#REF!</definedName>
    <definedName name="SalProj709140.60120">#REF!</definedName>
    <definedName name="SalProj709140.60130">#REF!</definedName>
    <definedName name="SalProj709140.60135">#REF!</definedName>
    <definedName name="SalProj709140.60140">#REF!</definedName>
    <definedName name="SalProj709140.60145">#REF!</definedName>
    <definedName name="SalProj709151.60000">#REF!</definedName>
    <definedName name="SalProj709151.60100">#REF!</definedName>
    <definedName name="SalProj709151.60110">#REF!</definedName>
    <definedName name="SalProj709151.60120">#REF!</definedName>
    <definedName name="SalProj709151.60130">#REF!</definedName>
    <definedName name="SalProj709151.60135">#REF!</definedName>
    <definedName name="SalProj709151.60140">#REF!</definedName>
    <definedName name="SalProj709151.60145">#REF!</definedName>
    <definedName name="SalProj709155.60000">#REF!</definedName>
    <definedName name="SalProj709155.60100">#REF!</definedName>
    <definedName name="SalProj709155.60110">#REF!</definedName>
    <definedName name="SalProj709155.60120">#REF!</definedName>
    <definedName name="SalProj709155.60130">#REF!</definedName>
    <definedName name="SalProj709155.60135">#REF!</definedName>
    <definedName name="SalProj709155.60140">#REF!</definedName>
    <definedName name="SalProj709155.60145">#REF!</definedName>
    <definedName name="SalProj709175.60000">#REF!</definedName>
    <definedName name="SalProj709175.60100">#REF!</definedName>
    <definedName name="SalProj709175.60110">#REF!</definedName>
    <definedName name="SalProj709175.60120">#REF!</definedName>
    <definedName name="SalProj709175.60130">#REF!</definedName>
    <definedName name="SalProj709175.60135">#REF!</definedName>
    <definedName name="SalProj709175.60140">#REF!</definedName>
    <definedName name="SalProj709175.60145">#REF!</definedName>
    <definedName name="SalProj709186.60000">#REF!</definedName>
    <definedName name="SalProj709186.60100">#REF!</definedName>
    <definedName name="SalProj709186.60110">#REF!</definedName>
    <definedName name="SalProj709186.60120">#REF!</definedName>
    <definedName name="SalProj709186.60130">#REF!</definedName>
    <definedName name="SalProj709186.60135">#REF!</definedName>
    <definedName name="SalProj709186.60140">#REF!</definedName>
    <definedName name="SalProj709186.60145">#REF!</definedName>
    <definedName name="SalProj709191.60000">#REF!</definedName>
    <definedName name="SalProj709191.60100">#REF!</definedName>
    <definedName name="SalProj709191.60110">#REF!</definedName>
    <definedName name="SalProj709191.60120">#REF!</definedName>
    <definedName name="SalProj709191.60130">#REF!</definedName>
    <definedName name="SalProj709191.60135">#REF!</definedName>
    <definedName name="SalProj709191.60140">#REF!</definedName>
    <definedName name="SalProj709191.60145">#REF!</definedName>
    <definedName name="SalProj709500.60000">#REF!</definedName>
    <definedName name="SalProj709500.60100">#REF!</definedName>
    <definedName name="SalProj709500.60110">#REF!</definedName>
    <definedName name="SalProj709500.60120">#REF!</definedName>
    <definedName name="SalProj709500.60130">#REF!</definedName>
    <definedName name="SalProj709500.60135">#REF!</definedName>
    <definedName name="SalProj709500.60140">#REF!</definedName>
    <definedName name="SalProj709500.60145">#REF!</definedName>
    <definedName name="SalProj709505.60000">#REF!</definedName>
    <definedName name="SalProj709505.60100">#REF!</definedName>
    <definedName name="SalProj709505.60110">#REF!</definedName>
    <definedName name="SalProj709505.60120">#REF!</definedName>
    <definedName name="SalProj709505.60130">#REF!</definedName>
    <definedName name="SalProj709505.60135">#REF!</definedName>
    <definedName name="SalProj709505.60140">#REF!</definedName>
    <definedName name="SalProj709505.60145">#REF!</definedName>
    <definedName name="SalProj709510.60000">#REF!</definedName>
    <definedName name="SalProj709510.60100">#REF!</definedName>
    <definedName name="SalProj709510.60110">#REF!</definedName>
    <definedName name="SalProj709510.60120">#REF!</definedName>
    <definedName name="SalProj709510.60130">#REF!</definedName>
    <definedName name="SalProj709510.60135">#REF!</definedName>
    <definedName name="SalProj709510.60140">#REF!</definedName>
    <definedName name="SalProj709510.60145">#REF!</definedName>
    <definedName name="SalProj709525.60000">#REF!</definedName>
    <definedName name="SalProj709525.60100">#REF!</definedName>
    <definedName name="SalProj709525.60110">#REF!</definedName>
    <definedName name="SalProj709525.60120">#REF!</definedName>
    <definedName name="SalProj709525.60130">#REF!</definedName>
    <definedName name="SalProj709525.60135">#REF!</definedName>
    <definedName name="SalProj709525.60140">#REF!</definedName>
    <definedName name="SalProj709525.60145">#REF!</definedName>
    <definedName name="SalProj709530.60000">#REF!</definedName>
    <definedName name="SalProj709530.60100">#REF!</definedName>
    <definedName name="SalProj709530.60110">#REF!</definedName>
    <definedName name="SalProj709530.60120">#REF!</definedName>
    <definedName name="SalProj709530.60130">#REF!</definedName>
    <definedName name="SalProj709530.60135">#REF!</definedName>
    <definedName name="SalProj709530.60140">#REF!</definedName>
    <definedName name="SalProj709530.60145">#REF!</definedName>
    <definedName name="SalProj709531.60000">#REF!</definedName>
    <definedName name="SalProj709531.60100">#REF!</definedName>
    <definedName name="SalProj709531.60110">#REF!</definedName>
    <definedName name="SalProj709531.60120">#REF!</definedName>
    <definedName name="SalProj709531.60130">#REF!</definedName>
    <definedName name="SalProj709531.60135">#REF!</definedName>
    <definedName name="SalProj709531.60140">#REF!</definedName>
    <definedName name="SalProj709531.60145">#REF!</definedName>
    <definedName name="SalProj709532.60000">#REF!</definedName>
    <definedName name="SalProj709532.60100">#REF!</definedName>
    <definedName name="SalProj709532.60110">#REF!</definedName>
    <definedName name="SalProj709532.60120">#REF!</definedName>
    <definedName name="SalProj709532.60130">#REF!</definedName>
    <definedName name="SalProj709532.60135">#REF!</definedName>
    <definedName name="SalProj709532.60140">#REF!</definedName>
    <definedName name="SalProj709532.60145">#REF!</definedName>
    <definedName name="SalProj709535.60000">#REF!</definedName>
    <definedName name="SalProj709535.60100">#REF!</definedName>
    <definedName name="SalProj709535.60110">#REF!</definedName>
    <definedName name="SalProj709535.60120">#REF!</definedName>
    <definedName name="SalProj709535.60130">#REF!</definedName>
    <definedName name="SalProj709535.60135">#REF!</definedName>
    <definedName name="SalProj709535.60140">#REF!</definedName>
    <definedName name="SalProj709535.60145">#REF!</definedName>
    <definedName name="SalProj709540.60000">#REF!</definedName>
    <definedName name="SalProj709540.60100">#REF!</definedName>
    <definedName name="SalProj709540.60110">#REF!</definedName>
    <definedName name="SalProj709540.60120">#REF!</definedName>
    <definedName name="SalProj709540.60130">#REF!</definedName>
    <definedName name="SalProj709540.60135">#REF!</definedName>
    <definedName name="SalProj709540.60140">#REF!</definedName>
    <definedName name="SalProj709540.60145">#REF!</definedName>
    <definedName name="SalProj709599.60000">#REF!</definedName>
    <definedName name="SalProj709599.60100">#REF!</definedName>
    <definedName name="SalProj709599.60110">#REF!</definedName>
    <definedName name="SalProj709599.60120">#REF!</definedName>
    <definedName name="SalProj709599.60130">#REF!</definedName>
    <definedName name="SalProj709599.60135">#REF!</definedName>
    <definedName name="SalProj709599.60140">#REF!</definedName>
    <definedName name="SalProj709599.60145">#REF!</definedName>
    <definedName name="SalProj709600.60000">#REF!</definedName>
    <definedName name="SalProj709600.60100">#REF!</definedName>
    <definedName name="SalProj709600.60110">#REF!</definedName>
    <definedName name="SalProj709600.60120">#REF!</definedName>
    <definedName name="SalProj709600.60130">#REF!</definedName>
    <definedName name="SalProj709600.60135">#REF!</definedName>
    <definedName name="SalProj709600.60140">#REF!</definedName>
    <definedName name="SalProj709600.60145">#REF!</definedName>
    <definedName name="SalProj709604.60000">#REF!</definedName>
    <definedName name="SalProj709604.60100">#REF!</definedName>
    <definedName name="SalProj709604.60110">#REF!</definedName>
    <definedName name="SalProj709604.60120">#REF!</definedName>
    <definedName name="SalProj709604.60130">#REF!</definedName>
    <definedName name="SalProj709604.60135">#REF!</definedName>
    <definedName name="SalProj709604.60140">#REF!</definedName>
    <definedName name="SalProj709604.60145">#REF!</definedName>
    <definedName name="SalProj709609.60000">#REF!</definedName>
    <definedName name="SalProj709609.60100">#REF!</definedName>
    <definedName name="SalProj709609.60110">#REF!</definedName>
    <definedName name="SalProj709609.60120">#REF!</definedName>
    <definedName name="SalProj709609.60130">#REF!</definedName>
    <definedName name="SalProj709609.60135">#REF!</definedName>
    <definedName name="SalProj709609.60140">#REF!</definedName>
    <definedName name="SalProj709609.60145">#REF!</definedName>
    <definedName name="SalProj709616.60000">#REF!</definedName>
    <definedName name="SalProj709616.60100">#REF!</definedName>
    <definedName name="SalProj709616.60110">#REF!</definedName>
    <definedName name="SalProj709616.60120">#REF!</definedName>
    <definedName name="SalProj709616.60130">#REF!</definedName>
    <definedName name="SalProj709616.60135">#REF!</definedName>
    <definedName name="SalProj709616.60140">#REF!</definedName>
    <definedName name="SalProj709616.60145">#REF!</definedName>
    <definedName name="SalProj709656.60000">#REF!</definedName>
    <definedName name="SalProj709656.60100">#REF!</definedName>
    <definedName name="SalProj709656.60110">#REF!</definedName>
    <definedName name="SalProj709656.60120">#REF!</definedName>
    <definedName name="SalProj709656.60130">#REF!</definedName>
    <definedName name="SalProj709656.60135">#REF!</definedName>
    <definedName name="SalProj709656.60140">#REF!</definedName>
    <definedName name="SalProj709656.60145">#REF!</definedName>
    <definedName name="SalProjBdConv.60000">#REF!</definedName>
    <definedName name="SalProjBdConv.60100">#REF!</definedName>
    <definedName name="SalProjBdConv.60110">#REF!</definedName>
    <definedName name="SalProjBdConv.60120">#REF!</definedName>
    <definedName name="SalProjBdConv.60130">#REF!</definedName>
    <definedName name="SalProjBdConv.60135">#REF!</definedName>
    <definedName name="SalProjBdConv.60140">#REF!</definedName>
    <definedName name="SalProjBdConv.60145">#REF!</definedName>
    <definedName name="SalProjCDM.60000">#REF!</definedName>
    <definedName name="SalProjCDM.60100">#REF!</definedName>
    <definedName name="SalProjCDM.60110">#REF!</definedName>
    <definedName name="SalProjCDM.60120">#REF!</definedName>
    <definedName name="SalProjCDM.60130">#REF!</definedName>
    <definedName name="SalProjCDM.60135">#REF!</definedName>
    <definedName name="SalProjCDM.60140">#REF!</definedName>
    <definedName name="SalProjCDM.60145">#REF!</definedName>
    <definedName name="SalProjGoogle.60000">#REF!</definedName>
    <definedName name="SalProjGoogle.60100">#REF!</definedName>
    <definedName name="SalProjGoogle.60110">#REF!</definedName>
    <definedName name="SalProjGoogle.60120">#REF!</definedName>
    <definedName name="SalProjGoogle.60130">#REF!</definedName>
    <definedName name="SalProjGoogle.60135">#REF!</definedName>
    <definedName name="SalProjGoogle.60140">#REF!</definedName>
    <definedName name="SalProjGoogle.60145">#REF!</definedName>
    <definedName name="SalProjWEB.60000">#REF!</definedName>
    <definedName name="SalProjWEB.60100">#REF!</definedName>
    <definedName name="SalProjWEB.60110">#REF!</definedName>
    <definedName name="SalProjWEB.60120">#REF!</definedName>
    <definedName name="SalProjWEB.60130">#REF!</definedName>
    <definedName name="SalProjWEB.60135">#REF!</definedName>
    <definedName name="SalProjWEB.60140">#REF!</definedName>
    <definedName name="SalProjWEB.60145">#REF!</definedName>
    <definedName name="SAP_14">#REF!</definedName>
    <definedName name="SAP_15">#REF!</definedName>
    <definedName name="SAP_16">#REF!</definedName>
    <definedName name="SAPDATA">#REF!</definedName>
    <definedName name="Steps">#REF!</definedName>
    <definedName name="Temp709175">#REF!</definedName>
    <definedName name="Temp709616">#REF!</definedName>
    <definedName name="TEST0">#REF!</definedName>
    <definedName name="TEST1">#REF!</definedName>
    <definedName name="TESTHKEY">#REF!</definedName>
    <definedName name="TESTKEYS">#REF!</definedName>
    <definedName name="TESTVKEY">#REF!</definedName>
    <definedName name="Tim">#REF!</definedName>
    <definedName name="TSUP">#REF!</definedName>
    <definedName name="TSUPS">#REF!</definedName>
    <definedName name="TSUPSUR">#REF!</definedName>
    <definedName name="V4_Current_List">#REF!</definedName>
    <definedName name="yearmake">#REF!</definedName>
    <definedName name="Z_2199143F_AD8C_4BE8_A815_9A8FC1B2BD5E_.wvu.FilterData" localSheetId="2" hidden="1">'FY27 Fleet - Dept Details'!$A$2:$W$798</definedName>
    <definedName name="Z_53C4D84A_4DA9_4E9E_BABA_C11959228920_.wvu.FilterData" localSheetId="2" hidden="1">'FY27 Fleet - Dept Details'!$A$2:$W$798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1" i="2" l="1"/>
  <c r="P43" i="2" s="1"/>
  <c r="P10" i="2"/>
  <c r="P42" i="2" s="1"/>
  <c r="P9" i="2"/>
  <c r="P41" i="2" s="1"/>
  <c r="P8" i="2"/>
  <c r="P40" i="2" s="1"/>
  <c r="P7" i="2"/>
  <c r="P39" i="2" s="1"/>
  <c r="P6" i="2"/>
  <c r="P38" i="2" s="1"/>
  <c r="P5" i="2"/>
  <c r="P37" i="2" s="1"/>
  <c r="P4" i="2"/>
  <c r="P36" i="2" s="1"/>
  <c r="P3" i="2"/>
  <c r="P35" i="2" s="1"/>
  <c r="L761" i="3"/>
  <c r="J800" i="3"/>
  <c r="AE798" i="3"/>
  <c r="AF798" i="3" s="1"/>
  <c r="U798" i="3" s="1"/>
  <c r="AE797" i="3"/>
  <c r="AF797" i="3" s="1"/>
  <c r="U797" i="3" s="1"/>
  <c r="M797" i="3"/>
  <c r="AE796" i="3"/>
  <c r="AF796" i="3" s="1"/>
  <c r="M796" i="3"/>
  <c r="AE795" i="3"/>
  <c r="AF795" i="3" s="1"/>
  <c r="AE794" i="3"/>
  <c r="AF794" i="3" s="1"/>
  <c r="U794" i="3" s="1"/>
  <c r="M794" i="3"/>
  <c r="AE793" i="3"/>
  <c r="AF793" i="3" s="1"/>
  <c r="AE792" i="3"/>
  <c r="AF792" i="3" s="1"/>
  <c r="U792" i="3" s="1"/>
  <c r="AE791" i="3"/>
  <c r="AF791" i="3" s="1"/>
  <c r="M791" i="3"/>
  <c r="AE790" i="3"/>
  <c r="AF790" i="3" s="1"/>
  <c r="AE789" i="3"/>
  <c r="AF789" i="3" s="1"/>
  <c r="M789" i="3"/>
  <c r="AE788" i="3"/>
  <c r="AF788" i="3" s="1"/>
  <c r="M788" i="3"/>
  <c r="AE787" i="3"/>
  <c r="AF787" i="3" s="1"/>
  <c r="AE786" i="3"/>
  <c r="AF786" i="3" s="1"/>
  <c r="M786" i="3"/>
  <c r="AE785" i="3"/>
  <c r="AF785" i="3" s="1"/>
  <c r="M785" i="3"/>
  <c r="AE784" i="3"/>
  <c r="AF784" i="3" s="1"/>
  <c r="M784" i="3"/>
  <c r="AE783" i="3"/>
  <c r="AF783" i="3" s="1"/>
  <c r="M783" i="3"/>
  <c r="AE782" i="3"/>
  <c r="AF782" i="3" s="1"/>
  <c r="U782" i="3" s="1"/>
  <c r="AE781" i="3"/>
  <c r="AF781" i="3" s="1"/>
  <c r="U781" i="3" s="1"/>
  <c r="AE780" i="3"/>
  <c r="AF780" i="3" s="1"/>
  <c r="U780" i="3" s="1"/>
  <c r="AE779" i="3"/>
  <c r="AF779" i="3" s="1"/>
  <c r="U779" i="3" s="1"/>
  <c r="AE778" i="3"/>
  <c r="AF778" i="3" s="1"/>
  <c r="U778" i="3" s="1"/>
  <c r="AE777" i="3"/>
  <c r="AF777" i="3" s="1"/>
  <c r="M777" i="3"/>
  <c r="AE776" i="3"/>
  <c r="AF776" i="3" s="1"/>
  <c r="U776" i="3" s="1"/>
  <c r="AE775" i="3"/>
  <c r="AF775" i="3" s="1"/>
  <c r="U775" i="3" s="1"/>
  <c r="M775" i="3"/>
  <c r="AE774" i="3"/>
  <c r="AF774" i="3" s="1"/>
  <c r="AE773" i="3"/>
  <c r="AF773" i="3" s="1"/>
  <c r="M773" i="3"/>
  <c r="AE772" i="3"/>
  <c r="AF772" i="3" s="1"/>
  <c r="M772" i="3"/>
  <c r="AE771" i="3"/>
  <c r="AF771" i="3" s="1"/>
  <c r="M771" i="3"/>
  <c r="AE770" i="3"/>
  <c r="AF770" i="3" s="1"/>
  <c r="M770" i="3"/>
  <c r="AE769" i="3"/>
  <c r="AF769" i="3" s="1"/>
  <c r="M769" i="3"/>
  <c r="AE768" i="3"/>
  <c r="AF768" i="3" s="1"/>
  <c r="U768" i="3" s="1"/>
  <c r="AE767" i="3"/>
  <c r="AF767" i="3" s="1"/>
  <c r="U767" i="3" s="1"/>
  <c r="AE766" i="3"/>
  <c r="AF766" i="3" s="1"/>
  <c r="U766" i="3" s="1"/>
  <c r="AE765" i="3"/>
  <c r="AF765" i="3" s="1"/>
  <c r="U765" i="3" s="1"/>
  <c r="AE764" i="3"/>
  <c r="AF764" i="3" s="1"/>
  <c r="M764" i="3"/>
  <c r="AE763" i="3"/>
  <c r="AF763" i="3" s="1"/>
  <c r="M763" i="3"/>
  <c r="AE762" i="3"/>
  <c r="AF762" i="3" s="1"/>
  <c r="U762" i="3" s="1"/>
  <c r="AE761" i="3"/>
  <c r="AF761" i="3" s="1"/>
  <c r="U761" i="3" s="1"/>
  <c r="AE760" i="3"/>
  <c r="AF760" i="3" s="1"/>
  <c r="U760" i="3" s="1"/>
  <c r="M760" i="3"/>
  <c r="AE759" i="3"/>
  <c r="AF759" i="3" s="1"/>
  <c r="AE758" i="3"/>
  <c r="AF758" i="3" s="1"/>
  <c r="M758" i="3"/>
  <c r="AE757" i="3"/>
  <c r="AF757" i="3" s="1"/>
  <c r="AE756" i="3"/>
  <c r="AF756" i="3" s="1"/>
  <c r="AE755" i="3"/>
  <c r="AF755" i="3" s="1"/>
  <c r="M755" i="3"/>
  <c r="AE754" i="3"/>
  <c r="AF754" i="3" s="1"/>
  <c r="AE753" i="3"/>
  <c r="AF753" i="3" s="1"/>
  <c r="U753" i="3" s="1"/>
  <c r="M753" i="3"/>
  <c r="AE752" i="3"/>
  <c r="AF752" i="3" s="1"/>
  <c r="U752" i="3" s="1"/>
  <c r="AE751" i="3"/>
  <c r="AF751" i="3" s="1"/>
  <c r="U751" i="3" s="1"/>
  <c r="M751" i="3"/>
  <c r="AE750" i="3"/>
  <c r="AF750" i="3" s="1"/>
  <c r="AE749" i="3"/>
  <c r="AF749" i="3" s="1"/>
  <c r="AE748" i="3"/>
  <c r="AF748" i="3" s="1"/>
  <c r="U748" i="3" s="1"/>
  <c r="AE747" i="3"/>
  <c r="AF747" i="3" s="1"/>
  <c r="U747" i="3" s="1"/>
  <c r="M747" i="3"/>
  <c r="AE746" i="3"/>
  <c r="AF746" i="3" s="1"/>
  <c r="U746" i="3" s="1"/>
  <c r="AE745" i="3"/>
  <c r="AF745" i="3" s="1"/>
  <c r="M745" i="3"/>
  <c r="AE744" i="3"/>
  <c r="AF744" i="3" s="1"/>
  <c r="M744" i="3"/>
  <c r="AE743" i="3"/>
  <c r="AF743" i="3" s="1"/>
  <c r="M743" i="3"/>
  <c r="AE742" i="3"/>
  <c r="AF742" i="3" s="1"/>
  <c r="M742" i="3"/>
  <c r="AE741" i="3"/>
  <c r="AF741" i="3" s="1"/>
  <c r="AE740" i="3"/>
  <c r="AF740" i="3" s="1"/>
  <c r="M740" i="3"/>
  <c r="AE739" i="3"/>
  <c r="AF739" i="3" s="1"/>
  <c r="AE738" i="3"/>
  <c r="AF738" i="3" s="1"/>
  <c r="U738" i="3" s="1"/>
  <c r="AE737" i="3"/>
  <c r="AF737" i="3" s="1"/>
  <c r="U737" i="3" s="1"/>
  <c r="M737" i="3"/>
  <c r="AE736" i="3"/>
  <c r="AF736" i="3" s="1"/>
  <c r="U736" i="3" s="1"/>
  <c r="AE735" i="3"/>
  <c r="AF735" i="3" s="1"/>
  <c r="U735" i="3" s="1"/>
  <c r="AE734" i="3"/>
  <c r="AF734" i="3" s="1"/>
  <c r="U734" i="3" s="1"/>
  <c r="M734" i="3"/>
  <c r="AE733" i="3"/>
  <c r="AF733" i="3" s="1"/>
  <c r="U733" i="3" s="1"/>
  <c r="AE732" i="3"/>
  <c r="AF732" i="3" s="1"/>
  <c r="AE731" i="3"/>
  <c r="AF731" i="3" s="1"/>
  <c r="U731" i="3" s="1"/>
  <c r="AE730" i="3"/>
  <c r="AF730" i="3" s="1"/>
  <c r="U730" i="3" s="1"/>
  <c r="AE729" i="3"/>
  <c r="AF729" i="3" s="1"/>
  <c r="U729" i="3" s="1"/>
  <c r="AE728" i="3"/>
  <c r="AF728" i="3" s="1"/>
  <c r="U728" i="3" s="1"/>
  <c r="AE727" i="3"/>
  <c r="AF727" i="3" s="1"/>
  <c r="U727" i="3" s="1"/>
  <c r="M727" i="3"/>
  <c r="AE726" i="3"/>
  <c r="AF726" i="3" s="1"/>
  <c r="AE725" i="3"/>
  <c r="AF725" i="3" s="1"/>
  <c r="M725" i="3"/>
  <c r="AE724" i="3"/>
  <c r="AF724" i="3" s="1"/>
  <c r="M724" i="3"/>
  <c r="AE723" i="3"/>
  <c r="AF723" i="3" s="1"/>
  <c r="M723" i="3"/>
  <c r="AE722" i="3"/>
  <c r="AF722" i="3" s="1"/>
  <c r="M722" i="3"/>
  <c r="AE721" i="3"/>
  <c r="AF721" i="3" s="1"/>
  <c r="AE720" i="3"/>
  <c r="AF720" i="3" s="1"/>
  <c r="M720" i="3"/>
  <c r="AE719" i="3"/>
  <c r="AF719" i="3" s="1"/>
  <c r="AE718" i="3"/>
  <c r="AF718" i="3" s="1"/>
  <c r="AE717" i="3"/>
  <c r="AF717" i="3" s="1"/>
  <c r="AE716" i="3"/>
  <c r="AF716" i="3" s="1"/>
  <c r="AE715" i="3"/>
  <c r="AF715" i="3" s="1"/>
  <c r="AE714" i="3"/>
  <c r="AF714" i="3" s="1"/>
  <c r="AE713" i="3"/>
  <c r="AF713" i="3" s="1"/>
  <c r="AE712" i="3"/>
  <c r="AF712" i="3" s="1"/>
  <c r="AE711" i="3"/>
  <c r="AF711" i="3" s="1"/>
  <c r="AE710" i="3"/>
  <c r="AF710" i="3" s="1"/>
  <c r="M710" i="3"/>
  <c r="AE709" i="3"/>
  <c r="AF709" i="3" s="1"/>
  <c r="M709" i="3"/>
  <c r="AE708" i="3"/>
  <c r="AF708" i="3" s="1"/>
  <c r="AE707" i="3"/>
  <c r="AF707" i="3" s="1"/>
  <c r="M707" i="3"/>
  <c r="AE706" i="3"/>
  <c r="AF706" i="3" s="1"/>
  <c r="AE705" i="3"/>
  <c r="AF705" i="3" s="1"/>
  <c r="AE704" i="3"/>
  <c r="AF704" i="3" s="1"/>
  <c r="M704" i="3"/>
  <c r="AE703" i="3"/>
  <c r="AF703" i="3" s="1"/>
  <c r="M703" i="3"/>
  <c r="AE702" i="3"/>
  <c r="AF702" i="3" s="1"/>
  <c r="M702" i="3"/>
  <c r="AE701" i="3"/>
  <c r="AF701" i="3" s="1"/>
  <c r="AE700" i="3"/>
  <c r="AF700" i="3" s="1"/>
  <c r="M700" i="3"/>
  <c r="AE699" i="3"/>
  <c r="AF699" i="3" s="1"/>
  <c r="M699" i="3"/>
  <c r="AE698" i="3"/>
  <c r="AF698" i="3" s="1"/>
  <c r="M698" i="3"/>
  <c r="AE697" i="3"/>
  <c r="AF697" i="3" s="1"/>
  <c r="AE696" i="3"/>
  <c r="AF696" i="3" s="1"/>
  <c r="U696" i="3" s="1"/>
  <c r="AE695" i="3"/>
  <c r="AF695" i="3" s="1"/>
  <c r="U695" i="3" s="1"/>
  <c r="M695" i="3"/>
  <c r="AE694" i="3"/>
  <c r="AF694" i="3" s="1"/>
  <c r="M694" i="3"/>
  <c r="AE693" i="3"/>
  <c r="AF693" i="3" s="1"/>
  <c r="M693" i="3"/>
  <c r="AE692" i="3"/>
  <c r="AF692" i="3" s="1"/>
  <c r="AE691" i="3"/>
  <c r="AF691" i="3" s="1"/>
  <c r="AE690" i="3"/>
  <c r="M690" i="3"/>
  <c r="AE689" i="3"/>
  <c r="M689" i="3"/>
  <c r="AE688" i="3"/>
  <c r="AE687" i="3"/>
  <c r="M687" i="3"/>
  <c r="AE686" i="3"/>
  <c r="AE685" i="3"/>
  <c r="M685" i="3"/>
  <c r="AE684" i="3"/>
  <c r="M684" i="3"/>
  <c r="AE683" i="3"/>
  <c r="M683" i="3"/>
  <c r="AE682" i="3"/>
  <c r="AE681" i="3"/>
  <c r="M681" i="3"/>
  <c r="AE680" i="3"/>
  <c r="M680" i="3"/>
  <c r="AE679" i="3"/>
  <c r="AE678" i="3"/>
  <c r="M678" i="3"/>
  <c r="AE677" i="3"/>
  <c r="M677" i="3"/>
  <c r="AE676" i="3"/>
  <c r="AF676" i="3" s="1"/>
  <c r="U676" i="3" s="1"/>
  <c r="AE675" i="3"/>
  <c r="AF675" i="3" s="1"/>
  <c r="U675" i="3" s="1"/>
  <c r="M675" i="3"/>
  <c r="AE674" i="3"/>
  <c r="AF674" i="3" s="1"/>
  <c r="U674" i="3" s="1"/>
  <c r="M674" i="3"/>
  <c r="AE673" i="3"/>
  <c r="AF673" i="3" s="1"/>
  <c r="U673" i="3" s="1"/>
  <c r="M673" i="3"/>
  <c r="AE672" i="3"/>
  <c r="AF672" i="3" s="1"/>
  <c r="U672" i="3" s="1"/>
  <c r="M672" i="3"/>
  <c r="AE671" i="3"/>
  <c r="AF671" i="3" s="1"/>
  <c r="U671" i="3" s="1"/>
  <c r="AE670" i="3"/>
  <c r="AF670" i="3" s="1"/>
  <c r="U670" i="3" s="1"/>
  <c r="AE669" i="3"/>
  <c r="AF669" i="3" s="1"/>
  <c r="U669" i="3" s="1"/>
  <c r="AE668" i="3"/>
  <c r="AF668" i="3" s="1"/>
  <c r="U668" i="3" s="1"/>
  <c r="M668" i="3"/>
  <c r="AE667" i="3"/>
  <c r="AF667" i="3" s="1"/>
  <c r="U667" i="3" s="1"/>
  <c r="AE666" i="3"/>
  <c r="AF666" i="3" s="1"/>
  <c r="U666" i="3" s="1"/>
  <c r="AE665" i="3"/>
  <c r="AF665" i="3" s="1"/>
  <c r="U665" i="3" s="1"/>
  <c r="AE664" i="3"/>
  <c r="AF664" i="3" s="1"/>
  <c r="U664" i="3" s="1"/>
  <c r="AE663" i="3"/>
  <c r="AF663" i="3" s="1"/>
  <c r="U663" i="3" s="1"/>
  <c r="AE662" i="3"/>
  <c r="AF662" i="3" s="1"/>
  <c r="U662" i="3" s="1"/>
  <c r="AE661" i="3"/>
  <c r="AF661" i="3" s="1"/>
  <c r="U661" i="3" s="1"/>
  <c r="AE660" i="3"/>
  <c r="AF660" i="3" s="1"/>
  <c r="U660" i="3" s="1"/>
  <c r="AE659" i="3"/>
  <c r="AF659" i="3" s="1"/>
  <c r="U659" i="3" s="1"/>
  <c r="AE658" i="3"/>
  <c r="AF658" i="3" s="1"/>
  <c r="U658" i="3" s="1"/>
  <c r="AE657" i="3"/>
  <c r="AF657" i="3" s="1"/>
  <c r="U657" i="3" s="1"/>
  <c r="AE656" i="3"/>
  <c r="AF656" i="3" s="1"/>
  <c r="U656" i="3" s="1"/>
  <c r="AE655" i="3"/>
  <c r="AF655" i="3" s="1"/>
  <c r="U655" i="3" s="1"/>
  <c r="AE654" i="3"/>
  <c r="AF654" i="3" s="1"/>
  <c r="U654" i="3" s="1"/>
  <c r="AE653" i="3"/>
  <c r="AF653" i="3" s="1"/>
  <c r="U653" i="3" s="1"/>
  <c r="AE652" i="3"/>
  <c r="AF652" i="3" s="1"/>
  <c r="U652" i="3" s="1"/>
  <c r="AE651" i="3"/>
  <c r="AF651" i="3" s="1"/>
  <c r="U651" i="3" s="1"/>
  <c r="AE650" i="3"/>
  <c r="AF650" i="3" s="1"/>
  <c r="U650" i="3" s="1"/>
  <c r="AE649" i="3"/>
  <c r="AF649" i="3" s="1"/>
  <c r="U649" i="3" s="1"/>
  <c r="AE648" i="3"/>
  <c r="AF648" i="3" s="1"/>
  <c r="U648" i="3" s="1"/>
  <c r="AE647" i="3"/>
  <c r="AF647" i="3" s="1"/>
  <c r="U647" i="3" s="1"/>
  <c r="AE646" i="3"/>
  <c r="AF646" i="3" s="1"/>
  <c r="U646" i="3" s="1"/>
  <c r="AE645" i="3"/>
  <c r="AF645" i="3" s="1"/>
  <c r="U645" i="3" s="1"/>
  <c r="AE644" i="3"/>
  <c r="AF644" i="3" s="1"/>
  <c r="U644" i="3" s="1"/>
  <c r="AE643" i="3"/>
  <c r="AF643" i="3" s="1"/>
  <c r="M643" i="3"/>
  <c r="AE642" i="3"/>
  <c r="AF642" i="3" s="1"/>
  <c r="AE641" i="3"/>
  <c r="AF641" i="3" s="1"/>
  <c r="U641" i="3" s="1"/>
  <c r="AE640" i="3"/>
  <c r="AF640" i="3" s="1"/>
  <c r="U640" i="3" s="1"/>
  <c r="AE639" i="3"/>
  <c r="AF639" i="3" s="1"/>
  <c r="U639" i="3" s="1"/>
  <c r="AE638" i="3"/>
  <c r="AF638" i="3" s="1"/>
  <c r="M638" i="3"/>
  <c r="AE637" i="3"/>
  <c r="AF637" i="3" s="1"/>
  <c r="U637" i="3" s="1"/>
  <c r="AE636" i="3"/>
  <c r="AF636" i="3" s="1"/>
  <c r="U636" i="3" s="1"/>
  <c r="AE635" i="3"/>
  <c r="AF635" i="3" s="1"/>
  <c r="U635" i="3" s="1"/>
  <c r="AE634" i="3"/>
  <c r="AF634" i="3" s="1"/>
  <c r="U634" i="3" s="1"/>
  <c r="AE633" i="3"/>
  <c r="AF633" i="3" s="1"/>
  <c r="U633" i="3" s="1"/>
  <c r="AE632" i="3"/>
  <c r="AF632" i="3" s="1"/>
  <c r="U632" i="3" s="1"/>
  <c r="AE631" i="3"/>
  <c r="AF631" i="3" s="1"/>
  <c r="U631" i="3" s="1"/>
  <c r="AE630" i="3"/>
  <c r="AF630" i="3" s="1"/>
  <c r="U630" i="3" s="1"/>
  <c r="M630" i="3"/>
  <c r="AE629" i="3"/>
  <c r="AF629" i="3" s="1"/>
  <c r="U629" i="3" s="1"/>
  <c r="AE628" i="3"/>
  <c r="AF628" i="3" s="1"/>
  <c r="U628" i="3" s="1"/>
  <c r="AE627" i="3"/>
  <c r="AF627" i="3" s="1"/>
  <c r="U627" i="3" s="1"/>
  <c r="AE626" i="3"/>
  <c r="AF626" i="3" s="1"/>
  <c r="U626" i="3" s="1"/>
  <c r="AE625" i="3"/>
  <c r="AF625" i="3" s="1"/>
  <c r="U625" i="3" s="1"/>
  <c r="AE624" i="3"/>
  <c r="AF624" i="3" s="1"/>
  <c r="U624" i="3" s="1"/>
  <c r="AE623" i="3"/>
  <c r="AF623" i="3" s="1"/>
  <c r="U623" i="3" s="1"/>
  <c r="AE622" i="3"/>
  <c r="AF622" i="3" s="1"/>
  <c r="U622" i="3" s="1"/>
  <c r="AE621" i="3"/>
  <c r="AF621" i="3" s="1"/>
  <c r="U621" i="3" s="1"/>
  <c r="AE620" i="3"/>
  <c r="AF620" i="3" s="1"/>
  <c r="U620" i="3" s="1"/>
  <c r="AE619" i="3"/>
  <c r="AF619" i="3" s="1"/>
  <c r="M619" i="3"/>
  <c r="AE618" i="3"/>
  <c r="AF618" i="3" s="1"/>
  <c r="U618" i="3" s="1"/>
  <c r="AE617" i="3"/>
  <c r="AF617" i="3" s="1"/>
  <c r="AE616" i="3"/>
  <c r="AF616" i="3" s="1"/>
  <c r="AE615" i="3"/>
  <c r="AF615" i="3" s="1"/>
  <c r="M615" i="3"/>
  <c r="AE614" i="3"/>
  <c r="AF614" i="3" s="1"/>
  <c r="M614" i="3"/>
  <c r="AE613" i="3"/>
  <c r="AF613" i="3" s="1"/>
  <c r="U613" i="3" s="1"/>
  <c r="M613" i="3"/>
  <c r="AE612" i="3"/>
  <c r="AF612" i="3" s="1"/>
  <c r="M612" i="3"/>
  <c r="AE611" i="3"/>
  <c r="U611" i="3"/>
  <c r="M611" i="3"/>
  <c r="AE610" i="3"/>
  <c r="U610" i="3"/>
  <c r="M610" i="3"/>
  <c r="AE609" i="3"/>
  <c r="AF609" i="3" s="1"/>
  <c r="M609" i="3"/>
  <c r="AE608" i="3"/>
  <c r="M608" i="3"/>
  <c r="AE607" i="3"/>
  <c r="AF607" i="3" s="1"/>
  <c r="U607" i="3" s="1"/>
  <c r="AE606" i="3"/>
  <c r="AF606" i="3" s="1"/>
  <c r="U606" i="3" s="1"/>
  <c r="M606" i="3"/>
  <c r="AE605" i="3"/>
  <c r="AF605" i="3" s="1"/>
  <c r="U605" i="3" s="1"/>
  <c r="AE604" i="3"/>
  <c r="AF604" i="3" s="1"/>
  <c r="U604" i="3" s="1"/>
  <c r="AE603" i="3"/>
  <c r="AF603" i="3" s="1"/>
  <c r="U603" i="3" s="1"/>
  <c r="AE602" i="3"/>
  <c r="AF602" i="3" s="1"/>
  <c r="U602" i="3" s="1"/>
  <c r="M602" i="3"/>
  <c r="AE601" i="3"/>
  <c r="AF601" i="3" s="1"/>
  <c r="U601" i="3" s="1"/>
  <c r="AE600" i="3"/>
  <c r="AF600" i="3" s="1"/>
  <c r="AE599" i="3"/>
  <c r="AF599" i="3" s="1"/>
  <c r="U599" i="3" s="1"/>
  <c r="M599" i="3"/>
  <c r="AE598" i="3"/>
  <c r="AF598" i="3" s="1"/>
  <c r="AE597" i="3"/>
  <c r="AF597" i="3" s="1"/>
  <c r="M597" i="3"/>
  <c r="AE596" i="3"/>
  <c r="AF596" i="3" s="1"/>
  <c r="AE595" i="3"/>
  <c r="AF595" i="3" s="1"/>
  <c r="M595" i="3"/>
  <c r="AE594" i="3"/>
  <c r="AF594" i="3" s="1"/>
  <c r="M594" i="3"/>
  <c r="AE593" i="3"/>
  <c r="AF593" i="3" s="1"/>
  <c r="M593" i="3"/>
  <c r="AE592" i="3"/>
  <c r="AF592" i="3" s="1"/>
  <c r="M592" i="3"/>
  <c r="AE591" i="3"/>
  <c r="AF591" i="3" s="1"/>
  <c r="AE590" i="3"/>
  <c r="AF590" i="3" s="1"/>
  <c r="M590" i="3"/>
  <c r="AE589" i="3"/>
  <c r="AF589" i="3" s="1"/>
  <c r="M589" i="3"/>
  <c r="AE588" i="3"/>
  <c r="AF588" i="3" s="1"/>
  <c r="M588" i="3"/>
  <c r="AE587" i="3"/>
  <c r="AF587" i="3" s="1"/>
  <c r="U587" i="3" s="1"/>
  <c r="M587" i="3"/>
  <c r="AE586" i="3"/>
  <c r="AF586" i="3" s="1"/>
  <c r="M586" i="3"/>
  <c r="AE585" i="3"/>
  <c r="AF585" i="3" s="1"/>
  <c r="M585" i="3"/>
  <c r="AE584" i="3"/>
  <c r="AF584" i="3" s="1"/>
  <c r="M584" i="3"/>
  <c r="AE583" i="3"/>
  <c r="AF583" i="3" s="1"/>
  <c r="AE582" i="3"/>
  <c r="AF582" i="3" s="1"/>
  <c r="M582" i="3"/>
  <c r="AE581" i="3"/>
  <c r="AF581" i="3" s="1"/>
  <c r="AE580" i="3"/>
  <c r="AF580" i="3" s="1"/>
  <c r="U580" i="3" s="1"/>
  <c r="AE579" i="3"/>
  <c r="AF579" i="3" s="1"/>
  <c r="U579" i="3" s="1"/>
  <c r="AE578" i="3"/>
  <c r="AF578" i="3" s="1"/>
  <c r="U578" i="3" s="1"/>
  <c r="M578" i="3"/>
  <c r="AE577" i="3"/>
  <c r="AF577" i="3" s="1"/>
  <c r="U577" i="3" s="1"/>
  <c r="AE576" i="3"/>
  <c r="AF576" i="3" s="1"/>
  <c r="U576" i="3" s="1"/>
  <c r="AE575" i="3"/>
  <c r="AF575" i="3" s="1"/>
  <c r="AE574" i="3"/>
  <c r="AF574" i="3" s="1"/>
  <c r="U574" i="3" s="1"/>
  <c r="AE573" i="3"/>
  <c r="AF573" i="3" s="1"/>
  <c r="U573" i="3" s="1"/>
  <c r="AE572" i="3"/>
  <c r="AF572" i="3" s="1"/>
  <c r="U572" i="3" s="1"/>
  <c r="M572" i="3"/>
  <c r="AE571" i="3"/>
  <c r="AF571" i="3" s="1"/>
  <c r="U571" i="3" s="1"/>
  <c r="AE570" i="3"/>
  <c r="AF570" i="3" s="1"/>
  <c r="U570" i="3" s="1"/>
  <c r="AE569" i="3"/>
  <c r="AF569" i="3" s="1"/>
  <c r="U569" i="3" s="1"/>
  <c r="M569" i="3"/>
  <c r="AE568" i="3"/>
  <c r="AF568" i="3" s="1"/>
  <c r="U568" i="3" s="1"/>
  <c r="AE567" i="3"/>
  <c r="AF567" i="3" s="1"/>
  <c r="U567" i="3" s="1"/>
  <c r="AE566" i="3"/>
  <c r="AF566" i="3" s="1"/>
  <c r="U566" i="3" s="1"/>
  <c r="AE565" i="3"/>
  <c r="AF565" i="3" s="1"/>
  <c r="U565" i="3" s="1"/>
  <c r="M565" i="3"/>
  <c r="AE564" i="3"/>
  <c r="AF564" i="3" s="1"/>
  <c r="U564" i="3" s="1"/>
  <c r="AE563" i="3"/>
  <c r="AF563" i="3" s="1"/>
  <c r="U563" i="3" s="1"/>
  <c r="AE562" i="3"/>
  <c r="AF562" i="3" s="1"/>
  <c r="U562" i="3" s="1"/>
  <c r="AE561" i="3"/>
  <c r="AF561" i="3" s="1"/>
  <c r="U561" i="3" s="1"/>
  <c r="AE560" i="3"/>
  <c r="AF560" i="3" s="1"/>
  <c r="AE559" i="3"/>
  <c r="AF559" i="3" s="1"/>
  <c r="U559" i="3" s="1"/>
  <c r="AE558" i="3"/>
  <c r="AF558" i="3" s="1"/>
  <c r="U558" i="3" s="1"/>
  <c r="M558" i="3"/>
  <c r="AE557" i="3"/>
  <c r="AF557" i="3" s="1"/>
  <c r="U557" i="3" s="1"/>
  <c r="AE556" i="3"/>
  <c r="AF556" i="3" s="1"/>
  <c r="U556" i="3" s="1"/>
  <c r="M556" i="3"/>
  <c r="AE555" i="3"/>
  <c r="AF555" i="3" s="1"/>
  <c r="U555" i="3" s="1"/>
  <c r="AE554" i="3"/>
  <c r="AF554" i="3" s="1"/>
  <c r="U554" i="3" s="1"/>
  <c r="AE553" i="3"/>
  <c r="AF553" i="3" s="1"/>
  <c r="M553" i="3"/>
  <c r="AE552" i="3"/>
  <c r="AF552" i="3" s="1"/>
  <c r="AE551" i="3"/>
  <c r="AF551" i="3" s="1"/>
  <c r="M551" i="3"/>
  <c r="AE550" i="3"/>
  <c r="AF550" i="3" s="1"/>
  <c r="AE549" i="3"/>
  <c r="AF549" i="3" s="1"/>
  <c r="U549" i="3" s="1"/>
  <c r="AE548" i="3"/>
  <c r="AF548" i="3" s="1"/>
  <c r="U548" i="3" s="1"/>
  <c r="AE547" i="3"/>
  <c r="AF547" i="3" s="1"/>
  <c r="U547" i="3" s="1"/>
  <c r="AE546" i="3"/>
  <c r="AF546" i="3" s="1"/>
  <c r="U546" i="3" s="1"/>
  <c r="AE545" i="3"/>
  <c r="AF545" i="3" s="1"/>
  <c r="U545" i="3" s="1"/>
  <c r="AE544" i="3"/>
  <c r="AF544" i="3" s="1"/>
  <c r="U544" i="3" s="1"/>
  <c r="M544" i="3"/>
  <c r="AE543" i="3"/>
  <c r="AF543" i="3" s="1"/>
  <c r="U543" i="3" s="1"/>
  <c r="AE542" i="3"/>
  <c r="AF542" i="3" s="1"/>
  <c r="U542" i="3" s="1"/>
  <c r="AE541" i="3"/>
  <c r="AF541" i="3" s="1"/>
  <c r="U541" i="3" s="1"/>
  <c r="M541" i="3"/>
  <c r="AE540" i="3"/>
  <c r="AF540" i="3" s="1"/>
  <c r="U540" i="3" s="1"/>
  <c r="M540" i="3"/>
  <c r="AE539" i="3"/>
  <c r="AF539" i="3" s="1"/>
  <c r="U539" i="3" s="1"/>
  <c r="AE538" i="3"/>
  <c r="AF538" i="3" s="1"/>
  <c r="AE537" i="3"/>
  <c r="AF537" i="3" s="1"/>
  <c r="U537" i="3" s="1"/>
  <c r="M537" i="3"/>
  <c r="AE536" i="3"/>
  <c r="AF536" i="3" s="1"/>
  <c r="M536" i="3"/>
  <c r="AE535" i="3"/>
  <c r="AF535" i="3" s="1"/>
  <c r="U535" i="3" s="1"/>
  <c r="AE534" i="3"/>
  <c r="AF534" i="3" s="1"/>
  <c r="M534" i="3"/>
  <c r="AE533" i="3"/>
  <c r="AF533" i="3" s="1"/>
  <c r="AE532" i="3"/>
  <c r="AF532" i="3" s="1"/>
  <c r="AE531" i="3"/>
  <c r="AF531" i="3" s="1"/>
  <c r="AE530" i="3"/>
  <c r="AF530" i="3" s="1"/>
  <c r="U530" i="3" s="1"/>
  <c r="AE529" i="3"/>
  <c r="AF529" i="3" s="1"/>
  <c r="M529" i="3"/>
  <c r="AE528" i="3"/>
  <c r="AF528" i="3" s="1"/>
  <c r="M528" i="3"/>
  <c r="AE527" i="3"/>
  <c r="AF527" i="3" s="1"/>
  <c r="U527" i="3" s="1"/>
  <c r="AE526" i="3"/>
  <c r="AF526" i="3" s="1"/>
  <c r="AE525" i="3"/>
  <c r="AF525" i="3" s="1"/>
  <c r="M525" i="3"/>
  <c r="AE524" i="3"/>
  <c r="AF524" i="3" s="1"/>
  <c r="M524" i="3"/>
  <c r="AE523" i="3"/>
  <c r="AF523" i="3" s="1"/>
  <c r="U523" i="3" s="1"/>
  <c r="M523" i="3"/>
  <c r="AE522" i="3"/>
  <c r="AF522" i="3" s="1"/>
  <c r="U522" i="3" s="1"/>
  <c r="M522" i="3"/>
  <c r="AE521" i="3"/>
  <c r="AF521" i="3" s="1"/>
  <c r="AE520" i="3"/>
  <c r="AF520" i="3" s="1"/>
  <c r="M520" i="3"/>
  <c r="AE519" i="3"/>
  <c r="AF519" i="3" s="1"/>
  <c r="AE518" i="3"/>
  <c r="AF518" i="3" s="1"/>
  <c r="U518" i="3" s="1"/>
  <c r="M518" i="3"/>
  <c r="AE517" i="3"/>
  <c r="AF517" i="3" s="1"/>
  <c r="AE516" i="3"/>
  <c r="AF516" i="3" s="1"/>
  <c r="U516" i="3" s="1"/>
  <c r="AE515" i="3"/>
  <c r="AF515" i="3" s="1"/>
  <c r="U515" i="3" s="1"/>
  <c r="M515" i="3"/>
  <c r="AE514" i="3"/>
  <c r="AF514" i="3" s="1"/>
  <c r="U514" i="3" s="1"/>
  <c r="AE513" i="3"/>
  <c r="AF513" i="3" s="1"/>
  <c r="U513" i="3" s="1"/>
  <c r="AE512" i="3"/>
  <c r="AF512" i="3" s="1"/>
  <c r="U512" i="3" s="1"/>
  <c r="AE511" i="3"/>
  <c r="AF511" i="3" s="1"/>
  <c r="AE510" i="3"/>
  <c r="AF510" i="3" s="1"/>
  <c r="M510" i="3"/>
  <c r="AE509" i="3"/>
  <c r="AF509" i="3" s="1"/>
  <c r="M509" i="3"/>
  <c r="AE508" i="3"/>
  <c r="AF508" i="3" s="1"/>
  <c r="U508" i="3" s="1"/>
  <c r="AE507" i="3"/>
  <c r="AE506" i="3"/>
  <c r="M506" i="3"/>
  <c r="AE505" i="3"/>
  <c r="AF505" i="3" s="1"/>
  <c r="U505" i="3" s="1"/>
  <c r="M505" i="3"/>
  <c r="AE504" i="3"/>
  <c r="AF504" i="3" s="1"/>
  <c r="U504" i="3" s="1"/>
  <c r="AE503" i="3"/>
  <c r="AF503" i="3" s="1"/>
  <c r="M503" i="3"/>
  <c r="AE502" i="3"/>
  <c r="AF502" i="3" s="1"/>
  <c r="U502" i="3" s="1"/>
  <c r="AE501" i="3"/>
  <c r="AF501" i="3" s="1"/>
  <c r="U501" i="3" s="1"/>
  <c r="AE500" i="3"/>
  <c r="AF500" i="3" s="1"/>
  <c r="U500" i="3" s="1"/>
  <c r="AE499" i="3"/>
  <c r="AF499" i="3" s="1"/>
  <c r="M499" i="3"/>
  <c r="AE498" i="3"/>
  <c r="AF498" i="3" s="1"/>
  <c r="U498" i="3" s="1"/>
  <c r="AE497" i="3"/>
  <c r="AF497" i="3" s="1"/>
  <c r="U497" i="3" s="1"/>
  <c r="M497" i="3"/>
  <c r="AE496" i="3"/>
  <c r="AF496" i="3" s="1"/>
  <c r="U496" i="3" s="1"/>
  <c r="AE495" i="3"/>
  <c r="AF495" i="3" s="1"/>
  <c r="U495" i="3" s="1"/>
  <c r="AE494" i="3"/>
  <c r="AF494" i="3" s="1"/>
  <c r="U494" i="3" s="1"/>
  <c r="M494" i="3"/>
  <c r="AE493" i="3"/>
  <c r="AF493" i="3" s="1"/>
  <c r="U493" i="3" s="1"/>
  <c r="AE492" i="3"/>
  <c r="AF492" i="3" s="1"/>
  <c r="U492" i="3" s="1"/>
  <c r="M492" i="3"/>
  <c r="AE491" i="3"/>
  <c r="AF491" i="3" s="1"/>
  <c r="U491" i="3" s="1"/>
  <c r="AE490" i="3"/>
  <c r="AF490" i="3" s="1"/>
  <c r="U490" i="3" s="1"/>
  <c r="AE489" i="3"/>
  <c r="AF489" i="3" s="1"/>
  <c r="U489" i="3" s="1"/>
  <c r="M489" i="3"/>
  <c r="AE488" i="3"/>
  <c r="AF488" i="3" s="1"/>
  <c r="U488" i="3" s="1"/>
  <c r="M488" i="3"/>
  <c r="AE487" i="3"/>
  <c r="M487" i="3"/>
  <c r="AE486" i="3"/>
  <c r="AF486" i="3" s="1"/>
  <c r="U486" i="3" s="1"/>
  <c r="M486" i="3"/>
  <c r="AE485" i="3"/>
  <c r="AF485" i="3" s="1"/>
  <c r="M485" i="3"/>
  <c r="AE484" i="3"/>
  <c r="AF484" i="3" s="1"/>
  <c r="U484" i="3" s="1"/>
  <c r="M484" i="3"/>
  <c r="AE483" i="3"/>
  <c r="AF483" i="3" s="1"/>
  <c r="U483" i="3" s="1"/>
  <c r="M483" i="3"/>
  <c r="AE482" i="3"/>
  <c r="AF482" i="3" s="1"/>
  <c r="U482" i="3" s="1"/>
  <c r="M482" i="3"/>
  <c r="AE481" i="3"/>
  <c r="AF481" i="3" s="1"/>
  <c r="U481" i="3" s="1"/>
  <c r="AE480" i="3"/>
  <c r="AF480" i="3" s="1"/>
  <c r="M480" i="3"/>
  <c r="AE479" i="3"/>
  <c r="AF479" i="3" s="1"/>
  <c r="U479" i="3" s="1"/>
  <c r="AE478" i="3"/>
  <c r="AF478" i="3" s="1"/>
  <c r="U478" i="3" s="1"/>
  <c r="AE477" i="3"/>
  <c r="AF477" i="3" s="1"/>
  <c r="U477" i="3" s="1"/>
  <c r="M477" i="3"/>
  <c r="AE476" i="3"/>
  <c r="AF476" i="3" s="1"/>
  <c r="U476" i="3" s="1"/>
  <c r="AE475" i="3"/>
  <c r="AF475" i="3" s="1"/>
  <c r="U475" i="3" s="1"/>
  <c r="M475" i="3"/>
  <c r="AE474" i="3"/>
  <c r="AF474" i="3" s="1"/>
  <c r="AE473" i="3"/>
  <c r="AF473" i="3" s="1"/>
  <c r="U473" i="3" s="1"/>
  <c r="M473" i="3"/>
  <c r="AE472" i="3"/>
  <c r="AF472" i="3" s="1"/>
  <c r="M472" i="3"/>
  <c r="AE471" i="3"/>
  <c r="AF471" i="3" s="1"/>
  <c r="U471" i="3" s="1"/>
  <c r="AE470" i="3"/>
  <c r="AF470" i="3" s="1"/>
  <c r="AE469" i="3"/>
  <c r="AF469" i="3" s="1"/>
  <c r="M469" i="3"/>
  <c r="AE468" i="3"/>
  <c r="AF468" i="3" s="1"/>
  <c r="M468" i="3"/>
  <c r="AE467" i="3"/>
  <c r="AF467" i="3" s="1"/>
  <c r="AE466" i="3"/>
  <c r="AF466" i="3" s="1"/>
  <c r="U466" i="3" s="1"/>
  <c r="AE465" i="3"/>
  <c r="AF465" i="3" s="1"/>
  <c r="AE464" i="3"/>
  <c r="AF464" i="3" s="1"/>
  <c r="AE463" i="3"/>
  <c r="AF463" i="3" s="1"/>
  <c r="AE462" i="3"/>
  <c r="AF462" i="3" s="1"/>
  <c r="M462" i="3"/>
  <c r="AE461" i="3"/>
  <c r="AF461" i="3" s="1"/>
  <c r="U461" i="3" s="1"/>
  <c r="AE460" i="3"/>
  <c r="AF460" i="3" s="1"/>
  <c r="U460" i="3" s="1"/>
  <c r="M460" i="3"/>
  <c r="AE459" i="3"/>
  <c r="AF459" i="3" s="1"/>
  <c r="U459" i="3" s="1"/>
  <c r="M459" i="3"/>
  <c r="AE458" i="3"/>
  <c r="AF458" i="3" s="1"/>
  <c r="AE457" i="3"/>
  <c r="AF457" i="3" s="1"/>
  <c r="U457" i="3" s="1"/>
  <c r="AE456" i="3"/>
  <c r="AF456" i="3" s="1"/>
  <c r="U456" i="3" s="1"/>
  <c r="AE455" i="3"/>
  <c r="AF455" i="3" s="1"/>
  <c r="U455" i="3" s="1"/>
  <c r="M455" i="3"/>
  <c r="AE454" i="3"/>
  <c r="AF454" i="3" s="1"/>
  <c r="U454" i="3" s="1"/>
  <c r="AE453" i="3"/>
  <c r="AF453" i="3" s="1"/>
  <c r="AE452" i="3"/>
  <c r="AF452" i="3" s="1"/>
  <c r="M452" i="3"/>
  <c r="AE451" i="3"/>
  <c r="AF451" i="3" s="1"/>
  <c r="M451" i="3"/>
  <c r="AE450" i="3"/>
  <c r="AF450" i="3" s="1"/>
  <c r="M450" i="3"/>
  <c r="AE449" i="3"/>
  <c r="AF449" i="3" s="1"/>
  <c r="AE448" i="3"/>
  <c r="AF448" i="3" s="1"/>
  <c r="M448" i="3"/>
  <c r="AE447" i="3"/>
  <c r="AF447" i="3" s="1"/>
  <c r="U447" i="3" s="1"/>
  <c r="AE446" i="3"/>
  <c r="AF446" i="3" s="1"/>
  <c r="U446" i="3" s="1"/>
  <c r="M446" i="3"/>
  <c r="AE445" i="3"/>
  <c r="AF445" i="3" s="1"/>
  <c r="M445" i="3"/>
  <c r="AE444" i="3"/>
  <c r="AF444" i="3" s="1"/>
  <c r="U444" i="3" s="1"/>
  <c r="M444" i="3"/>
  <c r="AE443" i="3"/>
  <c r="AF443" i="3" s="1"/>
  <c r="M443" i="3"/>
  <c r="AE442" i="3"/>
  <c r="AF442" i="3" s="1"/>
  <c r="M442" i="3"/>
  <c r="AE441" i="3"/>
  <c r="AF441" i="3" s="1"/>
  <c r="M441" i="3"/>
  <c r="AE440" i="3"/>
  <c r="AF440" i="3" s="1"/>
  <c r="U440" i="3" s="1"/>
  <c r="AE439" i="3"/>
  <c r="AF439" i="3" s="1"/>
  <c r="M439" i="3"/>
  <c r="AE438" i="3"/>
  <c r="AF438" i="3" s="1"/>
  <c r="M438" i="3"/>
  <c r="AE437" i="3"/>
  <c r="AF437" i="3" s="1"/>
  <c r="U437" i="3" s="1"/>
  <c r="AE436" i="3"/>
  <c r="AF436" i="3" s="1"/>
  <c r="M436" i="3"/>
  <c r="AE435" i="3"/>
  <c r="AF435" i="3" s="1"/>
  <c r="AE434" i="3"/>
  <c r="AF434" i="3" s="1"/>
  <c r="M434" i="3"/>
  <c r="AE433" i="3"/>
  <c r="AF433" i="3" s="1"/>
  <c r="U433" i="3" s="1"/>
  <c r="M433" i="3"/>
  <c r="AE432" i="3"/>
  <c r="AF432" i="3" s="1"/>
  <c r="U432" i="3" s="1"/>
  <c r="AE431" i="3"/>
  <c r="AF431" i="3" s="1"/>
  <c r="U431" i="3" s="1"/>
  <c r="M431" i="3"/>
  <c r="AE430" i="3"/>
  <c r="AF430" i="3" s="1"/>
  <c r="M430" i="3"/>
  <c r="AE429" i="3"/>
  <c r="AF429" i="3" s="1"/>
  <c r="U429" i="3" s="1"/>
  <c r="AE428" i="3"/>
  <c r="AF428" i="3" s="1"/>
  <c r="U428" i="3" s="1"/>
  <c r="AE427" i="3"/>
  <c r="AF427" i="3" s="1"/>
  <c r="U427" i="3" s="1"/>
  <c r="AE426" i="3"/>
  <c r="AF426" i="3" s="1"/>
  <c r="U426" i="3" s="1"/>
  <c r="M426" i="3"/>
  <c r="AE425" i="3"/>
  <c r="AF425" i="3" s="1"/>
  <c r="U425" i="3" s="1"/>
  <c r="AE424" i="3"/>
  <c r="AF424" i="3" s="1"/>
  <c r="U424" i="3" s="1"/>
  <c r="M424" i="3"/>
  <c r="AE423" i="3"/>
  <c r="AF423" i="3" s="1"/>
  <c r="U423" i="3" s="1"/>
  <c r="AE422" i="3"/>
  <c r="AF422" i="3" s="1"/>
  <c r="U422" i="3" s="1"/>
  <c r="AE421" i="3"/>
  <c r="AF421" i="3" s="1"/>
  <c r="U421" i="3" s="1"/>
  <c r="M421" i="3"/>
  <c r="AE420" i="3"/>
  <c r="AF420" i="3" s="1"/>
  <c r="U420" i="3" s="1"/>
  <c r="AE419" i="3"/>
  <c r="AF419" i="3" s="1"/>
  <c r="U419" i="3" s="1"/>
  <c r="M419" i="3"/>
  <c r="AE418" i="3"/>
  <c r="AF418" i="3" s="1"/>
  <c r="U418" i="3" s="1"/>
  <c r="AE417" i="3"/>
  <c r="AF417" i="3" s="1"/>
  <c r="U417" i="3" s="1"/>
  <c r="M417" i="3"/>
  <c r="AE416" i="3"/>
  <c r="AF416" i="3" s="1"/>
  <c r="U416" i="3" s="1"/>
  <c r="M416" i="3"/>
  <c r="AE415" i="3"/>
  <c r="AF415" i="3" s="1"/>
  <c r="U415" i="3" s="1"/>
  <c r="AE414" i="3"/>
  <c r="AF414" i="3" s="1"/>
  <c r="U414" i="3" s="1"/>
  <c r="M414" i="3"/>
  <c r="AE413" i="3"/>
  <c r="AF413" i="3" s="1"/>
  <c r="U413" i="3" s="1"/>
  <c r="M413" i="3"/>
  <c r="AE412" i="3"/>
  <c r="AF412" i="3" s="1"/>
  <c r="U412" i="3" s="1"/>
  <c r="AE411" i="3"/>
  <c r="AF411" i="3" s="1"/>
  <c r="U411" i="3" s="1"/>
  <c r="M411" i="3"/>
  <c r="AE410" i="3"/>
  <c r="AF410" i="3" s="1"/>
  <c r="M410" i="3"/>
  <c r="AE409" i="3"/>
  <c r="AF409" i="3" s="1"/>
  <c r="U409" i="3" s="1"/>
  <c r="AE408" i="3"/>
  <c r="AF408" i="3" s="1"/>
  <c r="U408" i="3" s="1"/>
  <c r="AE407" i="3"/>
  <c r="AF407" i="3" s="1"/>
  <c r="U407" i="3" s="1"/>
  <c r="M407" i="3"/>
  <c r="AE406" i="3"/>
  <c r="AF406" i="3" s="1"/>
  <c r="U406" i="3" s="1"/>
  <c r="AE405" i="3"/>
  <c r="AF405" i="3" s="1"/>
  <c r="U405" i="3" s="1"/>
  <c r="AE404" i="3"/>
  <c r="AF404" i="3" s="1"/>
  <c r="U404" i="3" s="1"/>
  <c r="AE403" i="3"/>
  <c r="AF403" i="3" s="1"/>
  <c r="U403" i="3" s="1"/>
  <c r="AE402" i="3"/>
  <c r="AF402" i="3" s="1"/>
  <c r="U402" i="3" s="1"/>
  <c r="AE401" i="3"/>
  <c r="AF401" i="3" s="1"/>
  <c r="M401" i="3"/>
  <c r="AE400" i="3"/>
  <c r="AF400" i="3" s="1"/>
  <c r="AE399" i="3"/>
  <c r="AF399" i="3" s="1"/>
  <c r="AE398" i="3"/>
  <c r="AF398" i="3" s="1"/>
  <c r="U398" i="3" s="1"/>
  <c r="M398" i="3"/>
  <c r="AE397" i="3"/>
  <c r="AF397" i="3" s="1"/>
  <c r="U397" i="3" s="1"/>
  <c r="AE396" i="3"/>
  <c r="AF396" i="3" s="1"/>
  <c r="U396" i="3" s="1"/>
  <c r="AE395" i="3"/>
  <c r="AF395" i="3" s="1"/>
  <c r="AE394" i="3"/>
  <c r="AF394" i="3" s="1"/>
  <c r="AE393" i="3"/>
  <c r="AF393" i="3" s="1"/>
  <c r="U393" i="3" s="1"/>
  <c r="AE392" i="3"/>
  <c r="AF392" i="3" s="1"/>
  <c r="M392" i="3"/>
  <c r="AE391" i="3"/>
  <c r="AF391" i="3" s="1"/>
  <c r="U391" i="3" s="1"/>
  <c r="M391" i="3"/>
  <c r="AE390" i="3"/>
  <c r="AF390" i="3" s="1"/>
  <c r="U390" i="3" s="1"/>
  <c r="AE389" i="3"/>
  <c r="AF389" i="3" s="1"/>
  <c r="U389" i="3" s="1"/>
  <c r="M389" i="3"/>
  <c r="AE388" i="3"/>
  <c r="AF388" i="3" s="1"/>
  <c r="U388" i="3" s="1"/>
  <c r="AE387" i="3"/>
  <c r="AF387" i="3" s="1"/>
  <c r="U387" i="3" s="1"/>
  <c r="M387" i="3"/>
  <c r="AE386" i="3"/>
  <c r="AF386" i="3" s="1"/>
  <c r="U386" i="3" s="1"/>
  <c r="AE385" i="3"/>
  <c r="AF385" i="3" s="1"/>
  <c r="M385" i="3"/>
  <c r="AE384" i="3"/>
  <c r="AF384" i="3" s="1"/>
  <c r="M384" i="3"/>
  <c r="AE383" i="3"/>
  <c r="AF383" i="3" s="1"/>
  <c r="AE382" i="3"/>
  <c r="AF382" i="3" s="1"/>
  <c r="U382" i="3" s="1"/>
  <c r="M382" i="3"/>
  <c r="AE381" i="3"/>
  <c r="AF381" i="3" s="1"/>
  <c r="U381" i="3" s="1"/>
  <c r="M381" i="3"/>
  <c r="AE380" i="3"/>
  <c r="AF380" i="3" s="1"/>
  <c r="U380" i="3" s="1"/>
  <c r="M380" i="3"/>
  <c r="AE379" i="3"/>
  <c r="AF379" i="3" s="1"/>
  <c r="U379" i="3" s="1"/>
  <c r="M379" i="3"/>
  <c r="AE378" i="3"/>
  <c r="AF378" i="3" s="1"/>
  <c r="M378" i="3"/>
  <c r="AE377" i="3"/>
  <c r="AF377" i="3" s="1"/>
  <c r="M377" i="3"/>
  <c r="AE376" i="3"/>
  <c r="AF376" i="3" s="1"/>
  <c r="U376" i="3" s="1"/>
  <c r="M376" i="3"/>
  <c r="AE375" i="3"/>
  <c r="AF375" i="3" s="1"/>
  <c r="AE374" i="3"/>
  <c r="AF374" i="3" s="1"/>
  <c r="M374" i="3"/>
  <c r="AE373" i="3"/>
  <c r="AF373" i="3" s="1"/>
  <c r="M373" i="3"/>
  <c r="AE372" i="3"/>
  <c r="AF372" i="3" s="1"/>
  <c r="U372" i="3" s="1"/>
  <c r="M372" i="3"/>
  <c r="AE371" i="3"/>
  <c r="AF371" i="3" s="1"/>
  <c r="U371" i="3" s="1"/>
  <c r="M371" i="3"/>
  <c r="AE370" i="3"/>
  <c r="AF370" i="3" s="1"/>
  <c r="U370" i="3" s="1"/>
  <c r="AE369" i="3"/>
  <c r="AF369" i="3" s="1"/>
  <c r="U369" i="3" s="1"/>
  <c r="AE368" i="3"/>
  <c r="AF368" i="3" s="1"/>
  <c r="AE367" i="3"/>
  <c r="AF367" i="3" s="1"/>
  <c r="M367" i="3"/>
  <c r="AE366" i="3"/>
  <c r="AF366" i="3" s="1"/>
  <c r="AE365" i="3"/>
  <c r="AF365" i="3" s="1"/>
  <c r="M365" i="3"/>
  <c r="AE364" i="3"/>
  <c r="AF364" i="3" s="1"/>
  <c r="M364" i="3"/>
  <c r="AE363" i="3"/>
  <c r="AF363" i="3" s="1"/>
  <c r="AE362" i="3"/>
  <c r="AF362" i="3" s="1"/>
  <c r="M362" i="3"/>
  <c r="AE361" i="3"/>
  <c r="AF361" i="3" s="1"/>
  <c r="AE360" i="3"/>
  <c r="AF360" i="3" s="1"/>
  <c r="M360" i="3"/>
  <c r="AE359" i="3"/>
  <c r="AF359" i="3" s="1"/>
  <c r="M359" i="3"/>
  <c r="AE358" i="3"/>
  <c r="AF358" i="3" s="1"/>
  <c r="M358" i="3"/>
  <c r="AE357" i="3"/>
  <c r="AF357" i="3" s="1"/>
  <c r="M357" i="3"/>
  <c r="AE356" i="3"/>
  <c r="AF356" i="3" s="1"/>
  <c r="M356" i="3"/>
  <c r="AE355" i="3"/>
  <c r="M355" i="3"/>
  <c r="AE354" i="3"/>
  <c r="AF354" i="3" s="1"/>
  <c r="AE353" i="3"/>
  <c r="AF353" i="3" s="1"/>
  <c r="M353" i="3"/>
  <c r="AE352" i="3"/>
  <c r="AF352" i="3" s="1"/>
  <c r="M352" i="3"/>
  <c r="AE351" i="3"/>
  <c r="AF351" i="3" s="1"/>
  <c r="AE350" i="3"/>
  <c r="AF350" i="3" s="1"/>
  <c r="M350" i="3"/>
  <c r="AE349" i="3"/>
  <c r="AF349" i="3" s="1"/>
  <c r="M349" i="3"/>
  <c r="AE348" i="3"/>
  <c r="AF348" i="3" s="1"/>
  <c r="M348" i="3"/>
  <c r="AE347" i="3"/>
  <c r="AF347" i="3" s="1"/>
  <c r="M347" i="3"/>
  <c r="AE346" i="3"/>
  <c r="AF346" i="3" s="1"/>
  <c r="AE345" i="3"/>
  <c r="AF345" i="3" s="1"/>
  <c r="M345" i="3"/>
  <c r="AE344" i="3"/>
  <c r="AF344" i="3" s="1"/>
  <c r="M344" i="3"/>
  <c r="AE343" i="3"/>
  <c r="AF343" i="3" s="1"/>
  <c r="M343" i="3"/>
  <c r="AE342" i="3"/>
  <c r="M342" i="3"/>
  <c r="AE341" i="3"/>
  <c r="M341" i="3"/>
  <c r="AE340" i="3"/>
  <c r="M340" i="3"/>
  <c r="AE339" i="3"/>
  <c r="M339" i="3"/>
  <c r="AE338" i="3"/>
  <c r="M338" i="3"/>
  <c r="AE337" i="3"/>
  <c r="AF337" i="3" s="1"/>
  <c r="M337" i="3"/>
  <c r="AE336" i="3"/>
  <c r="AF336" i="3" s="1"/>
  <c r="M336" i="3"/>
  <c r="AE335" i="3"/>
  <c r="AF335" i="3" s="1"/>
  <c r="M335" i="3"/>
  <c r="AE334" i="3"/>
  <c r="AF334" i="3" s="1"/>
  <c r="AE333" i="3"/>
  <c r="AF333" i="3" s="1"/>
  <c r="M333" i="3"/>
  <c r="AE332" i="3"/>
  <c r="AF332" i="3" s="1"/>
  <c r="M332" i="3"/>
  <c r="AE331" i="3"/>
  <c r="AF331" i="3" s="1"/>
  <c r="M331" i="3"/>
  <c r="AE330" i="3"/>
  <c r="M330" i="3"/>
  <c r="AE329" i="3"/>
  <c r="AF329" i="3" s="1"/>
  <c r="M329" i="3"/>
  <c r="AE328" i="3"/>
  <c r="AF328" i="3" s="1"/>
  <c r="AE327" i="3"/>
  <c r="AF327" i="3" s="1"/>
  <c r="AE326" i="3"/>
  <c r="AF326" i="3" s="1"/>
  <c r="M326" i="3"/>
  <c r="AE325" i="3"/>
  <c r="AF325" i="3" s="1"/>
  <c r="M325" i="3"/>
  <c r="AE324" i="3"/>
  <c r="AF324" i="3" s="1"/>
  <c r="AE323" i="3"/>
  <c r="AF323" i="3" s="1"/>
  <c r="M323" i="3"/>
  <c r="AE322" i="3"/>
  <c r="AF322" i="3" s="1"/>
  <c r="M322" i="3"/>
  <c r="AE321" i="3"/>
  <c r="AF321" i="3" s="1"/>
  <c r="M321" i="3"/>
  <c r="AE320" i="3"/>
  <c r="AF320" i="3" s="1"/>
  <c r="M320" i="3"/>
  <c r="AE319" i="3"/>
  <c r="AF319" i="3" s="1"/>
  <c r="U319" i="3" s="1"/>
  <c r="M319" i="3"/>
  <c r="AE318" i="3"/>
  <c r="AF318" i="3" s="1"/>
  <c r="AE317" i="3"/>
  <c r="AF317" i="3" s="1"/>
  <c r="U317" i="3" s="1"/>
  <c r="M317" i="3"/>
  <c r="AE316" i="3"/>
  <c r="AF316" i="3" s="1"/>
  <c r="U316" i="3" s="1"/>
  <c r="M316" i="3"/>
  <c r="AE315" i="3"/>
  <c r="AF315" i="3" s="1"/>
  <c r="U315" i="3" s="1"/>
  <c r="AE314" i="3"/>
  <c r="AF314" i="3" s="1"/>
  <c r="U314" i="3" s="1"/>
  <c r="M314" i="3"/>
  <c r="AE313" i="3"/>
  <c r="AF313" i="3" s="1"/>
  <c r="M313" i="3"/>
  <c r="AE312" i="3"/>
  <c r="AF312" i="3" s="1"/>
  <c r="M312" i="3"/>
  <c r="AE311" i="3"/>
  <c r="AF311" i="3" s="1"/>
  <c r="M311" i="3"/>
  <c r="AE310" i="3"/>
  <c r="AF310" i="3" s="1"/>
  <c r="M310" i="3"/>
  <c r="AE309" i="3"/>
  <c r="AF309" i="3" s="1"/>
  <c r="M309" i="3"/>
  <c r="AE308" i="3"/>
  <c r="AF308" i="3" s="1"/>
  <c r="M308" i="3"/>
  <c r="AE307" i="3"/>
  <c r="AF307" i="3" s="1"/>
  <c r="AE306" i="3"/>
  <c r="AF306" i="3" s="1"/>
  <c r="M306" i="3"/>
  <c r="AE305" i="3"/>
  <c r="AF305" i="3" s="1"/>
  <c r="AE304" i="3"/>
  <c r="AF304" i="3" s="1"/>
  <c r="U304" i="3" s="1"/>
  <c r="M304" i="3"/>
  <c r="AE303" i="3"/>
  <c r="AF303" i="3" s="1"/>
  <c r="U303" i="3" s="1"/>
  <c r="AE302" i="3"/>
  <c r="AF302" i="3" s="1"/>
  <c r="U302" i="3" s="1"/>
  <c r="AE301" i="3"/>
  <c r="AF301" i="3" s="1"/>
  <c r="U301" i="3" s="1"/>
  <c r="AE300" i="3"/>
  <c r="AF300" i="3" s="1"/>
  <c r="U300" i="3" s="1"/>
  <c r="AE299" i="3"/>
  <c r="AF299" i="3" s="1"/>
  <c r="M299" i="3"/>
  <c r="AE298" i="3"/>
  <c r="AF298" i="3" s="1"/>
  <c r="M298" i="3"/>
  <c r="AE297" i="3"/>
  <c r="AF297" i="3" s="1"/>
  <c r="AE296" i="3"/>
  <c r="AF296" i="3" s="1"/>
  <c r="M296" i="3"/>
  <c r="AE295" i="3"/>
  <c r="AF295" i="3" s="1"/>
  <c r="U295" i="3" s="1"/>
  <c r="M295" i="3"/>
  <c r="AE294" i="3"/>
  <c r="AF294" i="3" s="1"/>
  <c r="U294" i="3" s="1"/>
  <c r="M294" i="3"/>
  <c r="AE293" i="3"/>
  <c r="AF293" i="3" s="1"/>
  <c r="U293" i="3" s="1"/>
  <c r="M293" i="3"/>
  <c r="AE292" i="3"/>
  <c r="AF292" i="3" s="1"/>
  <c r="M292" i="3"/>
  <c r="AE291" i="3"/>
  <c r="AF291" i="3" s="1"/>
  <c r="U291" i="3" s="1"/>
  <c r="M291" i="3"/>
  <c r="AE290" i="3"/>
  <c r="AF290" i="3" s="1"/>
  <c r="M290" i="3"/>
  <c r="AE289" i="3"/>
  <c r="AF289" i="3" s="1"/>
  <c r="AE288" i="3"/>
  <c r="AF288" i="3" s="1"/>
  <c r="AE287" i="3"/>
  <c r="AF287" i="3" s="1"/>
  <c r="U287" i="3" s="1"/>
  <c r="M287" i="3"/>
  <c r="AE286" i="3"/>
  <c r="AF286" i="3" s="1"/>
  <c r="U286" i="3" s="1"/>
  <c r="AE285" i="3"/>
  <c r="AF285" i="3" s="1"/>
  <c r="M285" i="3"/>
  <c r="AE284" i="3"/>
  <c r="AF284" i="3" s="1"/>
  <c r="AE283" i="3"/>
  <c r="AF283" i="3" s="1"/>
  <c r="U283" i="3" s="1"/>
  <c r="AE282" i="3"/>
  <c r="AF282" i="3" s="1"/>
  <c r="M282" i="3"/>
  <c r="AE281" i="3"/>
  <c r="AF281" i="3" s="1"/>
  <c r="M281" i="3"/>
  <c r="AE280" i="3"/>
  <c r="AF280" i="3" s="1"/>
  <c r="M280" i="3"/>
  <c r="AE279" i="3"/>
  <c r="AF279" i="3" s="1"/>
  <c r="AE278" i="3"/>
  <c r="AF278" i="3" s="1"/>
  <c r="AE277" i="3"/>
  <c r="AF277" i="3" s="1"/>
  <c r="U277" i="3" s="1"/>
  <c r="M277" i="3"/>
  <c r="AE276" i="3"/>
  <c r="AF276" i="3" s="1"/>
  <c r="U276" i="3" s="1"/>
  <c r="AE275" i="3"/>
  <c r="AF275" i="3" s="1"/>
  <c r="U275" i="3" s="1"/>
  <c r="M275" i="3"/>
  <c r="AE274" i="3"/>
  <c r="AF274" i="3" s="1"/>
  <c r="U274" i="3" s="1"/>
  <c r="M274" i="3"/>
  <c r="AE273" i="3"/>
  <c r="AF273" i="3" s="1"/>
  <c r="M273" i="3"/>
  <c r="AE272" i="3"/>
  <c r="AF272" i="3" s="1"/>
  <c r="M272" i="3"/>
  <c r="AE271" i="3"/>
  <c r="AF271" i="3" s="1"/>
  <c r="M271" i="3"/>
  <c r="AE270" i="3"/>
  <c r="AF270" i="3" s="1"/>
  <c r="M270" i="3"/>
  <c r="AE269" i="3"/>
  <c r="AF269" i="3" s="1"/>
  <c r="M269" i="3"/>
  <c r="AE268" i="3"/>
  <c r="AF268" i="3" s="1"/>
  <c r="M268" i="3"/>
  <c r="AE267" i="3"/>
  <c r="AF267" i="3" s="1"/>
  <c r="AE266" i="3"/>
  <c r="AF266" i="3" s="1"/>
  <c r="M266" i="3"/>
  <c r="AE265" i="3"/>
  <c r="AF265" i="3" s="1"/>
  <c r="U265" i="3" s="1"/>
  <c r="AE264" i="3"/>
  <c r="AF264" i="3" s="1"/>
  <c r="M264" i="3"/>
  <c r="AE263" i="3"/>
  <c r="AF263" i="3" s="1"/>
  <c r="M263" i="3"/>
  <c r="AE262" i="3"/>
  <c r="AF262" i="3" s="1"/>
  <c r="U262" i="3" s="1"/>
  <c r="AE261" i="3"/>
  <c r="AF261" i="3" s="1"/>
  <c r="M261" i="3"/>
  <c r="AE260" i="3"/>
  <c r="AF260" i="3" s="1"/>
  <c r="M260" i="3"/>
  <c r="AE259" i="3"/>
  <c r="AF259" i="3" s="1"/>
  <c r="AE258" i="3"/>
  <c r="AF258" i="3" s="1"/>
  <c r="AE257" i="3"/>
  <c r="AF257" i="3" s="1"/>
  <c r="AE256" i="3"/>
  <c r="AF256" i="3" s="1"/>
  <c r="M256" i="3"/>
  <c r="AE255" i="3"/>
  <c r="AF255" i="3" s="1"/>
  <c r="M255" i="3"/>
  <c r="AE254" i="3"/>
  <c r="AF254" i="3" s="1"/>
  <c r="M254" i="3"/>
  <c r="AE253" i="3"/>
  <c r="AF253" i="3" s="1"/>
  <c r="M253" i="3"/>
  <c r="AE252" i="3"/>
  <c r="AF252" i="3" s="1"/>
  <c r="M252" i="3"/>
  <c r="AE251" i="3"/>
  <c r="AF251" i="3" s="1"/>
  <c r="M251" i="3"/>
  <c r="AE250" i="3"/>
  <c r="AF250" i="3" s="1"/>
  <c r="M250" i="3"/>
  <c r="AE249" i="3"/>
  <c r="AF249" i="3" s="1"/>
  <c r="M249" i="3"/>
  <c r="AE248" i="3"/>
  <c r="AF248" i="3" s="1"/>
  <c r="AE247" i="3"/>
  <c r="AF247" i="3" s="1"/>
  <c r="M247" i="3"/>
  <c r="AE246" i="3"/>
  <c r="AF246" i="3" s="1"/>
  <c r="U246" i="3" s="1"/>
  <c r="M246" i="3"/>
  <c r="AE245" i="3"/>
  <c r="AF245" i="3" s="1"/>
  <c r="AE244" i="3"/>
  <c r="AF244" i="3" s="1"/>
  <c r="M244" i="3"/>
  <c r="AE243" i="3"/>
  <c r="AF243" i="3" s="1"/>
  <c r="AE242" i="3"/>
  <c r="AF242" i="3" s="1"/>
  <c r="M242" i="3"/>
  <c r="AE241" i="3"/>
  <c r="AF241" i="3" s="1"/>
  <c r="U241" i="3" s="1"/>
  <c r="M241" i="3"/>
  <c r="AE240" i="3"/>
  <c r="AF240" i="3" s="1"/>
  <c r="U240" i="3" s="1"/>
  <c r="M240" i="3"/>
  <c r="AE239" i="3"/>
  <c r="AF239" i="3" s="1"/>
  <c r="AE238" i="3"/>
  <c r="AF238" i="3" s="1"/>
  <c r="M238" i="3"/>
  <c r="AE237" i="3"/>
  <c r="AF237" i="3" s="1"/>
  <c r="M237" i="3"/>
  <c r="AE236" i="3"/>
  <c r="AF236" i="3" s="1"/>
  <c r="AE235" i="3"/>
  <c r="AF235" i="3" s="1"/>
  <c r="AE234" i="3"/>
  <c r="AF234" i="3" s="1"/>
  <c r="U234" i="3" s="1"/>
  <c r="M234" i="3"/>
  <c r="AE233" i="3"/>
  <c r="AF233" i="3" s="1"/>
  <c r="U233" i="3" s="1"/>
  <c r="M233" i="3"/>
  <c r="AE232" i="3"/>
  <c r="AF232" i="3" s="1"/>
  <c r="U232" i="3" s="1"/>
  <c r="AE231" i="3"/>
  <c r="AF231" i="3" s="1"/>
  <c r="U231" i="3" s="1"/>
  <c r="M231" i="3"/>
  <c r="AE230" i="3"/>
  <c r="AF230" i="3" s="1"/>
  <c r="AE229" i="3"/>
  <c r="AF229" i="3" s="1"/>
  <c r="U229" i="3" s="1"/>
  <c r="M229" i="3"/>
  <c r="AE228" i="3"/>
  <c r="AF228" i="3" s="1"/>
  <c r="U228" i="3" s="1"/>
  <c r="M228" i="3"/>
  <c r="AE227" i="3"/>
  <c r="AF227" i="3" s="1"/>
  <c r="U227" i="3" s="1"/>
  <c r="M227" i="3"/>
  <c r="AE226" i="3"/>
  <c r="AF226" i="3" s="1"/>
  <c r="U226" i="3" s="1"/>
  <c r="M226" i="3"/>
  <c r="AE225" i="3"/>
  <c r="M225" i="3"/>
  <c r="AE224" i="3"/>
  <c r="AF224" i="3" s="1"/>
  <c r="U224" i="3" s="1"/>
  <c r="M224" i="3"/>
  <c r="AE223" i="3"/>
  <c r="AF223" i="3" s="1"/>
  <c r="U223" i="3" s="1"/>
  <c r="M223" i="3"/>
  <c r="AE222" i="3"/>
  <c r="AF222" i="3" s="1"/>
  <c r="U222" i="3" s="1"/>
  <c r="M222" i="3"/>
  <c r="AE221" i="3"/>
  <c r="AF221" i="3" s="1"/>
  <c r="U221" i="3" s="1"/>
  <c r="AE220" i="3"/>
  <c r="AF220" i="3" s="1"/>
  <c r="U220" i="3" s="1"/>
  <c r="M220" i="3"/>
  <c r="AE219" i="3"/>
  <c r="AF219" i="3" s="1"/>
  <c r="U219" i="3" s="1"/>
  <c r="AE218" i="3"/>
  <c r="AF218" i="3" s="1"/>
  <c r="U218" i="3" s="1"/>
  <c r="AE217" i="3"/>
  <c r="AF217" i="3" s="1"/>
  <c r="AE216" i="3"/>
  <c r="AF216" i="3" s="1"/>
  <c r="U216" i="3" s="1"/>
  <c r="M216" i="3"/>
  <c r="AE215" i="3"/>
  <c r="AF215" i="3" s="1"/>
  <c r="U215" i="3" s="1"/>
  <c r="M215" i="3"/>
  <c r="AE214" i="3"/>
  <c r="AF214" i="3" s="1"/>
  <c r="U214" i="3" s="1"/>
  <c r="M214" i="3"/>
  <c r="AE213" i="3"/>
  <c r="AF213" i="3" s="1"/>
  <c r="U213" i="3" s="1"/>
  <c r="M213" i="3"/>
  <c r="AE212" i="3"/>
  <c r="AF212" i="3" s="1"/>
  <c r="AE211" i="3"/>
  <c r="AF211" i="3" s="1"/>
  <c r="M211" i="3"/>
  <c r="AE210" i="3"/>
  <c r="AF210" i="3" s="1"/>
  <c r="M210" i="3"/>
  <c r="AE209" i="3"/>
  <c r="AF209" i="3" s="1"/>
  <c r="U209" i="3" s="1"/>
  <c r="AE208" i="3"/>
  <c r="AF208" i="3" s="1"/>
  <c r="U208" i="3" s="1"/>
  <c r="M208" i="3"/>
  <c r="AE207" i="3"/>
  <c r="AF207" i="3" s="1"/>
  <c r="U207" i="3" s="1"/>
  <c r="AE206" i="3"/>
  <c r="AF206" i="3" s="1"/>
  <c r="U206" i="3" s="1"/>
  <c r="M206" i="3"/>
  <c r="AE205" i="3"/>
  <c r="AF205" i="3" s="1"/>
  <c r="AE204" i="3"/>
  <c r="AF204" i="3" s="1"/>
  <c r="M204" i="3"/>
  <c r="AE203" i="3"/>
  <c r="AF203" i="3" s="1"/>
  <c r="U203" i="3" s="1"/>
  <c r="M203" i="3"/>
  <c r="AE202" i="3"/>
  <c r="AF202" i="3" s="1"/>
  <c r="U202" i="3" s="1"/>
  <c r="AE201" i="3"/>
  <c r="M201" i="3"/>
  <c r="AE200" i="3"/>
  <c r="AF200" i="3" s="1"/>
  <c r="AE199" i="3"/>
  <c r="AF199" i="3" s="1"/>
  <c r="U199" i="3" s="1"/>
  <c r="M199" i="3"/>
  <c r="AE198" i="3"/>
  <c r="AF198" i="3" s="1"/>
  <c r="U198" i="3" s="1"/>
  <c r="AE197" i="3"/>
  <c r="AF197" i="3" s="1"/>
  <c r="U197" i="3" s="1"/>
  <c r="M197" i="3"/>
  <c r="AE196" i="3"/>
  <c r="AF196" i="3" s="1"/>
  <c r="U196" i="3" s="1"/>
  <c r="M196" i="3"/>
  <c r="AE195" i="3"/>
  <c r="AF195" i="3" s="1"/>
  <c r="U195" i="3" s="1"/>
  <c r="AE194" i="3"/>
  <c r="AF194" i="3" s="1"/>
  <c r="U194" i="3" s="1"/>
  <c r="AE193" i="3"/>
  <c r="AF193" i="3" s="1"/>
  <c r="U193" i="3" s="1"/>
  <c r="M193" i="3"/>
  <c r="AE192" i="3"/>
  <c r="AF192" i="3" s="1"/>
  <c r="U192" i="3" s="1"/>
  <c r="M192" i="3"/>
  <c r="AE191" i="3"/>
  <c r="AF191" i="3" s="1"/>
  <c r="U191" i="3" s="1"/>
  <c r="M191" i="3"/>
  <c r="AE190" i="3"/>
  <c r="AF190" i="3" s="1"/>
  <c r="U190" i="3" s="1"/>
  <c r="AE189" i="3"/>
  <c r="AF189" i="3" s="1"/>
  <c r="M189" i="3"/>
  <c r="AE188" i="3"/>
  <c r="AF188" i="3" s="1"/>
  <c r="U188" i="3" s="1"/>
  <c r="AE187" i="3"/>
  <c r="AF187" i="3" s="1"/>
  <c r="M187" i="3"/>
  <c r="AE186" i="3"/>
  <c r="AF186" i="3" s="1"/>
  <c r="U186" i="3" s="1"/>
  <c r="M186" i="3"/>
  <c r="AE185" i="3"/>
  <c r="AF185" i="3" s="1"/>
  <c r="U185" i="3" s="1"/>
  <c r="AE184" i="3"/>
  <c r="AF184" i="3" s="1"/>
  <c r="U184" i="3" s="1"/>
  <c r="M184" i="3"/>
  <c r="AE183" i="3"/>
  <c r="AF183" i="3" s="1"/>
  <c r="U183" i="3" s="1"/>
  <c r="AE182" i="3"/>
  <c r="AF182" i="3" s="1"/>
  <c r="U182" i="3" s="1"/>
  <c r="M182" i="3"/>
  <c r="AE181" i="3"/>
  <c r="AF181" i="3" s="1"/>
  <c r="U181" i="3" s="1"/>
  <c r="AE180" i="3"/>
  <c r="AF180" i="3" s="1"/>
  <c r="M180" i="3"/>
  <c r="AE179" i="3"/>
  <c r="AF179" i="3" s="1"/>
  <c r="M179" i="3"/>
  <c r="AE178" i="3"/>
  <c r="AF178" i="3" s="1"/>
  <c r="M178" i="3"/>
  <c r="AE177" i="3"/>
  <c r="AF177" i="3" s="1"/>
  <c r="M177" i="3"/>
  <c r="AE176" i="3"/>
  <c r="AF176" i="3" s="1"/>
  <c r="M176" i="3"/>
  <c r="AE175" i="3"/>
  <c r="AF175" i="3" s="1"/>
  <c r="M175" i="3"/>
  <c r="AE174" i="3"/>
  <c r="AF174" i="3" s="1"/>
  <c r="U174" i="3" s="1"/>
  <c r="M174" i="3"/>
  <c r="AE173" i="3"/>
  <c r="AF173" i="3" s="1"/>
  <c r="M173" i="3"/>
  <c r="AE172" i="3"/>
  <c r="AF172" i="3" s="1"/>
  <c r="M172" i="3"/>
  <c r="AE171" i="3"/>
  <c r="AF171" i="3" s="1"/>
  <c r="M171" i="3"/>
  <c r="AE170" i="3"/>
  <c r="AF170" i="3" s="1"/>
  <c r="M170" i="3"/>
  <c r="AE169" i="3"/>
  <c r="AF169" i="3" s="1"/>
  <c r="M169" i="3"/>
  <c r="AE168" i="3"/>
  <c r="AF168" i="3" s="1"/>
  <c r="AE167" i="3"/>
  <c r="AF167" i="3" s="1"/>
  <c r="M167" i="3"/>
  <c r="AE166" i="3"/>
  <c r="AF166" i="3" s="1"/>
  <c r="M166" i="3"/>
  <c r="AE165" i="3"/>
  <c r="AF165" i="3" s="1"/>
  <c r="U165" i="3" s="1"/>
  <c r="M165" i="3"/>
  <c r="AE164" i="3"/>
  <c r="AF164" i="3" s="1"/>
  <c r="U164" i="3" s="1"/>
  <c r="M164" i="3"/>
  <c r="AE163" i="3"/>
  <c r="AF163" i="3" s="1"/>
  <c r="U163" i="3" s="1"/>
  <c r="M163" i="3"/>
  <c r="AE162" i="3"/>
  <c r="AF162" i="3" s="1"/>
  <c r="M162" i="3"/>
  <c r="AE161" i="3"/>
  <c r="AF161" i="3" s="1"/>
  <c r="AE160" i="3"/>
  <c r="AF160" i="3" s="1"/>
  <c r="M160" i="3"/>
  <c r="AE159" i="3"/>
  <c r="AF159" i="3" s="1"/>
  <c r="M159" i="3"/>
  <c r="AE158" i="3"/>
  <c r="AF158" i="3" s="1"/>
  <c r="M158" i="3"/>
  <c r="AE157" i="3"/>
  <c r="AF157" i="3" s="1"/>
  <c r="M157" i="3"/>
  <c r="AE156" i="3"/>
  <c r="AF156" i="3" s="1"/>
  <c r="M156" i="3"/>
  <c r="AE155" i="3"/>
  <c r="AF155" i="3" s="1"/>
  <c r="U155" i="3" s="1"/>
  <c r="M155" i="3"/>
  <c r="AE154" i="3"/>
  <c r="AF154" i="3" s="1"/>
  <c r="M154" i="3"/>
  <c r="AE153" i="3"/>
  <c r="AF153" i="3" s="1"/>
  <c r="M153" i="3"/>
  <c r="AE152" i="3"/>
  <c r="AF152" i="3" s="1"/>
  <c r="M152" i="3"/>
  <c r="AE151" i="3"/>
  <c r="AF151" i="3" s="1"/>
  <c r="AE150" i="3"/>
  <c r="AF150" i="3" s="1"/>
  <c r="M150" i="3"/>
  <c r="AE149" i="3"/>
  <c r="AF149" i="3" s="1"/>
  <c r="AE148" i="3"/>
  <c r="AF148" i="3" s="1"/>
  <c r="M148" i="3"/>
  <c r="AE147" i="3"/>
  <c r="AF147" i="3" s="1"/>
  <c r="U147" i="3" s="1"/>
  <c r="M147" i="3"/>
  <c r="AE146" i="3"/>
  <c r="AF146" i="3" s="1"/>
  <c r="M146" i="3"/>
  <c r="AE145" i="3"/>
  <c r="AF145" i="3" s="1"/>
  <c r="M145" i="3"/>
  <c r="AE144" i="3"/>
  <c r="AF144" i="3" s="1"/>
  <c r="M144" i="3"/>
  <c r="AE143" i="3"/>
  <c r="AF143" i="3" s="1"/>
  <c r="AE142" i="3"/>
  <c r="AF142" i="3" s="1"/>
  <c r="M142" i="3"/>
  <c r="AE141" i="3"/>
  <c r="AF141" i="3" s="1"/>
  <c r="AE140" i="3"/>
  <c r="AF140" i="3" s="1"/>
  <c r="AE139" i="3"/>
  <c r="AF139" i="3" s="1"/>
  <c r="AE138" i="3"/>
  <c r="AF138" i="3" s="1"/>
  <c r="AE137" i="3"/>
  <c r="AF137" i="3" s="1"/>
  <c r="AE136" i="3"/>
  <c r="AF136" i="3" s="1"/>
  <c r="U136" i="3" s="1"/>
  <c r="M136" i="3"/>
  <c r="AE135" i="3"/>
  <c r="AF135" i="3" s="1"/>
  <c r="U135" i="3" s="1"/>
  <c r="M135" i="3"/>
  <c r="AE134" i="3"/>
  <c r="AF134" i="3" s="1"/>
  <c r="U134" i="3" s="1"/>
  <c r="AE133" i="3"/>
  <c r="AF133" i="3" s="1"/>
  <c r="U133" i="3" s="1"/>
  <c r="AE132" i="3"/>
  <c r="AF132" i="3" s="1"/>
  <c r="U132" i="3" s="1"/>
  <c r="M132" i="3"/>
  <c r="AE131" i="3"/>
  <c r="AF131" i="3" s="1"/>
  <c r="U131" i="3" s="1"/>
  <c r="M131" i="3"/>
  <c r="AE130" i="3"/>
  <c r="AF130" i="3" s="1"/>
  <c r="U130" i="3" s="1"/>
  <c r="M130" i="3"/>
  <c r="AE129" i="3"/>
  <c r="AF129" i="3" s="1"/>
  <c r="U129" i="3" s="1"/>
  <c r="M129" i="3"/>
  <c r="AE128" i="3"/>
  <c r="AF128" i="3" s="1"/>
  <c r="AE127" i="3"/>
  <c r="AF127" i="3" s="1"/>
  <c r="AE126" i="3"/>
  <c r="AF126" i="3" s="1"/>
  <c r="AE125" i="3"/>
  <c r="AF125" i="3" s="1"/>
  <c r="M125" i="3"/>
  <c r="AE124" i="3"/>
  <c r="AF124" i="3" s="1"/>
  <c r="M124" i="3"/>
  <c r="AE123" i="3"/>
  <c r="AF123" i="3" s="1"/>
  <c r="AE122" i="3"/>
  <c r="AF122" i="3" s="1"/>
  <c r="U122" i="3" s="1"/>
  <c r="M122" i="3"/>
  <c r="AE121" i="3"/>
  <c r="AF121" i="3" s="1"/>
  <c r="U121" i="3" s="1"/>
  <c r="AE120" i="3"/>
  <c r="AF120" i="3" s="1"/>
  <c r="U120" i="3" s="1"/>
  <c r="AE119" i="3"/>
  <c r="AF119" i="3" s="1"/>
  <c r="U119" i="3" s="1"/>
  <c r="M119" i="3"/>
  <c r="AE118" i="3"/>
  <c r="AF118" i="3" s="1"/>
  <c r="U118" i="3" s="1"/>
  <c r="AE117" i="3"/>
  <c r="AF117" i="3" s="1"/>
  <c r="U117" i="3" s="1"/>
  <c r="M117" i="3"/>
  <c r="AE116" i="3"/>
  <c r="AF116" i="3" s="1"/>
  <c r="AE115" i="3"/>
  <c r="AF115" i="3" s="1"/>
  <c r="M115" i="3"/>
  <c r="AE114" i="3"/>
  <c r="AF114" i="3" s="1"/>
  <c r="U114" i="3" s="1"/>
  <c r="M114" i="3"/>
  <c r="AE113" i="3"/>
  <c r="AF113" i="3" s="1"/>
  <c r="U113" i="3" s="1"/>
  <c r="M113" i="3"/>
  <c r="AE112" i="3"/>
  <c r="AF112" i="3" s="1"/>
  <c r="U112" i="3" s="1"/>
  <c r="M112" i="3"/>
  <c r="AE111" i="3"/>
  <c r="AF111" i="3" s="1"/>
  <c r="U111" i="3" s="1"/>
  <c r="M111" i="3"/>
  <c r="AE110" i="3"/>
  <c r="AF110" i="3" s="1"/>
  <c r="U110" i="3" s="1"/>
  <c r="M110" i="3"/>
  <c r="AE109" i="3"/>
  <c r="AF109" i="3" s="1"/>
  <c r="U109" i="3" s="1"/>
  <c r="M109" i="3"/>
  <c r="AE108" i="3"/>
  <c r="AF108" i="3" s="1"/>
  <c r="U108" i="3" s="1"/>
  <c r="M108" i="3"/>
  <c r="AE107" i="3"/>
  <c r="M107" i="3"/>
  <c r="AE106" i="3"/>
  <c r="M106" i="3"/>
  <c r="AE105" i="3"/>
  <c r="AF105" i="3" s="1"/>
  <c r="U105" i="3" s="1"/>
  <c r="M105" i="3"/>
  <c r="AE104" i="3"/>
  <c r="AF104" i="3" s="1"/>
  <c r="U104" i="3" s="1"/>
  <c r="M104" i="3"/>
  <c r="AE103" i="3"/>
  <c r="AF103" i="3" s="1"/>
  <c r="U103" i="3" s="1"/>
  <c r="M103" i="3"/>
  <c r="AE102" i="3"/>
  <c r="AF102" i="3" s="1"/>
  <c r="U102" i="3" s="1"/>
  <c r="M102" i="3"/>
  <c r="AE101" i="3"/>
  <c r="AF101" i="3" s="1"/>
  <c r="U101" i="3" s="1"/>
  <c r="M101" i="3"/>
  <c r="AE100" i="3"/>
  <c r="AF100" i="3" s="1"/>
  <c r="U100" i="3" s="1"/>
  <c r="M100" i="3"/>
  <c r="AE99" i="3"/>
  <c r="AF99" i="3" s="1"/>
  <c r="U99" i="3" s="1"/>
  <c r="M99" i="3"/>
  <c r="AE98" i="3"/>
  <c r="AF98" i="3" s="1"/>
  <c r="M98" i="3"/>
  <c r="AE97" i="3"/>
  <c r="AF97" i="3" s="1"/>
  <c r="M97" i="3"/>
  <c r="AE96" i="3"/>
  <c r="AF96" i="3" s="1"/>
  <c r="M96" i="3"/>
  <c r="AE95" i="3"/>
  <c r="AF95" i="3" s="1"/>
  <c r="U95" i="3" s="1"/>
  <c r="AE94" i="3"/>
  <c r="AF94" i="3" s="1"/>
  <c r="U94" i="3" s="1"/>
  <c r="AE93" i="3"/>
  <c r="AE92" i="3"/>
  <c r="AF92" i="3" s="1"/>
  <c r="U92" i="3" s="1"/>
  <c r="AE91" i="3"/>
  <c r="AF91" i="3" s="1"/>
  <c r="U91" i="3" s="1"/>
  <c r="AE90" i="3"/>
  <c r="AF90" i="3" s="1"/>
  <c r="U90" i="3" s="1"/>
  <c r="AE89" i="3"/>
  <c r="AF89" i="3" s="1"/>
  <c r="U89" i="3" s="1"/>
  <c r="AE88" i="3"/>
  <c r="AF88" i="3" s="1"/>
  <c r="M88" i="3"/>
  <c r="AE87" i="3"/>
  <c r="AF87" i="3" s="1"/>
  <c r="U87" i="3" s="1"/>
  <c r="AE86" i="3"/>
  <c r="AF86" i="3" s="1"/>
  <c r="U86" i="3" s="1"/>
  <c r="AE85" i="3"/>
  <c r="AF85" i="3" s="1"/>
  <c r="U85" i="3" s="1"/>
  <c r="M85" i="3"/>
  <c r="AE84" i="3"/>
  <c r="AF84" i="3" s="1"/>
  <c r="U84" i="3" s="1"/>
  <c r="M84" i="3"/>
  <c r="AE83" i="3"/>
  <c r="AF83" i="3" s="1"/>
  <c r="U83" i="3" s="1"/>
  <c r="AE82" i="3"/>
  <c r="AF82" i="3" s="1"/>
  <c r="U82" i="3" s="1"/>
  <c r="AE81" i="3"/>
  <c r="AF81" i="3" s="1"/>
  <c r="M81" i="3"/>
  <c r="AE80" i="3"/>
  <c r="AF80" i="3" s="1"/>
  <c r="U80" i="3" s="1"/>
  <c r="M80" i="3"/>
  <c r="AE79" i="3"/>
  <c r="AF79" i="3" s="1"/>
  <c r="U79" i="3" s="1"/>
  <c r="AE78" i="3"/>
  <c r="AF78" i="3" s="1"/>
  <c r="U78" i="3" s="1"/>
  <c r="M78" i="3"/>
  <c r="AE77" i="3"/>
  <c r="AF77" i="3" s="1"/>
  <c r="U77" i="3" s="1"/>
  <c r="AE76" i="3"/>
  <c r="AF76" i="3" s="1"/>
  <c r="M76" i="3"/>
  <c r="AE75" i="3"/>
  <c r="AF75" i="3" s="1"/>
  <c r="U75" i="3" s="1"/>
  <c r="M75" i="3"/>
  <c r="AE74" i="3"/>
  <c r="AF74" i="3" s="1"/>
  <c r="U74" i="3" s="1"/>
  <c r="AE73" i="3"/>
  <c r="AF73" i="3" s="1"/>
  <c r="M73" i="3"/>
  <c r="AE72" i="3"/>
  <c r="AF72" i="3" s="1"/>
  <c r="U72" i="3" s="1"/>
  <c r="AE71" i="3"/>
  <c r="AF71" i="3" s="1"/>
  <c r="U71" i="3" s="1"/>
  <c r="AE70" i="3"/>
  <c r="AF70" i="3" s="1"/>
  <c r="U70" i="3" s="1"/>
  <c r="AE69" i="3"/>
  <c r="AF69" i="3" s="1"/>
  <c r="U69" i="3" s="1"/>
  <c r="AE68" i="3"/>
  <c r="AF68" i="3" s="1"/>
  <c r="U68" i="3" s="1"/>
  <c r="AE67" i="3"/>
  <c r="AF67" i="3" s="1"/>
  <c r="U67" i="3" s="1"/>
  <c r="AE66" i="3"/>
  <c r="AF66" i="3" s="1"/>
  <c r="U66" i="3" s="1"/>
  <c r="M66" i="3"/>
  <c r="AE65" i="3"/>
  <c r="AF65" i="3" s="1"/>
  <c r="M65" i="3"/>
  <c r="AE64" i="3"/>
  <c r="AF64" i="3" s="1"/>
  <c r="M64" i="3"/>
  <c r="AE63" i="3"/>
  <c r="AF63" i="3" s="1"/>
  <c r="U63" i="3" s="1"/>
  <c r="AE62" i="3"/>
  <c r="AF62" i="3" s="1"/>
  <c r="U62" i="3" s="1"/>
  <c r="AE61" i="3"/>
  <c r="AF61" i="3" s="1"/>
  <c r="U61" i="3" s="1"/>
  <c r="AE60" i="3"/>
  <c r="AF60" i="3" s="1"/>
  <c r="AE59" i="3"/>
  <c r="AF59" i="3" s="1"/>
  <c r="AE58" i="3"/>
  <c r="AF58" i="3" s="1"/>
  <c r="U58" i="3" s="1"/>
  <c r="AE57" i="3"/>
  <c r="AF57" i="3" s="1"/>
  <c r="U57" i="3" s="1"/>
  <c r="AE56" i="3"/>
  <c r="AF56" i="3" s="1"/>
  <c r="U56" i="3" s="1"/>
  <c r="AE55" i="3"/>
  <c r="AF55" i="3" s="1"/>
  <c r="U55" i="3" s="1"/>
  <c r="AE54" i="3"/>
  <c r="AF54" i="3" s="1"/>
  <c r="U54" i="3" s="1"/>
  <c r="M54" i="3"/>
  <c r="AE53" i="3"/>
  <c r="AF53" i="3" s="1"/>
  <c r="U53" i="3" s="1"/>
  <c r="AE52" i="3"/>
  <c r="AF52" i="3" s="1"/>
  <c r="U52" i="3" s="1"/>
  <c r="AE51" i="3"/>
  <c r="AF51" i="3" s="1"/>
  <c r="U51" i="3" s="1"/>
  <c r="AE50" i="3"/>
  <c r="AF50" i="3" s="1"/>
  <c r="U50" i="3" s="1"/>
  <c r="AE49" i="3"/>
  <c r="AF49" i="3" s="1"/>
  <c r="U49" i="3" s="1"/>
  <c r="AE48" i="3"/>
  <c r="AF48" i="3" s="1"/>
  <c r="U48" i="3" s="1"/>
  <c r="AE47" i="3"/>
  <c r="AF47" i="3" s="1"/>
  <c r="U47" i="3" s="1"/>
  <c r="AE46" i="3"/>
  <c r="AF46" i="3" s="1"/>
  <c r="AE45" i="3"/>
  <c r="AF45" i="3" s="1"/>
  <c r="AE44" i="3"/>
  <c r="AF44" i="3" s="1"/>
  <c r="AE43" i="3"/>
  <c r="AF43" i="3" s="1"/>
  <c r="U43" i="3" s="1"/>
  <c r="M43" i="3"/>
  <c r="AE42" i="3"/>
  <c r="AF42" i="3" s="1"/>
  <c r="U42" i="3" s="1"/>
  <c r="AE41" i="3"/>
  <c r="AF41" i="3" s="1"/>
  <c r="U41" i="3" s="1"/>
  <c r="AE40" i="3"/>
  <c r="AF40" i="3" s="1"/>
  <c r="U40" i="3" s="1"/>
  <c r="M40" i="3"/>
  <c r="AE39" i="3"/>
  <c r="AF39" i="3" s="1"/>
  <c r="U39" i="3" s="1"/>
  <c r="AE38" i="3"/>
  <c r="AF38" i="3" s="1"/>
  <c r="U38" i="3" s="1"/>
  <c r="AE37" i="3"/>
  <c r="AF37" i="3" s="1"/>
  <c r="U37" i="3" s="1"/>
  <c r="AE36" i="3"/>
  <c r="AF36" i="3" s="1"/>
  <c r="U36" i="3" s="1"/>
  <c r="AE35" i="3"/>
  <c r="AF35" i="3" s="1"/>
  <c r="U35" i="3" s="1"/>
  <c r="AE34" i="3"/>
  <c r="AF34" i="3" s="1"/>
  <c r="U34" i="3" s="1"/>
  <c r="M34" i="3"/>
  <c r="AE33" i="3"/>
  <c r="AF33" i="3" s="1"/>
  <c r="U33" i="3" s="1"/>
  <c r="AE32" i="3"/>
  <c r="AF32" i="3" s="1"/>
  <c r="U32" i="3" s="1"/>
  <c r="AE31" i="3"/>
  <c r="AF31" i="3" s="1"/>
  <c r="U31" i="3" s="1"/>
  <c r="AE30" i="3"/>
  <c r="AF30" i="3" s="1"/>
  <c r="U30" i="3" s="1"/>
  <c r="AE29" i="3"/>
  <c r="AF29" i="3" s="1"/>
  <c r="U29" i="3" s="1"/>
  <c r="AE28" i="3"/>
  <c r="AF28" i="3" s="1"/>
  <c r="U28" i="3" s="1"/>
  <c r="AE27" i="3"/>
  <c r="AF27" i="3" s="1"/>
  <c r="U27" i="3" s="1"/>
  <c r="AE26" i="3"/>
  <c r="AF26" i="3" s="1"/>
  <c r="U26" i="3" s="1"/>
  <c r="AE25" i="3"/>
  <c r="AF25" i="3" s="1"/>
  <c r="U25" i="3" s="1"/>
  <c r="AE24" i="3"/>
  <c r="AF24" i="3" s="1"/>
  <c r="U24" i="3" s="1"/>
  <c r="AE23" i="3"/>
  <c r="AF23" i="3" s="1"/>
  <c r="U23" i="3" s="1"/>
  <c r="AE22" i="3"/>
  <c r="AF22" i="3" s="1"/>
  <c r="AE21" i="3"/>
  <c r="AF21" i="3" s="1"/>
  <c r="AE20" i="3"/>
  <c r="AF20" i="3" s="1"/>
  <c r="AE19" i="3"/>
  <c r="AF19" i="3" s="1"/>
  <c r="M19" i="3"/>
  <c r="AE18" i="3"/>
  <c r="AF18" i="3" s="1"/>
  <c r="U18" i="3" s="1"/>
  <c r="M18" i="3"/>
  <c r="AE17" i="3"/>
  <c r="AF17" i="3" s="1"/>
  <c r="M17" i="3"/>
  <c r="AE16" i="3"/>
  <c r="AF16" i="3" s="1"/>
  <c r="U16" i="3" s="1"/>
  <c r="M16" i="3"/>
  <c r="AE15" i="3"/>
  <c r="AF15" i="3" s="1"/>
  <c r="U15" i="3" s="1"/>
  <c r="M15" i="3"/>
  <c r="AE14" i="3"/>
  <c r="AF14" i="3" s="1"/>
  <c r="AE13" i="3"/>
  <c r="AF13" i="3" s="1"/>
  <c r="AE12" i="3"/>
  <c r="AF12" i="3" s="1"/>
  <c r="AE11" i="3"/>
  <c r="AF11" i="3" s="1"/>
  <c r="M11" i="3"/>
  <c r="AE10" i="3"/>
  <c r="AF10" i="3" s="1"/>
  <c r="AE9" i="3"/>
  <c r="AF9" i="3" s="1"/>
  <c r="M9" i="3"/>
  <c r="AE8" i="3"/>
  <c r="AF8" i="3" s="1"/>
  <c r="U8" i="3" s="1"/>
  <c r="M8" i="3"/>
  <c r="AE7" i="3"/>
  <c r="AF7" i="3" s="1"/>
  <c r="M7" i="3"/>
  <c r="AE6" i="3"/>
  <c r="AF6" i="3" s="1"/>
  <c r="AE5" i="3"/>
  <c r="AF5" i="3" s="1"/>
  <c r="AE4" i="3"/>
  <c r="AF4" i="3" s="1"/>
  <c r="AE3" i="3"/>
  <c r="AF3" i="3" s="1"/>
  <c r="U3" i="3" s="1"/>
  <c r="R800" i="3"/>
  <c r="C4" i="2"/>
  <c r="L43" i="2"/>
  <c r="L42" i="2"/>
  <c r="L41" i="2"/>
  <c r="L40" i="2"/>
  <c r="L39" i="2"/>
  <c r="L38" i="2"/>
  <c r="L37" i="2"/>
  <c r="L36" i="2"/>
  <c r="L35" i="2"/>
  <c r="L28" i="2"/>
  <c r="K28" i="2"/>
  <c r="J28" i="2"/>
  <c r="I28" i="2"/>
  <c r="H28" i="2"/>
  <c r="G28" i="2"/>
  <c r="F28" i="2"/>
  <c r="E28" i="2"/>
  <c r="D28" i="2"/>
  <c r="C28" i="2"/>
  <c r="B28" i="2"/>
  <c r="M27" i="2"/>
  <c r="S27" i="2" s="1"/>
  <c r="M26" i="2"/>
  <c r="S26" i="2" s="1"/>
  <c r="M25" i="2"/>
  <c r="S25" i="2" s="1"/>
  <c r="M24" i="2"/>
  <c r="S24" i="2" s="1"/>
  <c r="M23" i="2"/>
  <c r="S23" i="2" s="1"/>
  <c r="M22" i="2"/>
  <c r="S22" i="2" s="1"/>
  <c r="M21" i="2"/>
  <c r="S21" i="2" s="1"/>
  <c r="M20" i="2"/>
  <c r="S20" i="2" s="1"/>
  <c r="M19" i="2"/>
  <c r="S19" i="2" s="1"/>
  <c r="K11" i="2"/>
  <c r="K43" i="2" s="1"/>
  <c r="D11" i="2"/>
  <c r="D43" i="2" s="1"/>
  <c r="C11" i="2"/>
  <c r="C43" i="2" s="1"/>
  <c r="B11" i="2"/>
  <c r="B43" i="2" s="1"/>
  <c r="K10" i="2"/>
  <c r="K42" i="2" s="1"/>
  <c r="D10" i="2"/>
  <c r="D42" i="2" s="1"/>
  <c r="C10" i="2"/>
  <c r="C42" i="2" s="1"/>
  <c r="B10" i="2"/>
  <c r="B42" i="2" s="1"/>
  <c r="K9" i="2"/>
  <c r="K41" i="2" s="1"/>
  <c r="D9" i="2"/>
  <c r="D41" i="2" s="1"/>
  <c r="C9" i="2"/>
  <c r="B9" i="2"/>
  <c r="B41" i="2" s="1"/>
  <c r="K8" i="2"/>
  <c r="K40" i="2" s="1"/>
  <c r="D8" i="2"/>
  <c r="D40" i="2" s="1"/>
  <c r="C8" i="2"/>
  <c r="C40" i="2" s="1"/>
  <c r="B8" i="2"/>
  <c r="B40" i="2" s="1"/>
  <c r="K7" i="2"/>
  <c r="K39" i="2" s="1"/>
  <c r="D7" i="2"/>
  <c r="D39" i="2" s="1"/>
  <c r="C7" i="2"/>
  <c r="B7" i="2"/>
  <c r="B39" i="2" s="1"/>
  <c r="K6" i="2"/>
  <c r="K38" i="2" s="1"/>
  <c r="D6" i="2"/>
  <c r="D38" i="2" s="1"/>
  <c r="C6" i="2"/>
  <c r="C38" i="2" s="1"/>
  <c r="B6" i="2"/>
  <c r="B38" i="2" s="1"/>
  <c r="K5" i="2"/>
  <c r="K37" i="2" s="1"/>
  <c r="D5" i="2"/>
  <c r="D37" i="2" s="1"/>
  <c r="C5" i="2"/>
  <c r="C37" i="2" s="1"/>
  <c r="B5" i="2"/>
  <c r="B37" i="2" s="1"/>
  <c r="B4" i="2"/>
  <c r="B36" i="2" s="1"/>
  <c r="K3" i="2"/>
  <c r="K35" i="2" s="1"/>
  <c r="D3" i="2"/>
  <c r="D35" i="2" s="1"/>
  <c r="C3" i="2"/>
  <c r="C35" i="2" s="1"/>
  <c r="B3" i="2"/>
  <c r="B35" i="2" s="1"/>
  <c r="S28" i="2" l="1"/>
  <c r="Q11" i="2"/>
  <c r="R11" i="2" s="1"/>
  <c r="C36" i="2"/>
  <c r="M14" i="3"/>
  <c r="C12" i="2"/>
  <c r="B12" i="2"/>
  <c r="I800" i="3"/>
  <c r="K4" i="2"/>
  <c r="K36" i="2" s="1"/>
  <c r="M44" i="3"/>
  <c r="M21" i="3"/>
  <c r="C41" i="2"/>
  <c r="M29" i="3"/>
  <c r="L44" i="2"/>
  <c r="C39" i="2"/>
  <c r="M28" i="2"/>
  <c r="M52" i="3"/>
  <c r="M49" i="3"/>
  <c r="P28" i="2"/>
  <c r="D4" i="2"/>
  <c r="D36" i="2" s="1"/>
  <c r="M93" i="3"/>
  <c r="M95" i="3"/>
  <c r="M61" i="3"/>
  <c r="M74" i="3"/>
  <c r="M89" i="3"/>
  <c r="M56" i="3"/>
  <c r="M79" i="3"/>
  <c r="M82" i="3"/>
  <c r="M90" i="3"/>
  <c r="M87" i="3"/>
  <c r="M94" i="3"/>
  <c r="M92" i="3"/>
  <c r="M91" i="3"/>
  <c r="M86" i="3"/>
  <c r="M121" i="3"/>
  <c r="M128" i="3"/>
  <c r="M143" i="3"/>
  <c r="M139" i="3"/>
  <c r="M127" i="3"/>
  <c r="M137" i="3"/>
  <c r="M140" i="3"/>
  <c r="M134" i="3"/>
  <c r="M120" i="3"/>
  <c r="M138" i="3"/>
  <c r="M118" i="3"/>
  <c r="M141" i="3"/>
  <c r="M185" i="3"/>
  <c r="M190" i="3"/>
  <c r="M200" i="3"/>
  <c r="M212" i="3"/>
  <c r="M151" i="3"/>
  <c r="M183" i="3"/>
  <c r="M195" i="3"/>
  <c r="M207" i="3"/>
  <c r="M181" i="3"/>
  <c r="M188" i="3"/>
  <c r="M123" i="3"/>
  <c r="M126" i="3"/>
  <c r="M133" i="3"/>
  <c r="M149" i="3"/>
  <c r="M202" i="3"/>
  <c r="M218" i="3"/>
  <c r="M205" i="3"/>
  <c r="M209" i="3"/>
  <c r="M198" i="3"/>
  <c r="M239" i="3"/>
  <c r="M217" i="3"/>
  <c r="M267" i="3"/>
  <c r="M232" i="3"/>
  <c r="M236" i="3"/>
  <c r="M258" i="3"/>
  <c r="M259" i="3"/>
  <c r="M230" i="3"/>
  <c r="M243" i="3"/>
  <c r="M278" i="3"/>
  <c r="M286" i="3"/>
  <c r="M245" i="3"/>
  <c r="M262" i="3"/>
  <c r="M276" i="3"/>
  <c r="M289" i="3"/>
  <c r="M248" i="3"/>
  <c r="M257" i="3"/>
  <c r="M265" i="3"/>
  <c r="M288" i="3"/>
  <c r="M279" i="3"/>
  <c r="M283" i="3"/>
  <c r="M284" i="3"/>
  <c r="M297" i="3"/>
  <c r="M305" i="3"/>
  <c r="M307" i="3"/>
  <c r="M303" i="3"/>
  <c r="M315" i="3"/>
  <c r="M318" i="3"/>
  <c r="M327" i="3"/>
  <c r="M328" i="3"/>
  <c r="M334" i="3"/>
  <c r="M324" i="3"/>
  <c r="M351" i="3"/>
  <c r="M366" i="3"/>
  <c r="M346" i="3"/>
  <c r="L356" i="3"/>
  <c r="M361" i="3"/>
  <c r="M354" i="3"/>
  <c r="M363" i="3"/>
  <c r="M369" i="3"/>
  <c r="M400" i="3"/>
  <c r="M370" i="3"/>
  <c r="M375" i="3"/>
  <c r="M390" i="3"/>
  <c r="M386" i="3"/>
  <c r="M383" i="3"/>
  <c r="M388" i="3"/>
  <c r="M393" i="3"/>
  <c r="M408" i="3"/>
  <c r="M412" i="3"/>
  <c r="M409" i="3"/>
  <c r="M423" i="3"/>
  <c r="M422" i="3"/>
  <c r="M425" i="3"/>
  <c r="M427" i="3"/>
  <c r="M432" i="3"/>
  <c r="M418" i="3"/>
  <c r="M420" i="3"/>
  <c r="M458" i="3"/>
  <c r="M437" i="3"/>
  <c r="M449" i="3"/>
  <c r="M476" i="3"/>
  <c r="M474" i="3"/>
  <c r="M435" i="3"/>
  <c r="M447" i="3"/>
  <c r="M466" i="3"/>
  <c r="M440" i="3"/>
  <c r="M454" i="3"/>
  <c r="M478" i="3"/>
  <c r="M456" i="3"/>
  <c r="M461" i="3"/>
  <c r="M467" i="3"/>
  <c r="M457" i="3"/>
  <c r="M465" i="3"/>
  <c r="M481" i="3"/>
  <c r="M508" i="3"/>
  <c r="M479" i="3"/>
  <c r="M511" i="3"/>
  <c r="M521" i="3"/>
  <c r="M530" i="3"/>
  <c r="M533" i="3"/>
  <c r="M527" i="3"/>
  <c r="M531" i="3"/>
  <c r="M495" i="3"/>
  <c r="M532" i="3"/>
  <c r="M514" i="3"/>
  <c r="M526" i="3"/>
  <c r="M542" i="3"/>
  <c r="M535" i="3"/>
  <c r="M566" i="3"/>
  <c r="M554" i="3"/>
  <c r="M543" i="3"/>
  <c r="M559" i="3"/>
  <c r="M539" i="3"/>
  <c r="M550" i="3"/>
  <c r="M564" i="3"/>
  <c r="M555" i="3"/>
  <c r="M552" i="3"/>
  <c r="M570" i="3"/>
  <c r="M577" i="3"/>
  <c r="M583" i="3"/>
  <c r="M568" i="3"/>
  <c r="M573" i="3"/>
  <c r="M591" i="3"/>
  <c r="M598" i="3"/>
  <c r="M601" i="3"/>
  <c r="M607" i="3"/>
  <c r="M605" i="3"/>
  <c r="M633" i="3"/>
  <c r="M670" i="3"/>
  <c r="M697" i="3"/>
  <c r="M682" i="3"/>
  <c r="M671" i="3"/>
  <c r="M676" i="3"/>
  <c r="M686" i="3"/>
  <c r="M691" i="3"/>
  <c r="M679" i="3"/>
  <c r="M688" i="3"/>
  <c r="M701" i="3"/>
  <c r="M692" i="3"/>
  <c r="M696" i="3"/>
  <c r="M706" i="3"/>
  <c r="M708" i="3"/>
  <c r="M705" i="3"/>
  <c r="M776" i="3"/>
  <c r="M746" i="3"/>
  <c r="M721" i="3"/>
  <c r="M754" i="3"/>
  <c r="M741" i="3"/>
  <c r="M739" i="3"/>
  <c r="M748" i="3"/>
  <c r="M749" i="3"/>
  <c r="M757" i="3"/>
  <c r="M781" i="3"/>
  <c r="M761" i="3"/>
  <c r="M774" i="3"/>
  <c r="M750" i="3"/>
  <c r="M752" i="3"/>
  <c r="M793" i="3"/>
  <c r="M792" i="3"/>
  <c r="M790" i="3"/>
  <c r="M787" i="3"/>
  <c r="M795" i="3"/>
  <c r="B14" i="4"/>
  <c r="B19" i="4"/>
  <c r="B25" i="4"/>
  <c r="B15" i="4"/>
  <c r="B20" i="4"/>
  <c r="B26" i="4"/>
  <c r="M798" i="3"/>
  <c r="B16" i="4"/>
  <c r="B21" i="4"/>
  <c r="B28" i="4"/>
  <c r="B17" i="4"/>
  <c r="B22" i="4"/>
  <c r="B29" i="4"/>
  <c r="B18" i="4"/>
  <c r="B23" i="4"/>
  <c r="B30" i="4"/>
  <c r="F11" i="2" l="1"/>
  <c r="F43" i="2" s="1"/>
  <c r="F9" i="2"/>
  <c r="F41" i="2" s="1"/>
  <c r="F28" i="4"/>
  <c r="C28" i="4"/>
  <c r="F23" i="4"/>
  <c r="C23" i="4"/>
  <c r="F21" i="4"/>
  <c r="C21" i="4"/>
  <c r="F29" i="4"/>
  <c r="C29" i="4"/>
  <c r="F18" i="4"/>
  <c r="C18" i="4"/>
  <c r="F22" i="4"/>
  <c r="C22" i="4"/>
  <c r="F17" i="4"/>
  <c r="C17" i="4"/>
  <c r="F20" i="4"/>
  <c r="C20" i="4"/>
  <c r="F15" i="4"/>
  <c r="C15" i="4"/>
  <c r="B44" i="2"/>
  <c r="F26" i="4"/>
  <c r="C26" i="4"/>
  <c r="F16" i="4"/>
  <c r="C16" i="4"/>
  <c r="F30" i="4"/>
  <c r="C30" i="4"/>
  <c r="F25" i="4"/>
  <c r="C25" i="4"/>
  <c r="F19" i="4"/>
  <c r="C19" i="4"/>
  <c r="F14" i="4"/>
  <c r="C14" i="4"/>
  <c r="C44" i="2"/>
  <c r="D12" i="2"/>
  <c r="K12" i="2"/>
  <c r="S593" i="3" l="1"/>
  <c r="W593" i="3" s="1"/>
  <c r="S274" i="3"/>
  <c r="W274" i="3" s="1"/>
  <c r="S159" i="3"/>
  <c r="W159" i="3" s="1"/>
  <c r="S318" i="3"/>
  <c r="W318" i="3" s="1"/>
  <c r="S400" i="3"/>
  <c r="W400" i="3" s="1"/>
  <c r="S280" i="3"/>
  <c r="W280" i="3" s="1"/>
  <c r="S340" i="3"/>
  <c r="W340" i="3" s="1"/>
  <c r="S790" i="3"/>
  <c r="W790" i="3" s="1"/>
  <c r="S310" i="3"/>
  <c r="W310" i="3" s="1"/>
  <c r="S485" i="3"/>
  <c r="W485" i="3" s="1"/>
  <c r="S553" i="3"/>
  <c r="W553" i="3" s="1"/>
  <c r="S267" i="3"/>
  <c r="W267" i="3" s="1"/>
  <c r="S108" i="3"/>
  <c r="W108" i="3" s="1"/>
  <c r="S373" i="3"/>
  <c r="W373" i="3" s="1"/>
  <c r="S282" i="3"/>
  <c r="W282" i="3" s="1"/>
  <c r="S285" i="3"/>
  <c r="W285" i="3" s="1"/>
  <c r="S379" i="3"/>
  <c r="W379" i="3" s="1"/>
  <c r="S401" i="3"/>
  <c r="W401" i="3" s="1"/>
  <c r="S106" i="3"/>
  <c r="W106" i="3" s="1"/>
  <c r="S698" i="3"/>
  <c r="W698" i="3" s="1"/>
  <c r="S760" i="3"/>
  <c r="W760" i="3" s="1"/>
  <c r="S303" i="3"/>
  <c r="W303" i="3" s="1"/>
  <c r="S332" i="3"/>
  <c r="W332" i="3" s="1"/>
  <c r="S450" i="3"/>
  <c r="W450" i="3" s="1"/>
  <c r="S702" i="3"/>
  <c r="W702" i="3" s="1"/>
  <c r="S346" i="3"/>
  <c r="W346" i="3" s="1"/>
  <c r="S777" i="3"/>
  <c r="W777" i="3" s="1"/>
  <c r="S322" i="3"/>
  <c r="W322" i="3" s="1"/>
  <c r="S435" i="3"/>
  <c r="W435" i="3" s="1"/>
  <c r="S354" i="3"/>
  <c r="W354" i="3" s="1"/>
  <c r="S376" i="3"/>
  <c r="W376" i="3" s="1"/>
  <c r="S614" i="3"/>
  <c r="W614" i="3" s="1"/>
  <c r="S80" i="3"/>
  <c r="W80" i="3" s="1"/>
  <c r="S107" i="3"/>
  <c r="W107" i="3" s="1"/>
  <c r="S540" i="3"/>
  <c r="W540" i="3" s="1"/>
  <c r="S742" i="3"/>
  <c r="W742" i="3" s="1"/>
  <c r="S286" i="3"/>
  <c r="W286" i="3" s="1"/>
  <c r="S324" i="3"/>
  <c r="W324" i="3" s="1"/>
  <c r="S791" i="3"/>
  <c r="W791" i="3" s="1"/>
  <c r="S330" i="3"/>
  <c r="W330" i="3" s="1"/>
  <c r="S608" i="3"/>
  <c r="W608" i="3" s="1"/>
  <c r="S250" i="3"/>
  <c r="W250" i="3" s="1"/>
  <c r="S587" i="3"/>
  <c r="W587" i="3" s="1"/>
  <c r="S308" i="3"/>
  <c r="W308" i="3" s="1"/>
  <c r="S327" i="3"/>
  <c r="W327" i="3" s="1"/>
  <c r="S109" i="3"/>
  <c r="W109" i="3" s="1"/>
  <c r="S586" i="3"/>
  <c r="W586" i="3" s="1"/>
  <c r="S584" i="3"/>
  <c r="W584" i="3" s="1"/>
  <c r="S703" i="3"/>
  <c r="W703" i="3" s="1"/>
  <c r="S102" i="3"/>
  <c r="W102" i="3" s="1"/>
  <c r="S795" i="3"/>
  <c r="W795" i="3" s="1"/>
  <c r="S281" i="3"/>
  <c r="W281" i="3" s="1"/>
  <c r="S342" i="3"/>
  <c r="W342" i="3" s="1"/>
  <c r="S764" i="3"/>
  <c r="W764" i="3" s="1"/>
  <c r="S348" i="3"/>
  <c r="W348" i="3" s="1"/>
  <c r="S691" i="3"/>
  <c r="W691" i="3" s="1"/>
  <c r="S365" i="3"/>
  <c r="W365" i="3" s="1"/>
  <c r="S701" i="3"/>
  <c r="W701" i="3" s="1"/>
  <c r="S755" i="3"/>
  <c r="W755" i="3" s="1"/>
  <c r="S367" i="3"/>
  <c r="W367" i="3" s="1"/>
  <c r="S445" i="3"/>
  <c r="W445" i="3" s="1"/>
  <c r="S594" i="3"/>
  <c r="W594" i="3" s="1"/>
  <c r="S157" i="3"/>
  <c r="W157" i="3" s="1"/>
  <c r="S241" i="3"/>
  <c r="W241" i="3" s="1"/>
  <c r="S253" i="3"/>
  <c r="W253" i="3" s="1"/>
  <c r="S266" i="3"/>
  <c r="W266" i="3" s="1"/>
  <c r="S532" i="3"/>
  <c r="W532" i="3" s="1"/>
  <c r="S8" i="3"/>
  <c r="W8" i="3" s="1"/>
  <c r="S531" i="3"/>
  <c r="W531" i="3" s="1"/>
  <c r="S296" i="3"/>
  <c r="W296" i="3" s="1"/>
  <c r="S276" i="3"/>
  <c r="W276" i="3" s="1"/>
  <c r="S317" i="3"/>
  <c r="W317" i="3" s="1"/>
  <c r="S309" i="3"/>
  <c r="W309" i="3" s="1"/>
  <c r="S357" i="3"/>
  <c r="W357" i="3" s="1"/>
  <c r="S473" i="3"/>
  <c r="W473" i="3" s="1"/>
  <c r="S697" i="3"/>
  <c r="W697" i="3" s="1"/>
  <c r="S763" i="3"/>
  <c r="W763" i="3" s="1"/>
  <c r="S297" i="3"/>
  <c r="W297" i="3" s="1"/>
  <c r="S704" i="3"/>
  <c r="W704" i="3" s="1"/>
  <c r="S361" i="3"/>
  <c r="W361" i="3" s="1"/>
  <c r="S289" i="3"/>
  <c r="W289" i="3" s="1"/>
  <c r="L435" i="3"/>
  <c r="L777" i="3"/>
  <c r="S315" i="3"/>
  <c r="W315" i="3" s="1"/>
  <c r="S298" i="3"/>
  <c r="W298" i="3" s="1"/>
  <c r="S369" i="3"/>
  <c r="W369" i="3" s="1"/>
  <c r="S360" i="3"/>
  <c r="W360" i="3" s="1"/>
  <c r="S248" i="3"/>
  <c r="W248" i="3" s="1"/>
  <c r="S692" i="3"/>
  <c r="W692" i="3" s="1"/>
  <c r="S794" i="3"/>
  <c r="W794" i="3" s="1"/>
  <c r="S326" i="3"/>
  <c r="W326" i="3" s="1"/>
  <c r="S754" i="3"/>
  <c r="W754" i="3" s="1"/>
  <c r="S344" i="3"/>
  <c r="W344" i="3" s="1"/>
  <c r="L790" i="3"/>
  <c r="S295" i="3"/>
  <c r="W295" i="3" s="1"/>
  <c r="S337" i="3"/>
  <c r="W337" i="3" s="1"/>
  <c r="S319" i="3"/>
  <c r="W319" i="3" s="1"/>
  <c r="S353" i="3"/>
  <c r="W353" i="3" s="1"/>
  <c r="S372" i="3"/>
  <c r="W372" i="3" s="1"/>
  <c r="S783" i="3"/>
  <c r="W783" i="3" s="1"/>
  <c r="S542" i="3"/>
  <c r="W542" i="3" s="1"/>
  <c r="S272" i="3"/>
  <c r="W272" i="3" s="1"/>
  <c r="L340" i="3"/>
  <c r="S458" i="3"/>
  <c r="W458" i="3" s="1"/>
  <c r="S550" i="3"/>
  <c r="W550" i="3" s="1"/>
  <c r="S694" i="3"/>
  <c r="W694" i="3" s="1"/>
  <c r="S246" i="3"/>
  <c r="W246" i="3" s="1"/>
  <c r="S242" i="3"/>
  <c r="W242" i="3" s="1"/>
  <c r="L330" i="3"/>
  <c r="L555" i="3"/>
  <c r="L679" i="3"/>
  <c r="S104" i="3"/>
  <c r="W104" i="3" s="1"/>
  <c r="S270" i="3"/>
  <c r="W270" i="3" s="1"/>
  <c r="L294" i="3"/>
  <c r="S265" i="3"/>
  <c r="W265" i="3" s="1"/>
  <c r="S320" i="3"/>
  <c r="W320" i="3" s="1"/>
  <c r="S696" i="3"/>
  <c r="W696" i="3" s="1"/>
  <c r="S784" i="3"/>
  <c r="W784" i="3" s="1"/>
  <c r="L245" i="3"/>
  <c r="L321" i="3"/>
  <c r="S533" i="3"/>
  <c r="W533" i="3" s="1"/>
  <c r="H3" i="2"/>
  <c r="H35" i="2" s="1"/>
  <c r="S749" i="3"/>
  <c r="W749" i="3" s="1"/>
  <c r="S275" i="3"/>
  <c r="W275" i="3" s="1"/>
  <c r="L291" i="3"/>
  <c r="L700" i="3"/>
  <c r="L540" i="3"/>
  <c r="H10" i="2"/>
  <c r="H42" i="2" s="1"/>
  <c r="L335" i="3"/>
  <c r="S352" i="3"/>
  <c r="W352" i="3" s="1"/>
  <c r="S99" i="3"/>
  <c r="W99" i="3" s="1"/>
  <c r="S210" i="3"/>
  <c r="W210" i="3" s="1"/>
  <c r="L610" i="3"/>
  <c r="L364" i="3"/>
  <c r="S699" i="3"/>
  <c r="W699" i="3" s="1"/>
  <c r="L255" i="3"/>
  <c r="S273" i="3"/>
  <c r="W273" i="3" s="1"/>
  <c r="S331" i="3"/>
  <c r="W331" i="3" s="1"/>
  <c r="S239" i="3"/>
  <c r="W239" i="3" s="1"/>
  <c r="S438" i="3"/>
  <c r="W438" i="3" s="1"/>
  <c r="L73" i="3"/>
  <c r="S290" i="3"/>
  <c r="W290" i="3" s="1"/>
  <c r="L345" i="3"/>
  <c r="S356" i="3"/>
  <c r="W356" i="3" s="1"/>
  <c r="S743" i="3"/>
  <c r="W743" i="3" s="1"/>
  <c r="L359" i="3"/>
  <c r="S441" i="3"/>
  <c r="W441" i="3" s="1"/>
  <c r="L240" i="3"/>
  <c r="S146" i="3"/>
  <c r="W146" i="3" s="1"/>
  <c r="L287" i="3"/>
  <c r="L372" i="3"/>
  <c r="L286" i="3"/>
  <c r="L244" i="3"/>
  <c r="L65" i="3"/>
  <c r="L362" i="3"/>
  <c r="S362" i="3"/>
  <c r="W362" i="3" s="1"/>
  <c r="L400" i="3"/>
  <c r="L293" i="3"/>
  <c r="L369" i="3"/>
  <c r="L450" i="3"/>
  <c r="L274" i="3"/>
  <c r="L242" i="3"/>
  <c r="L81" i="3"/>
  <c r="S81" i="3"/>
  <c r="W81" i="3" s="1"/>
  <c r="L285" i="3"/>
  <c r="L303" i="3"/>
  <c r="L320" i="3"/>
  <c r="S449" i="3"/>
  <c r="W449" i="3" s="1"/>
  <c r="L449" i="3"/>
  <c r="L158" i="3"/>
  <c r="L336" i="3"/>
  <c r="L270" i="3"/>
  <c r="L289" i="3"/>
  <c r="L278" i="3"/>
  <c r="S278" i="3"/>
  <c r="W278" i="3" s="1"/>
  <c r="L263" i="3"/>
  <c r="S307" i="3"/>
  <c r="W307" i="3" s="1"/>
  <c r="L307" i="3"/>
  <c r="L284" i="3"/>
  <c r="L102" i="3"/>
  <c r="L273" i="3"/>
  <c r="G16" i="4"/>
  <c r="L553" i="3"/>
  <c r="L703" i="3"/>
  <c r="L253" i="3"/>
  <c r="L342" i="3"/>
  <c r="L347" i="3"/>
  <c r="S347" i="3"/>
  <c r="W347" i="3" s="1"/>
  <c r="L704" i="3"/>
  <c r="L550" i="3"/>
  <c r="L76" i="3"/>
  <c r="L277" i="3"/>
  <c r="L533" i="3"/>
  <c r="L333" i="3"/>
  <c r="L115" i="3"/>
  <c r="L88" i="3"/>
  <c r="L106" i="3"/>
  <c r="L98" i="3"/>
  <c r="G14" i="4"/>
  <c r="L246" i="3"/>
  <c r="L337" i="3"/>
  <c r="L373" i="3"/>
  <c r="L587" i="3"/>
  <c r="L755" i="3"/>
  <c r="L328" i="3"/>
  <c r="L594" i="3"/>
  <c r="L691" i="3"/>
  <c r="L146" i="3"/>
  <c r="L80" i="3"/>
  <c r="L299" i="3"/>
  <c r="S306" i="3"/>
  <c r="W306" i="3" s="1"/>
  <c r="L306" i="3"/>
  <c r="L361" i="3"/>
  <c r="G30" i="4"/>
  <c r="L542" i="3"/>
  <c r="L108" i="3"/>
  <c r="L338" i="3"/>
  <c r="L379" i="3"/>
  <c r="G25" i="4"/>
  <c r="G15" i="4"/>
  <c r="L357" i="3"/>
  <c r="L296" i="3"/>
  <c r="L771" i="3"/>
  <c r="L262" i="3"/>
  <c r="S311" i="3"/>
  <c r="W311" i="3" s="1"/>
  <c r="L311" i="3"/>
  <c r="L378" i="3"/>
  <c r="L107" i="3"/>
  <c r="L309" i="3"/>
  <c r="L584" i="3"/>
  <c r="L744" i="3"/>
  <c r="S279" i="3"/>
  <c r="W279" i="3" s="1"/>
  <c r="L279" i="3"/>
  <c r="L271" i="3"/>
  <c r="L310" i="3"/>
  <c r="L374" i="3"/>
  <c r="L751" i="3"/>
  <c r="L692" i="3"/>
  <c r="L532" i="3"/>
  <c r="L276" i="3"/>
  <c r="S321" i="3"/>
  <c r="W321" i="3" s="1"/>
  <c r="L360" i="3"/>
  <c r="S588" i="3"/>
  <c r="W588" i="3" s="1"/>
  <c r="L588" i="3"/>
  <c r="L272" i="3"/>
  <c r="L401" i="3"/>
  <c r="L589" i="3"/>
  <c r="S443" i="3"/>
  <c r="W443" i="3" s="1"/>
  <c r="L443" i="3"/>
  <c r="L8" i="3"/>
  <c r="S249" i="3"/>
  <c r="W249" i="3" s="1"/>
  <c r="L249" i="3"/>
  <c r="L332" i="3"/>
  <c r="L326" i="3"/>
  <c r="L486" i="3"/>
  <c r="L243" i="3"/>
  <c r="S243" i="3"/>
  <c r="W243" i="3" s="1"/>
  <c r="L601" i="3"/>
  <c r="L346" i="3"/>
  <c r="L643" i="3"/>
  <c r="L64" i="3"/>
  <c r="L250" i="3"/>
  <c r="L295" i="3"/>
  <c r="L392" i="3"/>
  <c r="L410" i="3"/>
  <c r="L742" i="3"/>
  <c r="L784" i="3"/>
  <c r="L324" i="3"/>
  <c r="L458" i="3"/>
  <c r="S238" i="3"/>
  <c r="W238" i="3" s="1"/>
  <c r="L238" i="3"/>
  <c r="L353" i="3"/>
  <c r="L698" i="3"/>
  <c r="L109" i="3"/>
  <c r="L344" i="3"/>
  <c r="L694" i="3"/>
  <c r="L531" i="3"/>
  <c r="L283" i="3"/>
  <c r="S283" i="3"/>
  <c r="W283" i="3" s="1"/>
  <c r="S316" i="3"/>
  <c r="W316" i="3" s="1"/>
  <c r="L316" i="3"/>
  <c r="L269" i="3"/>
  <c r="L259" i="3"/>
  <c r="S314" i="3"/>
  <c r="W314" i="3" s="1"/>
  <c r="L314" i="3"/>
  <c r="L319" i="3"/>
  <c r="L473" i="3"/>
  <c r="L248" i="3"/>
  <c r="L749" i="3"/>
  <c r="L331" i="3"/>
  <c r="L267" i="3"/>
  <c r="L241" i="3"/>
  <c r="L275" i="3"/>
  <c r="L783" i="3"/>
  <c r="V800" i="3"/>
  <c r="L257" i="3"/>
  <c r="L281" i="3"/>
  <c r="L298" i="3"/>
  <c r="L290" i="3"/>
  <c r="L239" i="3"/>
  <c r="L159" i="3"/>
  <c r="L265" i="3"/>
  <c r="L308" i="3"/>
  <c r="L312" i="3"/>
  <c r="L638" i="3"/>
  <c r="L764" i="3"/>
  <c r="K44" i="2"/>
  <c r="G19" i="4"/>
  <c r="S305" i="3"/>
  <c r="W305" i="3" s="1"/>
  <c r="L305" i="3"/>
  <c r="L609" i="3"/>
  <c r="L436" i="3"/>
  <c r="L280" i="3"/>
  <c r="S268" i="3"/>
  <c r="W268" i="3" s="1"/>
  <c r="L268" i="3"/>
  <c r="S350" i="3"/>
  <c r="W350" i="3" s="1"/>
  <c r="L350" i="3"/>
  <c r="L325" i="3"/>
  <c r="L442" i="3"/>
  <c r="S602" i="3"/>
  <c r="W602" i="3" s="1"/>
  <c r="L602" i="3"/>
  <c r="L707" i="3"/>
  <c r="L614" i="3"/>
  <c r="L112" i="3"/>
  <c r="L111" i="3"/>
  <c r="S111" i="3"/>
  <c r="W111" i="3" s="1"/>
  <c r="S245" i="3"/>
  <c r="W245" i="3" s="1"/>
  <c r="L282" i="3"/>
  <c r="L343" i="3"/>
  <c r="L318" i="3"/>
  <c r="L358" i="3"/>
  <c r="L354" i="3"/>
  <c r="S370" i="3"/>
  <c r="W370" i="3" s="1"/>
  <c r="L370" i="3"/>
  <c r="L747" i="3"/>
  <c r="L791" i="3"/>
  <c r="L448" i="3"/>
  <c r="L367" i="3"/>
  <c r="L480" i="3"/>
  <c r="D44" i="2"/>
  <c r="L157" i="3"/>
  <c r="L365" i="3"/>
  <c r="L383" i="3"/>
  <c r="L754" i="3"/>
  <c r="L114" i="3"/>
  <c r="L382" i="3"/>
  <c r="G22" i="4"/>
  <c r="O800" i="3"/>
  <c r="H4" i="2"/>
  <c r="H36" i="2" s="1"/>
  <c r="L104" i="3"/>
  <c r="L611" i="3"/>
  <c r="L485" i="3"/>
  <c r="G18" i="4"/>
  <c r="L701" i="3"/>
  <c r="H5" i="2"/>
  <c r="H37" i="2" s="1"/>
  <c r="L794" i="3"/>
  <c r="H6" i="2"/>
  <c r="H38" i="2" s="1"/>
  <c r="L441" i="3"/>
  <c r="L585" i="3"/>
  <c r="L699" i="3"/>
  <c r="L697" i="3"/>
  <c r="H8" i="2"/>
  <c r="H40" i="2" s="1"/>
  <c r="L763" i="3"/>
  <c r="L536" i="3"/>
  <c r="L593" i="3"/>
  <c r="S615" i="3"/>
  <c r="W615" i="3" s="1"/>
  <c r="L615" i="3"/>
  <c r="H9" i="2"/>
  <c r="H41" i="2" s="1"/>
  <c r="L607" i="3"/>
  <c r="L696" i="3"/>
  <c r="L705" i="3"/>
  <c r="L740" i="3"/>
  <c r="L743" i="3"/>
  <c r="L438" i="3"/>
  <c r="L702" i="3"/>
  <c r="L237" i="3"/>
  <c r="G20" i="4"/>
  <c r="L348" i="3"/>
  <c r="L434" i="3"/>
  <c r="L760" i="3"/>
  <c r="L795" i="3"/>
  <c r="G17" i="4"/>
  <c r="G26" i="4"/>
  <c r="H11" i="2"/>
  <c r="H43" i="2" s="1"/>
  <c r="G21" i="4"/>
  <c r="I5" i="2"/>
  <c r="I37" i="2" s="1"/>
  <c r="I4" i="2"/>
  <c r="I36" i="2" s="1"/>
  <c r="G28" i="4"/>
  <c r="G23" i="4"/>
  <c r="H7" i="2"/>
  <c r="H39" i="2" s="1"/>
  <c r="G29" i="4"/>
  <c r="S335" i="3" l="1"/>
  <c r="W335" i="3" s="1"/>
  <c r="S115" i="3"/>
  <c r="W115" i="3" s="1"/>
  <c r="S747" i="3"/>
  <c r="W747" i="3" s="1"/>
  <c r="S585" i="3"/>
  <c r="W585" i="3" s="1"/>
  <c r="S442" i="3"/>
  <c r="W442" i="3" s="1"/>
  <c r="S740" i="3"/>
  <c r="W740" i="3" s="1"/>
  <c r="S284" i="3"/>
  <c r="W284" i="3" s="1"/>
  <c r="S65" i="3"/>
  <c r="W65" i="3" s="1"/>
  <c r="S88" i="3"/>
  <c r="W88" i="3" s="1"/>
  <c r="S237" i="3"/>
  <c r="W237" i="3" s="1"/>
  <c r="S638" i="3"/>
  <c r="W638" i="3" s="1"/>
  <c r="S480" i="3"/>
  <c r="W480" i="3" s="1"/>
  <c r="S744" i="3"/>
  <c r="W744" i="3" s="1"/>
  <c r="S259" i="3"/>
  <c r="W259" i="3" s="1"/>
  <c r="S76" i="3"/>
  <c r="W76" i="3" s="1"/>
  <c r="S101" i="3"/>
  <c r="W101" i="3" s="1"/>
  <c r="G11" i="2"/>
  <c r="G43" i="2" s="1"/>
  <c r="S643" i="3"/>
  <c r="W643" i="3" s="1"/>
  <c r="S358" i="3"/>
  <c r="W358" i="3" s="1"/>
  <c r="S486" i="3"/>
  <c r="W486" i="3" s="1"/>
  <c r="S293" i="3"/>
  <c r="W293" i="3" s="1"/>
  <c r="S114" i="3"/>
  <c r="W114" i="3" s="1"/>
  <c r="S244" i="3"/>
  <c r="W244" i="3" s="1"/>
  <c r="S257" i="3"/>
  <c r="W257" i="3" s="1"/>
  <c r="S333" i="3"/>
  <c r="W333" i="3" s="1"/>
  <c r="S240" i="3"/>
  <c r="W240" i="3" s="1"/>
  <c r="S325" i="3"/>
  <c r="W325" i="3" s="1"/>
  <c r="S64" i="3"/>
  <c r="W64" i="3" s="1"/>
  <c r="S328" i="3"/>
  <c r="W328" i="3" s="1"/>
  <c r="S705" i="3"/>
  <c r="W705" i="3" s="1"/>
  <c r="S343" i="3"/>
  <c r="W343" i="3" s="1"/>
  <c r="S707" i="3"/>
  <c r="W707" i="3" s="1"/>
  <c r="S158" i="3"/>
  <c r="W158" i="3" s="1"/>
  <c r="S392" i="3"/>
  <c r="W392" i="3" s="1"/>
  <c r="I11" i="2"/>
  <c r="I43" i="2" s="1"/>
  <c r="S383" i="3"/>
  <c r="W383" i="3" s="1"/>
  <c r="S589" i="3"/>
  <c r="W589" i="3" s="1"/>
  <c r="S609" i="3"/>
  <c r="W609" i="3" s="1"/>
  <c r="S536" i="3"/>
  <c r="W536" i="3" s="1"/>
  <c r="S263" i="3"/>
  <c r="W263" i="3" s="1"/>
  <c r="S112" i="3"/>
  <c r="W112" i="3" s="1"/>
  <c r="G5" i="2"/>
  <c r="G37" i="2" s="1"/>
  <c r="G8" i="2"/>
  <c r="G40" i="2" s="1"/>
  <c r="S287" i="3"/>
  <c r="W287" i="3" s="1"/>
  <c r="S271" i="3"/>
  <c r="W271" i="3" s="1"/>
  <c r="S410" i="3"/>
  <c r="W410" i="3" s="1"/>
  <c r="S771" i="3"/>
  <c r="W771" i="3" s="1"/>
  <c r="S751" i="3"/>
  <c r="W751" i="3" s="1"/>
  <c r="S382" i="3"/>
  <c r="W382" i="3" s="1"/>
  <c r="S601" i="3"/>
  <c r="W601" i="3" s="1"/>
  <c r="S299" i="3"/>
  <c r="W299" i="3" s="1"/>
  <c r="I3" i="2"/>
  <c r="I35" i="2" s="1"/>
  <c r="S446" i="3"/>
  <c r="W446" i="3" s="1"/>
  <c r="J9" i="2"/>
  <c r="J41" i="2" s="1"/>
  <c r="S374" i="3"/>
  <c r="W374" i="3" s="1"/>
  <c r="S448" i="3"/>
  <c r="W448" i="3" s="1"/>
  <c r="S607" i="3"/>
  <c r="W607" i="3" s="1"/>
  <c r="S378" i="3"/>
  <c r="W378" i="3" s="1"/>
  <c r="G3" i="2"/>
  <c r="G35" i="2" s="1"/>
  <c r="I8" i="2"/>
  <c r="I40" i="2" s="1"/>
  <c r="S434" i="3"/>
  <c r="W434" i="3" s="1"/>
  <c r="S334" i="3"/>
  <c r="W334" i="3" s="1"/>
  <c r="S375" i="3"/>
  <c r="W375" i="3" s="1"/>
  <c r="S294" i="3"/>
  <c r="W294" i="3" s="1"/>
  <c r="S555" i="3"/>
  <c r="W555" i="3" s="1"/>
  <c r="S611" i="3"/>
  <c r="W611" i="3" s="1"/>
  <c r="S312" i="3"/>
  <c r="W312" i="3" s="1"/>
  <c r="G9" i="2"/>
  <c r="G41" i="2" s="1"/>
  <c r="P800" i="3"/>
  <c r="S436" i="3"/>
  <c r="W436" i="3" s="1"/>
  <c r="I6" i="2"/>
  <c r="I38" i="2" s="1"/>
  <c r="S336" i="3"/>
  <c r="W336" i="3" s="1"/>
  <c r="S269" i="3"/>
  <c r="W269" i="3" s="1"/>
  <c r="S338" i="3"/>
  <c r="W338" i="3" s="1"/>
  <c r="J8" i="2"/>
  <c r="J40" i="2" s="1"/>
  <c r="S98" i="3"/>
  <c r="W98" i="3" s="1"/>
  <c r="G6" i="2"/>
  <c r="G38" i="2" s="1"/>
  <c r="J6" i="2"/>
  <c r="J38" i="2" s="1"/>
  <c r="J3" i="2"/>
  <c r="J35" i="2" s="1"/>
  <c r="J5" i="2"/>
  <c r="J37" i="2" s="1"/>
  <c r="Q800" i="3"/>
  <c r="J11" i="2"/>
  <c r="J43" i="2" s="1"/>
  <c r="S349" i="3"/>
  <c r="W349" i="3" s="1"/>
  <c r="S700" i="3"/>
  <c r="W700" i="3" s="1"/>
  <c r="L205" i="3"/>
  <c r="J4" i="2"/>
  <c r="J36" i="2" s="1"/>
  <c r="L99" i="3"/>
  <c r="S255" i="3"/>
  <c r="W255" i="3" s="1"/>
  <c r="L608" i="3"/>
  <c r="L322" i="3"/>
  <c r="J7" i="2"/>
  <c r="J39" i="2" s="1"/>
  <c r="J10" i="2"/>
  <c r="J42" i="2" s="1"/>
  <c r="L266" i="3"/>
  <c r="L297" i="3"/>
  <c r="N800" i="3"/>
  <c r="S252" i="3"/>
  <c r="W252" i="3" s="1"/>
  <c r="S89" i="3"/>
  <c r="W89" i="3" s="1"/>
  <c r="G7" i="2"/>
  <c r="G39" i="2" s="1"/>
  <c r="S262" i="3"/>
  <c r="W262" i="3" s="1"/>
  <c r="S292" i="3"/>
  <c r="W292" i="3" s="1"/>
  <c r="S277" i="3"/>
  <c r="W277" i="3" s="1"/>
  <c r="S122" i="3"/>
  <c r="W122" i="3" s="1"/>
  <c r="L445" i="3"/>
  <c r="L717" i="3"/>
  <c r="M717" i="3" s="1"/>
  <c r="S717" i="3" s="1"/>
  <c r="W717" i="3" s="1"/>
  <c r="L586" i="3"/>
  <c r="S359" i="3"/>
  <c r="W359" i="3" s="1"/>
  <c r="L327" i="3"/>
  <c r="S425" i="3"/>
  <c r="W425" i="3" s="1"/>
  <c r="L349" i="3"/>
  <c r="L721" i="3"/>
  <c r="L91" i="3"/>
  <c r="L446" i="3"/>
  <c r="S345" i="3"/>
  <c r="W345" i="3" s="1"/>
  <c r="S218" i="3"/>
  <c r="W218" i="3" s="1"/>
  <c r="L208" i="3"/>
  <c r="S78" i="3"/>
  <c r="W78" i="3" s="1"/>
  <c r="L334" i="3"/>
  <c r="L376" i="3"/>
  <c r="L85" i="3"/>
  <c r="S679" i="3"/>
  <c r="W679" i="3" s="1"/>
  <c r="S414" i="3"/>
  <c r="W414" i="3" s="1"/>
  <c r="S364" i="3"/>
  <c r="W364" i="3" s="1"/>
  <c r="S710" i="3"/>
  <c r="W710" i="3" s="1"/>
  <c r="L416" i="3"/>
  <c r="L523" i="3"/>
  <c r="L375" i="3"/>
  <c r="L625" i="3"/>
  <c r="M625" i="3" s="1"/>
  <c r="S625" i="3" s="1"/>
  <c r="W625" i="3" s="1"/>
  <c r="S291" i="3"/>
  <c r="W291" i="3" s="1"/>
  <c r="L544" i="3"/>
  <c r="L101" i="3"/>
  <c r="S610" i="3"/>
  <c r="W610" i="3" s="1"/>
  <c r="S573" i="3"/>
  <c r="W573" i="3" s="1"/>
  <c r="S685" i="3"/>
  <c r="W685" i="3" s="1"/>
  <c r="L520" i="3"/>
  <c r="S761" i="3"/>
  <c r="W761" i="3" s="1"/>
  <c r="L201" i="3"/>
  <c r="S74" i="3"/>
  <c r="W74" i="3" s="1"/>
  <c r="S139" i="3"/>
  <c r="W139" i="3" s="1"/>
  <c r="L252" i="3"/>
  <c r="S73" i="3"/>
  <c r="W73" i="3" s="1"/>
  <c r="L352" i="3"/>
  <c r="S174" i="3"/>
  <c r="W174" i="3" s="1"/>
  <c r="S90" i="3"/>
  <c r="W90" i="3" s="1"/>
  <c r="S411" i="3"/>
  <c r="W411" i="3" s="1"/>
  <c r="G4" i="2"/>
  <c r="G36" i="2" s="1"/>
  <c r="S129" i="3"/>
  <c r="W129" i="3" s="1"/>
  <c r="L317" i="3"/>
  <c r="L210" i="3"/>
  <c r="L128" i="3"/>
  <c r="S144" i="3"/>
  <c r="W144" i="3" s="1"/>
  <c r="S413" i="3"/>
  <c r="W413" i="3" s="1"/>
  <c r="L9" i="3"/>
  <c r="L120" i="3"/>
  <c r="S460" i="3"/>
  <c r="W460" i="3" s="1"/>
  <c r="L127" i="3"/>
  <c r="L494" i="3"/>
  <c r="L315" i="3"/>
  <c r="G10" i="2"/>
  <c r="G42" i="2" s="1"/>
  <c r="L481" i="3"/>
  <c r="S169" i="3"/>
  <c r="W169" i="3" s="1"/>
  <c r="I9" i="2"/>
  <c r="I41" i="2" s="1"/>
  <c r="S199" i="3"/>
  <c r="W199" i="3" s="1"/>
  <c r="L221" i="3"/>
  <c r="M221" i="3" s="1"/>
  <c r="S221" i="3" s="1"/>
  <c r="W221" i="3" s="1"/>
  <c r="L131" i="3"/>
  <c r="L547" i="3"/>
  <c r="M547" i="3" s="1"/>
  <c r="S547" i="3" s="1"/>
  <c r="W547" i="3" s="1"/>
  <c r="L292" i="3"/>
  <c r="S92" i="3"/>
  <c r="W92" i="3" s="1"/>
  <c r="S461" i="3"/>
  <c r="W461" i="3" s="1"/>
  <c r="S577" i="3"/>
  <c r="W577" i="3" s="1"/>
  <c r="L463" i="3"/>
  <c r="M463" i="3" s="1"/>
  <c r="S463" i="3" s="1"/>
  <c r="W463" i="3" s="1"/>
  <c r="S191" i="3"/>
  <c r="W191" i="3" s="1"/>
  <c r="L329" i="3"/>
  <c r="L786" i="3"/>
  <c r="S786" i="3"/>
  <c r="W786" i="3" s="1"/>
  <c r="S439" i="3"/>
  <c r="W439" i="3" s="1"/>
  <c r="L439" i="3"/>
  <c r="P44" i="2"/>
  <c r="L304" i="3"/>
  <c r="S304" i="3"/>
  <c r="W304" i="3" s="1"/>
  <c r="L796" i="3"/>
  <c r="S796" i="3"/>
  <c r="W796" i="3" s="1"/>
  <c r="S787" i="3"/>
  <c r="W787" i="3" s="1"/>
  <c r="L787" i="3"/>
  <c r="S475" i="3"/>
  <c r="W475" i="3" s="1"/>
  <c r="L475" i="3"/>
  <c r="L535" i="3"/>
  <c r="S535" i="3"/>
  <c r="W535" i="3" s="1"/>
  <c r="L734" i="3"/>
  <c r="S734" i="3"/>
  <c r="W734" i="3" s="1"/>
  <c r="S798" i="3"/>
  <c r="W798" i="3" s="1"/>
  <c r="L798" i="3"/>
  <c r="S772" i="3"/>
  <c r="W772" i="3" s="1"/>
  <c r="L772" i="3"/>
  <c r="S377" i="3"/>
  <c r="W377" i="3" s="1"/>
  <c r="L377" i="3"/>
  <c r="S151" i="3"/>
  <c r="W151" i="3" s="1"/>
  <c r="L151" i="3"/>
  <c r="S386" i="3"/>
  <c r="W386" i="3" s="1"/>
  <c r="L386" i="3"/>
  <c r="L782" i="3"/>
  <c r="M782" i="3" s="1"/>
  <c r="S782" i="3" s="1"/>
  <c r="W782" i="3" s="1"/>
  <c r="S788" i="3"/>
  <c r="W788" i="3" s="1"/>
  <c r="L788" i="3"/>
  <c r="S351" i="3"/>
  <c r="W351" i="3" s="1"/>
  <c r="L351" i="3"/>
  <c r="L417" i="3"/>
  <c r="S417" i="3"/>
  <c r="W417" i="3" s="1"/>
  <c r="S721" i="3"/>
  <c r="W721" i="3" s="1"/>
  <c r="L174" i="3"/>
  <c r="S208" i="3"/>
  <c r="W208" i="3" s="1"/>
  <c r="S773" i="3"/>
  <c r="W773" i="3" s="1"/>
  <c r="L773" i="3"/>
  <c r="L735" i="3"/>
  <c r="M735" i="3" s="1"/>
  <c r="S735" i="3" s="1"/>
  <c r="W735" i="3" s="1"/>
  <c r="I10" i="2"/>
  <c r="I42" i="2" s="1"/>
  <c r="L496" i="3"/>
  <c r="M496" i="3" s="1"/>
  <c r="S496" i="3" s="1"/>
  <c r="W496" i="3" s="1"/>
  <c r="L507" i="3"/>
  <c r="M507" i="3" s="1"/>
  <c r="S507" i="3" s="1"/>
  <c r="W507" i="3" s="1"/>
  <c r="L214" i="3"/>
  <c r="S214" i="3"/>
  <c r="W214" i="3" s="1"/>
  <c r="L576" i="3"/>
  <c r="M576" i="3" s="1"/>
  <c r="S576" i="3" s="1"/>
  <c r="W576" i="3" s="1"/>
  <c r="L774" i="3"/>
  <c r="S774" i="3"/>
  <c r="W774" i="3" s="1"/>
  <c r="S476" i="3"/>
  <c r="W476" i="3" s="1"/>
  <c r="L476" i="3"/>
  <c r="L598" i="3"/>
  <c r="S598" i="3"/>
  <c r="W598" i="3" s="1"/>
  <c r="L168" i="3"/>
  <c r="M168" i="3" s="1"/>
  <c r="S168" i="3" s="1"/>
  <c r="W168" i="3" s="1"/>
  <c r="L415" i="3"/>
  <c r="M415" i="3" s="1"/>
  <c r="L119" i="3"/>
  <c r="S119" i="3"/>
  <c r="W119" i="3" s="1"/>
  <c r="Q7" i="2"/>
  <c r="R7" i="2" s="1"/>
  <c r="H12" i="2"/>
  <c r="S103" i="3"/>
  <c r="W103" i="3" s="1"/>
  <c r="L103" i="3"/>
  <c r="S612" i="3"/>
  <c r="W612" i="3" s="1"/>
  <c r="L612" i="3"/>
  <c r="L590" i="3"/>
  <c r="S590" i="3"/>
  <c r="W590" i="3" s="1"/>
  <c r="L599" i="3"/>
  <c r="S599" i="3"/>
  <c r="W599" i="3" s="1"/>
  <c r="S676" i="3"/>
  <c r="W676" i="3" s="1"/>
  <c r="L676" i="3"/>
  <c r="L116" i="3"/>
  <c r="M116" i="3" s="1"/>
  <c r="F5" i="2" s="1"/>
  <c r="F37" i="2" s="1"/>
  <c r="L706" i="3"/>
  <c r="S706" i="3"/>
  <c r="W706" i="3" s="1"/>
  <c r="L381" i="3"/>
  <c r="S381" i="3"/>
  <c r="W381" i="3" s="1"/>
  <c r="S793" i="3"/>
  <c r="W793" i="3" s="1"/>
  <c r="L793" i="3"/>
  <c r="S552" i="3"/>
  <c r="W552" i="3" s="1"/>
  <c r="L552" i="3"/>
  <c r="L471" i="3"/>
  <c r="M471" i="3" s="1"/>
  <c r="S471" i="3" s="1"/>
  <c r="W471" i="3" s="1"/>
  <c r="L341" i="3"/>
  <c r="S341" i="3"/>
  <c r="W341" i="3" s="1"/>
  <c r="S605" i="3"/>
  <c r="W605" i="3" s="1"/>
  <c r="L605" i="3"/>
  <c r="L623" i="3"/>
  <c r="M623" i="3" s="1"/>
  <c r="S623" i="3" s="1"/>
  <c r="W623" i="3" s="1"/>
  <c r="L654" i="3"/>
  <c r="M654" i="3" s="1"/>
  <c r="S654" i="3" s="1"/>
  <c r="W654" i="3" s="1"/>
  <c r="L785" i="3"/>
  <c r="S785" i="3"/>
  <c r="W785" i="3" s="1"/>
  <c r="S520" i="3"/>
  <c r="W520" i="3" s="1"/>
  <c r="L414" i="3"/>
  <c r="L83" i="3"/>
  <c r="M83" i="3" s="1"/>
  <c r="S83" i="3" s="1"/>
  <c r="W83" i="3" s="1"/>
  <c r="L583" i="3"/>
  <c r="S583" i="3"/>
  <c r="W583" i="3" s="1"/>
  <c r="L169" i="3"/>
  <c r="E11" i="2"/>
  <c r="L428" i="3"/>
  <c r="M428" i="3" s="1"/>
  <c r="S428" i="3" s="1"/>
  <c r="W428" i="3" s="1"/>
  <c r="Q10" i="2"/>
  <c r="R10" i="2" s="1"/>
  <c r="S606" i="3"/>
  <c r="W606" i="3" s="1"/>
  <c r="L606" i="3"/>
  <c r="L648" i="3"/>
  <c r="M648" i="3" s="1"/>
  <c r="S648" i="3" s="1"/>
  <c r="W648" i="3" s="1"/>
  <c r="L646" i="3"/>
  <c r="M646" i="3" s="1"/>
  <c r="S646" i="3" s="1"/>
  <c r="W646" i="3" s="1"/>
  <c r="L770" i="3"/>
  <c r="S770" i="3"/>
  <c r="W770" i="3" s="1"/>
  <c r="S254" i="3"/>
  <c r="W254" i="3" s="1"/>
  <c r="L254" i="3"/>
  <c r="L573" i="3"/>
  <c r="S323" i="3"/>
  <c r="W323" i="3" s="1"/>
  <c r="L323" i="3"/>
  <c r="S165" i="3"/>
  <c r="W165" i="3" s="1"/>
  <c r="L165" i="3"/>
  <c r="Q5" i="2"/>
  <c r="R5" i="2" s="1"/>
  <c r="S173" i="3"/>
  <c r="W173" i="3" s="1"/>
  <c r="L173" i="3"/>
  <c r="L200" i="3"/>
  <c r="S200" i="3"/>
  <c r="W200" i="3" s="1"/>
  <c r="L199" i="3"/>
  <c r="L380" i="3"/>
  <c r="S380" i="3"/>
  <c r="W380" i="3" s="1"/>
  <c r="L636" i="3"/>
  <c r="M636" i="3" s="1"/>
  <c r="S636" i="3" s="1"/>
  <c r="W636" i="3" s="1"/>
  <c r="L487" i="3"/>
  <c r="S487" i="3"/>
  <c r="W487" i="3" s="1"/>
  <c r="S261" i="3"/>
  <c r="W261" i="3" s="1"/>
  <c r="L261" i="3"/>
  <c r="S258" i="3"/>
  <c r="W258" i="3" s="1"/>
  <c r="L258" i="3"/>
  <c r="S251" i="3"/>
  <c r="W251" i="3" s="1"/>
  <c r="L251" i="3"/>
  <c r="S474" i="3"/>
  <c r="W474" i="3" s="1"/>
  <c r="L474" i="3"/>
  <c r="L113" i="3"/>
  <c r="S113" i="3"/>
  <c r="W113" i="3" s="1"/>
  <c r="S123" i="3"/>
  <c r="W123" i="3" s="1"/>
  <c r="L123" i="3"/>
  <c r="L464" i="3"/>
  <c r="M464" i="3" s="1"/>
  <c r="S464" i="3" s="1"/>
  <c r="W464" i="3" s="1"/>
  <c r="S155" i="3"/>
  <c r="W155" i="3" s="1"/>
  <c r="L155" i="3"/>
  <c r="S91" i="3"/>
  <c r="W91" i="3" s="1"/>
  <c r="S247" i="3"/>
  <c r="W247" i="3" s="1"/>
  <c r="L247" i="3"/>
  <c r="L518" i="3"/>
  <c r="S518" i="3"/>
  <c r="W518" i="3" s="1"/>
  <c r="S720" i="3"/>
  <c r="W720" i="3" s="1"/>
  <c r="L720" i="3"/>
  <c r="L288" i="3"/>
  <c r="S288" i="3"/>
  <c r="W288" i="3" s="1"/>
  <c r="L491" i="3"/>
  <c r="M491" i="3" s="1"/>
  <c r="S491" i="3" s="1"/>
  <c r="W491" i="3" s="1"/>
  <c r="S521" i="3"/>
  <c r="W521" i="3" s="1"/>
  <c r="L521" i="3"/>
  <c r="L32" i="3"/>
  <c r="M32" i="3" s="1"/>
  <c r="S32" i="3" s="1"/>
  <c r="W32" i="3" s="1"/>
  <c r="S97" i="3"/>
  <c r="W97" i="3" s="1"/>
  <c r="L97" i="3"/>
  <c r="S85" i="3"/>
  <c r="W85" i="3" s="1"/>
  <c r="L567" i="3"/>
  <c r="M567" i="3" s="1"/>
  <c r="S567" i="3" s="1"/>
  <c r="W567" i="3" s="1"/>
  <c r="S226" i="3"/>
  <c r="W226" i="3" s="1"/>
  <c r="L226" i="3"/>
  <c r="L122" i="3"/>
  <c r="S789" i="3"/>
  <c r="W789" i="3" s="1"/>
  <c r="L789" i="3"/>
  <c r="L710" i="3"/>
  <c r="S748" i="3"/>
  <c r="W748" i="3" s="1"/>
  <c r="L748" i="3"/>
  <c r="L596" i="3"/>
  <c r="M596" i="3" s="1"/>
  <c r="S596" i="3" s="1"/>
  <c r="W596" i="3" s="1"/>
  <c r="S100" i="3"/>
  <c r="W100" i="3" s="1"/>
  <c r="L100" i="3"/>
  <c r="L129" i="3"/>
  <c r="S472" i="3"/>
  <c r="W472" i="3" s="1"/>
  <c r="L472" i="3"/>
  <c r="S145" i="3"/>
  <c r="W145" i="3" s="1"/>
  <c r="L145" i="3"/>
  <c r="L191" i="3"/>
  <c r="S329" i="3"/>
  <c r="W329" i="3" s="1"/>
  <c r="S505" i="3"/>
  <c r="W505" i="3" s="1"/>
  <c r="L505" i="3"/>
  <c r="L513" i="3"/>
  <c r="M513" i="3" s="1"/>
  <c r="S513" i="3" s="1"/>
  <c r="W513" i="3" s="1"/>
  <c r="I7" i="2"/>
  <c r="I39" i="2" s="1"/>
  <c r="L726" i="3"/>
  <c r="M726" i="3" s="1"/>
  <c r="S726" i="3" s="1"/>
  <c r="W726" i="3" s="1"/>
  <c r="S739" i="3"/>
  <c r="W739" i="3" s="1"/>
  <c r="L739" i="3"/>
  <c r="S366" i="3"/>
  <c r="W366" i="3" s="1"/>
  <c r="L366" i="3"/>
  <c r="S750" i="3"/>
  <c r="W750" i="3" s="1"/>
  <c r="L750" i="3"/>
  <c r="S128" i="3"/>
  <c r="W128" i="3" s="1"/>
  <c r="S156" i="3"/>
  <c r="W156" i="3" s="1"/>
  <c r="L156" i="3"/>
  <c r="S232" i="3"/>
  <c r="W232" i="3" s="1"/>
  <c r="L232" i="3"/>
  <c r="L110" i="3"/>
  <c r="S110" i="3"/>
  <c r="W110" i="3" s="1"/>
  <c r="S544" i="3"/>
  <c r="W544" i="3" s="1"/>
  <c r="S203" i="3"/>
  <c r="W203" i="3" s="1"/>
  <c r="L203" i="3"/>
  <c r="S682" i="3"/>
  <c r="W682" i="3" s="1"/>
  <c r="L682" i="3"/>
  <c r="L733" i="3"/>
  <c r="M733" i="3" s="1"/>
  <c r="S733" i="3" s="1"/>
  <c r="W733" i="3" s="1"/>
  <c r="S105" i="3"/>
  <c r="W105" i="3" s="1"/>
  <c r="L105" i="3"/>
  <c r="L514" i="3"/>
  <c r="S514" i="3"/>
  <c r="W514" i="3" s="1"/>
  <c r="S313" i="3"/>
  <c r="W313" i="3" s="1"/>
  <c r="L313" i="3"/>
  <c r="S217" i="3"/>
  <c r="W217" i="3" s="1"/>
  <c r="L217" i="3"/>
  <c r="L714" i="3"/>
  <c r="M714" i="3" s="1"/>
  <c r="S714" i="3" s="1"/>
  <c r="W714" i="3" s="1"/>
  <c r="L519" i="3"/>
  <c r="M519" i="3" s="1"/>
  <c r="S519" i="3" s="1"/>
  <c r="W519" i="3" s="1"/>
  <c r="S418" i="3"/>
  <c r="W418" i="3" s="1"/>
  <c r="L418" i="3"/>
  <c r="L433" i="3"/>
  <c r="S433" i="3"/>
  <c r="W433" i="3" s="1"/>
  <c r="S554" i="3"/>
  <c r="W554" i="3" s="1"/>
  <c r="L554" i="3"/>
  <c r="S207" i="3"/>
  <c r="W207" i="3" s="1"/>
  <c r="L207" i="3"/>
  <c r="S234" i="3"/>
  <c r="W234" i="3" s="1"/>
  <c r="L234" i="3"/>
  <c r="S478" i="3"/>
  <c r="W478" i="3" s="1"/>
  <c r="L478" i="3"/>
  <c r="S172" i="3"/>
  <c r="W172" i="3" s="1"/>
  <c r="L172" i="3"/>
  <c r="L78" i="3"/>
  <c r="L522" i="3"/>
  <c r="S522" i="3"/>
  <c r="W522" i="3" s="1"/>
  <c r="S371" i="3"/>
  <c r="W371" i="3" s="1"/>
  <c r="L371" i="3"/>
  <c r="S683" i="3"/>
  <c r="W683" i="3" s="1"/>
  <c r="L683" i="3"/>
  <c r="L218" i="3"/>
  <c r="L390" i="3"/>
  <c r="S390" i="3"/>
  <c r="W390" i="3" s="1"/>
  <c r="S539" i="3"/>
  <c r="W539" i="3" s="1"/>
  <c r="L539" i="3"/>
  <c r="S260" i="3"/>
  <c r="W260" i="3" s="1"/>
  <c r="L260" i="3"/>
  <c r="S481" i="3"/>
  <c r="W481" i="3" s="1"/>
  <c r="Q8" i="2"/>
  <c r="R8" i="2" s="1"/>
  <c r="S175" i="3"/>
  <c r="W175" i="3" s="1"/>
  <c r="L175" i="3"/>
  <c r="L384" i="3"/>
  <c r="S384" i="3"/>
  <c r="W384" i="3" s="1"/>
  <c r="S541" i="3"/>
  <c r="W541" i="3" s="1"/>
  <c r="L541" i="3"/>
  <c r="S120" i="3"/>
  <c r="W120" i="3" s="1"/>
  <c r="S153" i="3"/>
  <c r="W153" i="3" s="1"/>
  <c r="L153" i="3"/>
  <c r="S256" i="3"/>
  <c r="W256" i="3" s="1"/>
  <c r="L256" i="3"/>
  <c r="L470" i="3"/>
  <c r="M470" i="3" s="1"/>
  <c r="S470" i="3" s="1"/>
  <c r="W470" i="3" s="1"/>
  <c r="L725" i="3"/>
  <c r="S725" i="3"/>
  <c r="W725" i="3" s="1"/>
  <c r="S93" i="3"/>
  <c r="W93" i="3" s="1"/>
  <c r="L93" i="3"/>
  <c r="S479" i="3"/>
  <c r="W479" i="3" s="1"/>
  <c r="L479" i="3"/>
  <c r="S186" i="3"/>
  <c r="W186" i="3" s="1"/>
  <c r="L186" i="3"/>
  <c r="L685" i="3"/>
  <c r="E7" i="2"/>
  <c r="L581" i="3"/>
  <c r="M581" i="3" s="1"/>
  <c r="S581" i="3" s="1"/>
  <c r="W581" i="3" s="1"/>
  <c r="L121" i="3"/>
  <c r="S121" i="3"/>
  <c r="W121" i="3" s="1"/>
  <c r="L389" i="3"/>
  <c r="S389" i="3"/>
  <c r="W389" i="3" s="1"/>
  <c r="L548" i="3"/>
  <c r="M548" i="3" s="1"/>
  <c r="S548" i="3" s="1"/>
  <c r="W548" i="3" s="1"/>
  <c r="L75" i="3"/>
  <c r="S75" i="3"/>
  <c r="W75" i="3" s="1"/>
  <c r="S201" i="3"/>
  <c r="W201" i="3" s="1"/>
  <c r="L693" i="3"/>
  <c r="S693" i="3"/>
  <c r="W693" i="3" s="1"/>
  <c r="L780" i="3"/>
  <c r="M780" i="3" s="1"/>
  <c r="S780" i="3" s="1"/>
  <c r="W780" i="3" s="1"/>
  <c r="L574" i="3"/>
  <c r="M574" i="3" s="1"/>
  <c r="S574" i="3" s="1"/>
  <c r="W574" i="3" s="1"/>
  <c r="L492" i="3"/>
  <c r="S492" i="3"/>
  <c r="W492" i="3" s="1"/>
  <c r="S688" i="3"/>
  <c r="W688" i="3" s="1"/>
  <c r="L688" i="3"/>
  <c r="S393" i="3"/>
  <c r="W393" i="3" s="1"/>
  <c r="L393" i="3"/>
  <c r="L557" i="3"/>
  <c r="M557" i="3" s="1"/>
  <c r="S557" i="3" s="1"/>
  <c r="W557" i="3" s="1"/>
  <c r="L429" i="3"/>
  <c r="M429" i="3" s="1"/>
  <c r="S429" i="3" s="1"/>
  <c r="W429" i="3" s="1"/>
  <c r="Q6" i="2"/>
  <c r="R6" i="2" s="1"/>
  <c r="P12" i="2"/>
  <c r="Q3" i="2"/>
  <c r="R3" i="2" s="1"/>
  <c r="L339" i="3"/>
  <c r="S339" i="3"/>
  <c r="W339" i="3" s="1"/>
  <c r="L603" i="3"/>
  <c r="M603" i="3" s="1"/>
  <c r="S603" i="3" s="1"/>
  <c r="W603" i="3" s="1"/>
  <c r="Q9" i="2"/>
  <c r="R9" i="2" s="1"/>
  <c r="Q4" i="2"/>
  <c r="R4" i="2" s="1"/>
  <c r="S131" i="3" l="1"/>
  <c r="W131" i="3" s="1"/>
  <c r="L425" i="3"/>
  <c r="S205" i="3"/>
  <c r="W205" i="3" s="1"/>
  <c r="L89" i="3"/>
  <c r="L411" i="3"/>
  <c r="S416" i="3"/>
  <c r="W416" i="3" s="1"/>
  <c r="G12" i="2"/>
  <c r="S523" i="3"/>
  <c r="W523" i="3" s="1"/>
  <c r="L577" i="3"/>
  <c r="J12" i="2"/>
  <c r="L461" i="3"/>
  <c r="L90" i="3"/>
  <c r="S127" i="3"/>
  <c r="W127" i="3" s="1"/>
  <c r="L74" i="3"/>
  <c r="E8" i="2"/>
  <c r="E40" i="2" s="1"/>
  <c r="S494" i="3"/>
  <c r="W494" i="3" s="1"/>
  <c r="L59" i="3"/>
  <c r="M59" i="3" s="1"/>
  <c r="S59" i="3" s="1"/>
  <c r="W59" i="3" s="1"/>
  <c r="L144" i="3"/>
  <c r="L413" i="3"/>
  <c r="S116" i="3"/>
  <c r="W116" i="3" s="1"/>
  <c r="E4" i="2"/>
  <c r="L460" i="3"/>
  <c r="E5" i="2"/>
  <c r="E37" i="2" s="1"/>
  <c r="L92" i="3"/>
  <c r="L139" i="3"/>
  <c r="S9" i="3"/>
  <c r="W9" i="3" s="1"/>
  <c r="M11" i="2"/>
  <c r="E43" i="2"/>
  <c r="S56" i="3"/>
  <c r="W56" i="3" s="1"/>
  <c r="L56" i="3"/>
  <c r="S509" i="3"/>
  <c r="W509" i="3" s="1"/>
  <c r="L509" i="3"/>
  <c r="E10" i="2"/>
  <c r="L528" i="3"/>
  <c r="S528" i="3"/>
  <c r="W528" i="3" s="1"/>
  <c r="L627" i="3"/>
  <c r="M627" i="3" s="1"/>
  <c r="S627" i="3" s="1"/>
  <c r="W627" i="3" s="1"/>
  <c r="L57" i="3"/>
  <c r="M57" i="3" s="1"/>
  <c r="S57" i="3" s="1"/>
  <c r="W57" i="3" s="1"/>
  <c r="L26" i="3"/>
  <c r="M26" i="3" s="1"/>
  <c r="S26" i="3" s="1"/>
  <c r="W26" i="3" s="1"/>
  <c r="L406" i="3"/>
  <c r="M406" i="3" s="1"/>
  <c r="S406" i="3" s="1"/>
  <c r="W406" i="3" s="1"/>
  <c r="L228" i="3"/>
  <c r="S228" i="3"/>
  <c r="W228" i="3" s="1"/>
  <c r="L713" i="3"/>
  <c r="M713" i="3" s="1"/>
  <c r="S713" i="3" s="1"/>
  <c r="W713" i="3" s="1"/>
  <c r="S671" i="3"/>
  <c r="W671" i="3" s="1"/>
  <c r="L671" i="3"/>
  <c r="S420" i="3"/>
  <c r="W420" i="3" s="1"/>
  <c r="L420" i="3"/>
  <c r="L653" i="3"/>
  <c r="M653" i="3" s="1"/>
  <c r="S653" i="3" s="1"/>
  <c r="W653" i="3" s="1"/>
  <c r="L363" i="3"/>
  <c r="S363" i="3"/>
  <c r="W363" i="3" s="1"/>
  <c r="L235" i="3"/>
  <c r="M235" i="3" s="1"/>
  <c r="S235" i="3" s="1"/>
  <c r="W235" i="3" s="1"/>
  <c r="L23" i="3"/>
  <c r="M23" i="3" s="1"/>
  <c r="S23" i="3" s="1"/>
  <c r="W23" i="3" s="1"/>
  <c r="S118" i="3"/>
  <c r="W118" i="3" s="1"/>
  <c r="L118" i="3"/>
  <c r="S451" i="3"/>
  <c r="W451" i="3" s="1"/>
  <c r="L451" i="3"/>
  <c r="S558" i="3"/>
  <c r="W558" i="3" s="1"/>
  <c r="L558" i="3"/>
  <c r="L661" i="3"/>
  <c r="M661" i="3" s="1"/>
  <c r="S661" i="3" s="1"/>
  <c r="W661" i="3" s="1"/>
  <c r="S44" i="3"/>
  <c r="W44" i="3" s="1"/>
  <c r="L44" i="3"/>
  <c r="S117" i="3"/>
  <c r="W117" i="3" s="1"/>
  <c r="L117" i="3"/>
  <c r="L640" i="3"/>
  <c r="M640" i="3" s="1"/>
  <c r="S640" i="3" s="1"/>
  <c r="W640" i="3" s="1"/>
  <c r="S143" i="3"/>
  <c r="W143" i="3" s="1"/>
  <c r="L143" i="3"/>
  <c r="S455" i="3"/>
  <c r="W455" i="3" s="1"/>
  <c r="L455" i="3"/>
  <c r="S447" i="3"/>
  <c r="W447" i="3" s="1"/>
  <c r="L447" i="3"/>
  <c r="S177" i="3"/>
  <c r="W177" i="3" s="1"/>
  <c r="L177" i="3"/>
  <c r="L22" i="3"/>
  <c r="M22" i="3" s="1"/>
  <c r="S22" i="3" s="1"/>
  <c r="W22" i="3" s="1"/>
  <c r="L47" i="3"/>
  <c r="M47" i="3" s="1"/>
  <c r="S47" i="3" s="1"/>
  <c r="W47" i="3" s="1"/>
  <c r="L626" i="3"/>
  <c r="M626" i="3" s="1"/>
  <c r="S626" i="3" s="1"/>
  <c r="W626" i="3" s="1"/>
  <c r="S495" i="3"/>
  <c r="W495" i="3" s="1"/>
  <c r="L495" i="3"/>
  <c r="L462" i="3"/>
  <c r="S462" i="3"/>
  <c r="W462" i="3" s="1"/>
  <c r="S187" i="3"/>
  <c r="W187" i="3" s="1"/>
  <c r="L187" i="3"/>
  <c r="L687" i="3"/>
  <c r="S687" i="3"/>
  <c r="W687" i="3" s="1"/>
  <c r="L468" i="3"/>
  <c r="S468" i="3"/>
  <c r="W468" i="3" s="1"/>
  <c r="S398" i="3"/>
  <c r="W398" i="3" s="1"/>
  <c r="L398" i="3"/>
  <c r="L402" i="3"/>
  <c r="M402" i="3" s="1"/>
  <c r="S402" i="3" s="1"/>
  <c r="W402" i="3" s="1"/>
  <c r="S797" i="3"/>
  <c r="W797" i="3" s="1"/>
  <c r="L797" i="3"/>
  <c r="L616" i="3"/>
  <c r="M616" i="3" s="1"/>
  <c r="S616" i="3" s="1"/>
  <c r="W616" i="3" s="1"/>
  <c r="L569" i="3"/>
  <c r="S569" i="3"/>
  <c r="W569" i="3" s="1"/>
  <c r="L719" i="3"/>
  <c r="M719" i="3" s="1"/>
  <c r="S719" i="3" s="1"/>
  <c r="W719" i="3" s="1"/>
  <c r="L355" i="3"/>
  <c r="S355" i="3"/>
  <c r="W355" i="3" s="1"/>
  <c r="L82" i="3"/>
  <c r="S82" i="3"/>
  <c r="W82" i="3" s="1"/>
  <c r="L641" i="3"/>
  <c r="M641" i="3" s="1"/>
  <c r="S641" i="3" s="1"/>
  <c r="W641" i="3" s="1"/>
  <c r="S18" i="3"/>
  <c r="W18" i="3" s="1"/>
  <c r="L18" i="3"/>
  <c r="L41" i="3"/>
  <c r="M41" i="3" s="1"/>
  <c r="S41" i="3" s="1"/>
  <c r="W41" i="3" s="1"/>
  <c r="L545" i="3"/>
  <c r="M545" i="3" s="1"/>
  <c r="S545" i="3" s="1"/>
  <c r="W545" i="3" s="1"/>
  <c r="S87" i="3"/>
  <c r="W87" i="3" s="1"/>
  <c r="L87" i="3"/>
  <c r="S674" i="3"/>
  <c r="W674" i="3" s="1"/>
  <c r="L674" i="3"/>
  <c r="S630" i="3"/>
  <c r="W630" i="3" s="1"/>
  <c r="L630" i="3"/>
  <c r="S499" i="3"/>
  <c r="W499" i="3" s="1"/>
  <c r="L499" i="3"/>
  <c r="L28" i="3"/>
  <c r="M28" i="3" s="1"/>
  <c r="S28" i="3" s="1"/>
  <c r="W28" i="3" s="1"/>
  <c r="S179" i="3"/>
  <c r="W179" i="3" s="1"/>
  <c r="L179" i="3"/>
  <c r="S166" i="3"/>
  <c r="W166" i="3" s="1"/>
  <c r="L166" i="3"/>
  <c r="L399" i="3"/>
  <c r="M399" i="3" s="1"/>
  <c r="S399" i="3" s="1"/>
  <c r="W399" i="3" s="1"/>
  <c r="S52" i="3"/>
  <c r="W52" i="3" s="1"/>
  <c r="L52" i="3"/>
  <c r="S613" i="3"/>
  <c r="W613" i="3" s="1"/>
  <c r="L613" i="3"/>
  <c r="L515" i="3"/>
  <c r="S515" i="3"/>
  <c r="W515" i="3" s="1"/>
  <c r="L33" i="3"/>
  <c r="M33" i="3" s="1"/>
  <c r="S33" i="3" s="1"/>
  <c r="W33" i="3" s="1"/>
  <c r="S222" i="3"/>
  <c r="W222" i="3" s="1"/>
  <c r="L222" i="3"/>
  <c r="S457" i="3"/>
  <c r="W457" i="3" s="1"/>
  <c r="L457" i="3"/>
  <c r="L778" i="3"/>
  <c r="M778" i="3" s="1"/>
  <c r="S778" i="3" s="1"/>
  <c r="W778" i="3" s="1"/>
  <c r="L727" i="3"/>
  <c r="S727" i="3"/>
  <c r="W727" i="3" s="1"/>
  <c r="L711" i="3"/>
  <c r="M711" i="3" s="1"/>
  <c r="S711" i="3" s="1"/>
  <c r="W711" i="3" s="1"/>
  <c r="L301" i="3"/>
  <c r="M301" i="3" s="1"/>
  <c r="S301" i="3" s="1"/>
  <c r="W301" i="3" s="1"/>
  <c r="S133" i="3"/>
  <c r="W133" i="3" s="1"/>
  <c r="L133" i="3"/>
  <c r="L67" i="3"/>
  <c r="M67" i="3" s="1"/>
  <c r="S67" i="3" s="1"/>
  <c r="W67" i="3" s="1"/>
  <c r="H44" i="2"/>
  <c r="L759" i="3"/>
  <c r="M759" i="3" s="1"/>
  <c r="S759" i="3" s="1"/>
  <c r="W759" i="3" s="1"/>
  <c r="L632" i="3"/>
  <c r="M632" i="3" s="1"/>
  <c r="S632" i="3" s="1"/>
  <c r="W632" i="3" s="1"/>
  <c r="S213" i="3"/>
  <c r="W213" i="3" s="1"/>
  <c r="L213" i="3"/>
  <c r="S142" i="3"/>
  <c r="W142" i="3" s="1"/>
  <c r="L142" i="3"/>
  <c r="L132" i="3"/>
  <c r="S132" i="3"/>
  <c r="W132" i="3" s="1"/>
  <c r="L516" i="3"/>
  <c r="M516" i="3" s="1"/>
  <c r="S516" i="3" s="1"/>
  <c r="W516" i="3" s="1"/>
  <c r="L738" i="3"/>
  <c r="M738" i="3" s="1"/>
  <c r="S738" i="3" s="1"/>
  <c r="W738" i="3" s="1"/>
  <c r="S215" i="3"/>
  <c r="W215" i="3" s="1"/>
  <c r="L215" i="3"/>
  <c r="L766" i="3"/>
  <c r="M766" i="3" s="1"/>
  <c r="S766" i="3" s="1"/>
  <c r="W766" i="3" s="1"/>
  <c r="L130" i="3"/>
  <c r="S130" i="3"/>
  <c r="W130" i="3" s="1"/>
  <c r="L38" i="3"/>
  <c r="M38" i="3" s="1"/>
  <c r="S38" i="3" s="1"/>
  <c r="W38" i="3" s="1"/>
  <c r="L4" i="3"/>
  <c r="M4" i="3" s="1"/>
  <c r="S4" i="3" s="1"/>
  <c r="W4" i="3" s="1"/>
  <c r="L68" i="3"/>
  <c r="M68" i="3" s="1"/>
  <c r="S68" i="3" s="1"/>
  <c r="W68" i="3" s="1"/>
  <c r="L431" i="3"/>
  <c r="S431" i="3"/>
  <c r="W431" i="3" s="1"/>
  <c r="L62" i="3"/>
  <c r="M62" i="3" s="1"/>
  <c r="S62" i="3" s="1"/>
  <c r="W62" i="3" s="1"/>
  <c r="S529" i="3"/>
  <c r="W529" i="3" s="1"/>
  <c r="L529" i="3"/>
  <c r="S566" i="3"/>
  <c r="W566" i="3" s="1"/>
  <c r="L566" i="3"/>
  <c r="L624" i="3"/>
  <c r="M624" i="3" s="1"/>
  <c r="S624" i="3" s="1"/>
  <c r="W624" i="3" s="1"/>
  <c r="L209" i="3"/>
  <c r="S209" i="3"/>
  <c r="W209" i="3" s="1"/>
  <c r="S444" i="3"/>
  <c r="W444" i="3" s="1"/>
  <c r="L444" i="3"/>
  <c r="S681" i="3"/>
  <c r="W681" i="3" s="1"/>
  <c r="L681" i="3"/>
  <c r="L397" i="3"/>
  <c r="M397" i="3" s="1"/>
  <c r="S397" i="3" s="1"/>
  <c r="W397" i="3" s="1"/>
  <c r="L25" i="3"/>
  <c r="M25" i="3" s="1"/>
  <c r="S25" i="3" s="1"/>
  <c r="W25" i="3" s="1"/>
  <c r="L55" i="3"/>
  <c r="M55" i="3" s="1"/>
  <c r="S55" i="3" s="1"/>
  <c r="W55" i="3" s="1"/>
  <c r="L48" i="3"/>
  <c r="M48" i="3" s="1"/>
  <c r="S48" i="3" s="1"/>
  <c r="W48" i="3" s="1"/>
  <c r="S176" i="3"/>
  <c r="W176" i="3" s="1"/>
  <c r="L176" i="3"/>
  <c r="S722" i="3"/>
  <c r="W722" i="3" s="1"/>
  <c r="L722" i="3"/>
  <c r="L14" i="3"/>
  <c r="S14" i="3"/>
  <c r="W14" i="3" s="1"/>
  <c r="L197" i="3"/>
  <c r="S197" i="3"/>
  <c r="W197" i="3" s="1"/>
  <c r="L662" i="3"/>
  <c r="M662" i="3" s="1"/>
  <c r="S662" i="3" s="1"/>
  <c r="W662" i="3" s="1"/>
  <c r="S408" i="3"/>
  <c r="W408" i="3" s="1"/>
  <c r="L408" i="3"/>
  <c r="L394" i="3"/>
  <c r="M394" i="3" s="1"/>
  <c r="S394" i="3" s="1"/>
  <c r="W394" i="3" s="1"/>
  <c r="S182" i="3"/>
  <c r="W182" i="3" s="1"/>
  <c r="L182" i="3"/>
  <c r="L409" i="3"/>
  <c r="S409" i="3"/>
  <c r="W409" i="3" s="1"/>
  <c r="L621" i="3"/>
  <c r="M621" i="3" s="1"/>
  <c r="S621" i="3" s="1"/>
  <c r="W621" i="3" s="1"/>
  <c r="L483" i="3"/>
  <c r="S483" i="3"/>
  <c r="W483" i="3" s="1"/>
  <c r="L37" i="3"/>
  <c r="M37" i="3" s="1"/>
  <c r="S37" i="3" s="1"/>
  <c r="W37" i="3" s="1"/>
  <c r="L651" i="3"/>
  <c r="M651" i="3" s="1"/>
  <c r="S651" i="3" s="1"/>
  <c r="W651" i="3" s="1"/>
  <c r="S15" i="3"/>
  <c r="W15" i="3" s="1"/>
  <c r="L15" i="3"/>
  <c r="L580" i="3"/>
  <c r="M580" i="3" s="1"/>
  <c r="S580" i="3" s="1"/>
  <c r="W580" i="3" s="1"/>
  <c r="S597" i="3"/>
  <c r="W597" i="3" s="1"/>
  <c r="L597" i="3"/>
  <c r="L666" i="3"/>
  <c r="M666" i="3" s="1"/>
  <c r="S666" i="3" s="1"/>
  <c r="W666" i="3" s="1"/>
  <c r="S193" i="3"/>
  <c r="W193" i="3" s="1"/>
  <c r="L193" i="3"/>
  <c r="L561" i="3"/>
  <c r="M561" i="3" s="1"/>
  <c r="S561" i="3" s="1"/>
  <c r="W561" i="3" s="1"/>
  <c r="L570" i="3"/>
  <c r="S570" i="3"/>
  <c r="W570" i="3" s="1"/>
  <c r="S195" i="3"/>
  <c r="W195" i="3" s="1"/>
  <c r="L195" i="3"/>
  <c r="L678" i="3"/>
  <c r="S678" i="3"/>
  <c r="W678" i="3" s="1"/>
  <c r="Q12" i="2"/>
  <c r="R12" i="2" s="1"/>
  <c r="S185" i="3"/>
  <c r="W185" i="3" s="1"/>
  <c r="L185" i="3"/>
  <c r="S43" i="3"/>
  <c r="W43" i="3" s="1"/>
  <c r="L43" i="3"/>
  <c r="L72" i="3"/>
  <c r="M72" i="3" s="1"/>
  <c r="S72" i="3" s="1"/>
  <c r="W72" i="3" s="1"/>
  <c r="S19" i="3"/>
  <c r="W19" i="3" s="1"/>
  <c r="L19" i="3"/>
  <c r="S137" i="3"/>
  <c r="W137" i="3" s="1"/>
  <c r="L137" i="3"/>
  <c r="L775" i="3"/>
  <c r="S775" i="3"/>
  <c r="W775" i="3" s="1"/>
  <c r="L560" i="3"/>
  <c r="M560" i="3" s="1"/>
  <c r="S560" i="3" s="1"/>
  <c r="W560" i="3" s="1"/>
  <c r="S465" i="3"/>
  <c r="W465" i="3" s="1"/>
  <c r="L465" i="3"/>
  <c r="L20" i="3"/>
  <c r="M20" i="3" s="1"/>
  <c r="S20" i="3" s="1"/>
  <c r="W20" i="3" s="1"/>
  <c r="S126" i="3"/>
  <c r="W126" i="3" s="1"/>
  <c r="L126" i="3"/>
  <c r="S421" i="3"/>
  <c r="W421" i="3" s="1"/>
  <c r="L421" i="3"/>
  <c r="S572" i="3"/>
  <c r="W572" i="3" s="1"/>
  <c r="L572" i="3"/>
  <c r="S506" i="3"/>
  <c r="W506" i="3" s="1"/>
  <c r="L506" i="3"/>
  <c r="L652" i="3"/>
  <c r="M652" i="3" s="1"/>
  <c r="S652" i="3" s="1"/>
  <c r="W652" i="3" s="1"/>
  <c r="S415" i="3"/>
  <c r="W415" i="3" s="1"/>
  <c r="S684" i="3"/>
  <c r="W684" i="3" s="1"/>
  <c r="L684" i="3"/>
  <c r="S527" i="3"/>
  <c r="W527" i="3" s="1"/>
  <c r="L527" i="3"/>
  <c r="L628" i="3"/>
  <c r="M628" i="3" s="1"/>
  <c r="S628" i="3" s="1"/>
  <c r="W628" i="3" s="1"/>
  <c r="L637" i="3"/>
  <c r="M637" i="3" s="1"/>
  <c r="S637" i="3" s="1"/>
  <c r="W637" i="3" s="1"/>
  <c r="L36" i="3"/>
  <c r="M36" i="3" s="1"/>
  <c r="S36" i="3" s="1"/>
  <c r="W36" i="3" s="1"/>
  <c r="S236" i="3"/>
  <c r="W236" i="3" s="1"/>
  <c r="L236" i="3"/>
  <c r="L7" i="3"/>
  <c r="S7" i="3"/>
  <c r="W7" i="3" s="1"/>
  <c r="L604" i="3"/>
  <c r="M604" i="3" s="1"/>
  <c r="S604" i="3" s="1"/>
  <c r="W604" i="3" s="1"/>
  <c r="L660" i="3"/>
  <c r="M660" i="3" s="1"/>
  <c r="S660" i="3" s="1"/>
  <c r="W660" i="3" s="1"/>
  <c r="L396" i="3"/>
  <c r="M396" i="3" s="1"/>
  <c r="S396" i="3" s="1"/>
  <c r="W396" i="3" s="1"/>
  <c r="L5" i="3"/>
  <c r="M5" i="3" s="1"/>
  <c r="S5" i="3" s="1"/>
  <c r="W5" i="3" s="1"/>
  <c r="S167" i="3"/>
  <c r="W167" i="3" s="1"/>
  <c r="L167" i="3"/>
  <c r="S565" i="3"/>
  <c r="W565" i="3" s="1"/>
  <c r="L565" i="3"/>
  <c r="S437" i="3"/>
  <c r="W437" i="3" s="1"/>
  <c r="L437" i="3"/>
  <c r="L659" i="3"/>
  <c r="M659" i="3" s="1"/>
  <c r="S659" i="3" s="1"/>
  <c r="W659" i="3" s="1"/>
  <c r="L453" i="3"/>
  <c r="M453" i="3" s="1"/>
  <c r="S453" i="3" s="1"/>
  <c r="W453" i="3" s="1"/>
  <c r="L196" i="3"/>
  <c r="S196" i="3"/>
  <c r="W196" i="3" s="1"/>
  <c r="L629" i="3"/>
  <c r="M629" i="3" s="1"/>
  <c r="S629" i="3" s="1"/>
  <c r="W629" i="3" s="1"/>
  <c r="L501" i="3"/>
  <c r="M501" i="3" s="1"/>
  <c r="S501" i="3" s="1"/>
  <c r="W501" i="3" s="1"/>
  <c r="L229" i="3"/>
  <c r="S229" i="3"/>
  <c r="W229" i="3" s="1"/>
  <c r="S758" i="3"/>
  <c r="W758" i="3" s="1"/>
  <c r="L758" i="3"/>
  <c r="L46" i="3"/>
  <c r="M46" i="3" s="1"/>
  <c r="S46" i="3" s="1"/>
  <c r="W46" i="3" s="1"/>
  <c r="L84" i="3"/>
  <c r="S84" i="3"/>
  <c r="W84" i="3" s="1"/>
  <c r="S204" i="3"/>
  <c r="W204" i="3" s="1"/>
  <c r="L204" i="3"/>
  <c r="L50" i="3"/>
  <c r="M50" i="3" s="1"/>
  <c r="S50" i="3" s="1"/>
  <c r="W50" i="3" s="1"/>
  <c r="L512" i="3"/>
  <c r="M512" i="3" s="1"/>
  <c r="S512" i="3" s="1"/>
  <c r="W512" i="3" s="1"/>
  <c r="L231" i="3"/>
  <c r="S231" i="3"/>
  <c r="W231" i="3" s="1"/>
  <c r="S672" i="3"/>
  <c r="W672" i="3" s="1"/>
  <c r="L672" i="3"/>
  <c r="S181" i="3"/>
  <c r="W181" i="3" s="1"/>
  <c r="L181" i="3"/>
  <c r="S757" i="3"/>
  <c r="W757" i="3" s="1"/>
  <c r="L757" i="3"/>
  <c r="S488" i="3"/>
  <c r="W488" i="3" s="1"/>
  <c r="L488" i="3"/>
  <c r="E3" i="2"/>
  <c r="S484" i="3"/>
  <c r="W484" i="3" s="1"/>
  <c r="L484" i="3"/>
  <c r="L658" i="3"/>
  <c r="M658" i="3" s="1"/>
  <c r="S658" i="3" s="1"/>
  <c r="W658" i="3" s="1"/>
  <c r="S670" i="3"/>
  <c r="W670" i="3" s="1"/>
  <c r="L670" i="3"/>
  <c r="L667" i="3"/>
  <c r="M667" i="3" s="1"/>
  <c r="S667" i="3" s="1"/>
  <c r="W667" i="3" s="1"/>
  <c r="S776" i="3"/>
  <c r="W776" i="3" s="1"/>
  <c r="L776" i="3"/>
  <c r="L53" i="3"/>
  <c r="M53" i="3" s="1"/>
  <c r="S53" i="3" s="1"/>
  <c r="W53" i="3" s="1"/>
  <c r="L729" i="3"/>
  <c r="M729" i="3" s="1"/>
  <c r="S729" i="3" s="1"/>
  <c r="W729" i="3" s="1"/>
  <c r="S223" i="3"/>
  <c r="W223" i="3" s="1"/>
  <c r="L223" i="3"/>
  <c r="L525" i="3"/>
  <c r="S525" i="3"/>
  <c r="W525" i="3" s="1"/>
  <c r="S140" i="3"/>
  <c r="W140" i="3" s="1"/>
  <c r="L140" i="3"/>
  <c r="S578" i="3"/>
  <c r="W578" i="3" s="1"/>
  <c r="L578" i="3"/>
  <c r="L756" i="3"/>
  <c r="M756" i="3" s="1"/>
  <c r="S756" i="3" s="1"/>
  <c r="W756" i="3" s="1"/>
  <c r="S164" i="3"/>
  <c r="W164" i="3" s="1"/>
  <c r="L164" i="3"/>
  <c r="L504" i="3"/>
  <c r="M504" i="3" s="1"/>
  <c r="S504" i="3" s="1"/>
  <c r="W504" i="3" s="1"/>
  <c r="L680" i="3"/>
  <c r="S680" i="3"/>
  <c r="W680" i="3" s="1"/>
  <c r="L459" i="3"/>
  <c r="S459" i="3"/>
  <c r="W459" i="3" s="1"/>
  <c r="L620" i="3"/>
  <c r="M620" i="3" s="1"/>
  <c r="S620" i="3" s="1"/>
  <c r="W620" i="3" s="1"/>
  <c r="S427" i="3"/>
  <c r="W427" i="3" s="1"/>
  <c r="L427" i="3"/>
  <c r="L631" i="3"/>
  <c r="M631" i="3" s="1"/>
  <c r="S631" i="3" s="1"/>
  <c r="W631" i="3" s="1"/>
  <c r="L655" i="3"/>
  <c r="M655" i="3" s="1"/>
  <c r="S655" i="3" s="1"/>
  <c r="W655" i="3" s="1"/>
  <c r="L517" i="3"/>
  <c r="M517" i="3" s="1"/>
  <c r="S517" i="3" s="1"/>
  <c r="W517" i="3" s="1"/>
  <c r="L657" i="3"/>
  <c r="M657" i="3" s="1"/>
  <c r="S657" i="3" s="1"/>
  <c r="W657" i="3" s="1"/>
  <c r="L762" i="3"/>
  <c r="M762" i="3" s="1"/>
  <c r="S762" i="3" s="1"/>
  <c r="W762" i="3" s="1"/>
  <c r="L405" i="3"/>
  <c r="M405" i="3" s="1"/>
  <c r="S405" i="3" s="1"/>
  <c r="W405" i="3" s="1"/>
  <c r="S524" i="3"/>
  <c r="W524" i="3" s="1"/>
  <c r="L524" i="3"/>
  <c r="S424" i="3"/>
  <c r="W424" i="3" s="1"/>
  <c r="L424" i="3"/>
  <c r="S752" i="3"/>
  <c r="W752" i="3" s="1"/>
  <c r="L752" i="3"/>
  <c r="L635" i="3"/>
  <c r="M635" i="3" s="1"/>
  <c r="S635" i="3" s="1"/>
  <c r="W635" i="3" s="1"/>
  <c r="S125" i="3"/>
  <c r="W125" i="3" s="1"/>
  <c r="L125" i="3"/>
  <c r="S675" i="3"/>
  <c r="W675" i="3" s="1"/>
  <c r="L675" i="3"/>
  <c r="L30" i="3"/>
  <c r="M30" i="3" s="1"/>
  <c r="S30" i="3" s="1"/>
  <c r="W30" i="3" s="1"/>
  <c r="S556" i="3"/>
  <c r="W556" i="3" s="1"/>
  <c r="L556" i="3"/>
  <c r="S508" i="3"/>
  <c r="W508" i="3" s="1"/>
  <c r="L508" i="3"/>
  <c r="L731" i="3"/>
  <c r="M731" i="3" s="1"/>
  <c r="S731" i="3" s="1"/>
  <c r="W731" i="3" s="1"/>
  <c r="S633" i="3"/>
  <c r="W633" i="3" s="1"/>
  <c r="L633" i="3"/>
  <c r="S54" i="3"/>
  <c r="W54" i="3" s="1"/>
  <c r="L54" i="3"/>
  <c r="S619" i="3"/>
  <c r="W619" i="3" s="1"/>
  <c r="L619" i="3"/>
  <c r="S737" i="3"/>
  <c r="W737" i="3" s="1"/>
  <c r="L737" i="3"/>
  <c r="L419" i="3"/>
  <c r="S419" i="3"/>
  <c r="W419" i="3" s="1"/>
  <c r="S503" i="3"/>
  <c r="W503" i="3" s="1"/>
  <c r="L503" i="3"/>
  <c r="S559" i="3"/>
  <c r="W559" i="3" s="1"/>
  <c r="L559" i="3"/>
  <c r="L677" i="3"/>
  <c r="S677" i="3"/>
  <c r="W677" i="3" s="1"/>
  <c r="S452" i="3"/>
  <c r="W452" i="3" s="1"/>
  <c r="L452" i="3"/>
  <c r="I12" i="2"/>
  <c r="S184" i="3"/>
  <c r="W184" i="3" s="1"/>
  <c r="L184" i="3"/>
  <c r="L642" i="3"/>
  <c r="M642" i="3" s="1"/>
  <c r="S642" i="3" s="1"/>
  <c r="W642" i="3" s="1"/>
  <c r="L647" i="3"/>
  <c r="M647" i="3" s="1"/>
  <c r="S647" i="3" s="1"/>
  <c r="W647" i="3" s="1"/>
  <c r="S225" i="3"/>
  <c r="W225" i="3" s="1"/>
  <c r="L225" i="3"/>
  <c r="L230" i="3"/>
  <c r="S230" i="3"/>
  <c r="W230" i="3" s="1"/>
  <c r="L689" i="3"/>
  <c r="S689" i="3"/>
  <c r="W689" i="3" s="1"/>
  <c r="S511" i="3"/>
  <c r="W511" i="3" s="1"/>
  <c r="L511" i="3"/>
  <c r="L745" i="3"/>
  <c r="S745" i="3"/>
  <c r="W745" i="3" s="1"/>
  <c r="L664" i="3"/>
  <c r="M664" i="3" s="1"/>
  <c r="S664" i="3" s="1"/>
  <c r="W664" i="3" s="1"/>
  <c r="L79" i="3"/>
  <c r="S79" i="3"/>
  <c r="W79" i="3" s="1"/>
  <c r="L60" i="3"/>
  <c r="M60" i="3" s="1"/>
  <c r="S60" i="3" s="1"/>
  <c r="W60" i="3" s="1"/>
  <c r="L591" i="3"/>
  <c r="S591" i="3"/>
  <c r="W591" i="3" s="1"/>
  <c r="L526" i="3"/>
  <c r="S526" i="3"/>
  <c r="W526" i="3" s="1"/>
  <c r="L13" i="3"/>
  <c r="M13" i="3" s="1"/>
  <c r="S13" i="3" s="1"/>
  <c r="W13" i="3" s="1"/>
  <c r="S17" i="3"/>
  <c r="W17" i="3" s="1"/>
  <c r="L17" i="3"/>
  <c r="L718" i="3"/>
  <c r="M718" i="3" s="1"/>
  <c r="S718" i="3" s="1"/>
  <c r="W718" i="3" s="1"/>
  <c r="L42" i="3"/>
  <c r="M42" i="3" s="1"/>
  <c r="S42" i="3" s="1"/>
  <c r="W42" i="3" s="1"/>
  <c r="L302" i="3"/>
  <c r="M302" i="3" s="1"/>
  <c r="S302" i="3" s="1"/>
  <c r="W302" i="3" s="1"/>
  <c r="S190" i="3"/>
  <c r="W190" i="3" s="1"/>
  <c r="L190" i="3"/>
  <c r="S154" i="3"/>
  <c r="W154" i="3" s="1"/>
  <c r="L154" i="3"/>
  <c r="S723" i="3"/>
  <c r="W723" i="3" s="1"/>
  <c r="L723" i="3"/>
  <c r="S391" i="3"/>
  <c r="W391" i="3" s="1"/>
  <c r="L391" i="3"/>
  <c r="S467" i="3"/>
  <c r="W467" i="3" s="1"/>
  <c r="L467" i="3"/>
  <c r="S466" i="3"/>
  <c r="W466" i="3" s="1"/>
  <c r="L466" i="3"/>
  <c r="L579" i="3"/>
  <c r="M579" i="3" s="1"/>
  <c r="S579" i="3" s="1"/>
  <c r="W579" i="3" s="1"/>
  <c r="S162" i="3"/>
  <c r="W162" i="3" s="1"/>
  <c r="L162" i="3"/>
  <c r="L27" i="3"/>
  <c r="M27" i="3" s="1"/>
  <c r="S27" i="3" s="1"/>
  <c r="W27" i="3" s="1"/>
  <c r="L24" i="3"/>
  <c r="M24" i="3" s="1"/>
  <c r="S24" i="3" s="1"/>
  <c r="W24" i="3" s="1"/>
  <c r="L6" i="3"/>
  <c r="M6" i="3" s="1"/>
  <c r="S6" i="3" s="1"/>
  <c r="W6" i="3" s="1"/>
  <c r="L546" i="3"/>
  <c r="M546" i="3" s="1"/>
  <c r="S546" i="3" s="1"/>
  <c r="W546" i="3" s="1"/>
  <c r="S188" i="3"/>
  <c r="W188" i="3" s="1"/>
  <c r="L188" i="3"/>
  <c r="S537" i="3"/>
  <c r="W537" i="3" s="1"/>
  <c r="L537" i="3"/>
  <c r="L736" i="3"/>
  <c r="M736" i="3" s="1"/>
  <c r="S736" i="3" s="1"/>
  <c r="W736" i="3" s="1"/>
  <c r="S264" i="3"/>
  <c r="W264" i="3" s="1"/>
  <c r="L264" i="3"/>
  <c r="S673" i="3"/>
  <c r="W673" i="3" s="1"/>
  <c r="L673" i="3"/>
  <c r="S148" i="3"/>
  <c r="W148" i="3" s="1"/>
  <c r="L148" i="3"/>
  <c r="L387" i="3"/>
  <c r="S387" i="3"/>
  <c r="W387" i="3" s="1"/>
  <c r="S61" i="3"/>
  <c r="W61" i="3" s="1"/>
  <c r="L61" i="3"/>
  <c r="L489" i="3"/>
  <c r="S489" i="3"/>
  <c r="W489" i="3" s="1"/>
  <c r="L649" i="3"/>
  <c r="M649" i="3" s="1"/>
  <c r="S649" i="3" s="1"/>
  <c r="W649" i="3" s="1"/>
  <c r="S582" i="3"/>
  <c r="W582" i="3" s="1"/>
  <c r="L582" i="3"/>
  <c r="L592" i="3"/>
  <c r="S592" i="3"/>
  <c r="W592" i="3" s="1"/>
  <c r="L45" i="3"/>
  <c r="M45" i="3" s="1"/>
  <c r="S45" i="3" s="1"/>
  <c r="W45" i="3" s="1"/>
  <c r="L69" i="3"/>
  <c r="M69" i="3" s="1"/>
  <c r="S69" i="3" s="1"/>
  <c r="W69" i="3" s="1"/>
  <c r="L712" i="3"/>
  <c r="M712" i="3" s="1"/>
  <c r="S712" i="3" s="1"/>
  <c r="W712" i="3" s="1"/>
  <c r="S456" i="3"/>
  <c r="W456" i="3" s="1"/>
  <c r="L456" i="3"/>
  <c r="S530" i="3"/>
  <c r="W530" i="3" s="1"/>
  <c r="L530" i="3"/>
  <c r="L690" i="3"/>
  <c r="S690" i="3"/>
  <c r="W690" i="3" s="1"/>
  <c r="L730" i="3"/>
  <c r="M730" i="3" s="1"/>
  <c r="S730" i="3" s="1"/>
  <c r="W730" i="3" s="1"/>
  <c r="S407" i="3"/>
  <c r="W407" i="3" s="1"/>
  <c r="L407" i="3"/>
  <c r="S189" i="3"/>
  <c r="W189" i="3" s="1"/>
  <c r="L189" i="3"/>
  <c r="L639" i="3"/>
  <c r="M639" i="3" s="1"/>
  <c r="S639" i="3" s="1"/>
  <c r="W639" i="3" s="1"/>
  <c r="L70" i="3"/>
  <c r="M70" i="3" s="1"/>
  <c r="S70" i="3" s="1"/>
  <c r="W70" i="3" s="1"/>
  <c r="S16" i="3"/>
  <c r="W16" i="3" s="1"/>
  <c r="L16" i="3"/>
  <c r="S211" i="3"/>
  <c r="W211" i="3" s="1"/>
  <c r="L211" i="3"/>
  <c r="S198" i="3"/>
  <c r="W198" i="3" s="1"/>
  <c r="L198" i="3"/>
  <c r="S388" i="3"/>
  <c r="W388" i="3" s="1"/>
  <c r="L388" i="3"/>
  <c r="L768" i="3"/>
  <c r="M768" i="3" s="1"/>
  <c r="S768" i="3" s="1"/>
  <c r="W768" i="3" s="1"/>
  <c r="L482" i="3"/>
  <c r="S482" i="3"/>
  <c r="W482" i="3" s="1"/>
  <c r="S708" i="3"/>
  <c r="W708" i="3" s="1"/>
  <c r="L708" i="3"/>
  <c r="L715" i="3"/>
  <c r="M715" i="3" s="1"/>
  <c r="S715" i="3" s="1"/>
  <c r="W715" i="3" s="1"/>
  <c r="S180" i="3"/>
  <c r="W180" i="3" s="1"/>
  <c r="L180" i="3"/>
  <c r="S568" i="3"/>
  <c r="W568" i="3" s="1"/>
  <c r="L568" i="3"/>
  <c r="L686" i="3"/>
  <c r="S686" i="3"/>
  <c r="W686" i="3" s="1"/>
  <c r="L233" i="3"/>
  <c r="S233" i="3"/>
  <c r="W233" i="3" s="1"/>
  <c r="L77" i="3"/>
  <c r="M77" i="3" s="1"/>
  <c r="S77" i="3" s="1"/>
  <c r="W77" i="3" s="1"/>
  <c r="L135" i="3"/>
  <c r="S135" i="3"/>
  <c r="W135" i="3" s="1"/>
  <c r="S34" i="3"/>
  <c r="W34" i="3" s="1"/>
  <c r="L34" i="3"/>
  <c r="S220" i="3"/>
  <c r="W220" i="3" s="1"/>
  <c r="L220" i="3"/>
  <c r="L219" i="3"/>
  <c r="M219" i="3" s="1"/>
  <c r="S219" i="3" s="1"/>
  <c r="W219" i="3" s="1"/>
  <c r="S49" i="3"/>
  <c r="W49" i="3" s="1"/>
  <c r="L49" i="3"/>
  <c r="S134" i="3"/>
  <c r="W134" i="3" s="1"/>
  <c r="L134" i="3"/>
  <c r="L656" i="3"/>
  <c r="M656" i="3" s="1"/>
  <c r="S656" i="3" s="1"/>
  <c r="W656" i="3" s="1"/>
  <c r="S430" i="3"/>
  <c r="W430" i="3" s="1"/>
  <c r="L430" i="3"/>
  <c r="L404" i="3"/>
  <c r="M404" i="3" s="1"/>
  <c r="S404" i="3" s="1"/>
  <c r="W404" i="3" s="1"/>
  <c r="S206" i="3"/>
  <c r="W206" i="3" s="1"/>
  <c r="L206" i="3"/>
  <c r="S178" i="3"/>
  <c r="W178" i="3" s="1"/>
  <c r="L178" i="3"/>
  <c r="L490" i="3"/>
  <c r="M490" i="3" s="1"/>
  <c r="S490" i="3" s="1"/>
  <c r="W490" i="3" s="1"/>
  <c r="L765" i="3"/>
  <c r="M765" i="3" s="1"/>
  <c r="S765" i="3" s="1"/>
  <c r="W765" i="3" s="1"/>
  <c r="L575" i="3"/>
  <c r="M575" i="3" s="1"/>
  <c r="S575" i="3" s="1"/>
  <c r="W575" i="3" s="1"/>
  <c r="S412" i="3"/>
  <c r="W412" i="3" s="1"/>
  <c r="L412" i="3"/>
  <c r="L194" i="3"/>
  <c r="M194" i="3" s="1"/>
  <c r="S194" i="3" s="1"/>
  <c r="W194" i="3" s="1"/>
  <c r="S746" i="3"/>
  <c r="W746" i="3" s="1"/>
  <c r="L746" i="3"/>
  <c r="S454" i="3"/>
  <c r="W454" i="3" s="1"/>
  <c r="L454" i="3"/>
  <c r="L385" i="3"/>
  <c r="S385" i="3"/>
  <c r="W385" i="3" s="1"/>
  <c r="L663" i="3"/>
  <c r="M663" i="3" s="1"/>
  <c r="S663" i="3" s="1"/>
  <c r="W663" i="3" s="1"/>
  <c r="S741" i="3"/>
  <c r="W741" i="3" s="1"/>
  <c r="L741" i="3"/>
  <c r="L12" i="3"/>
  <c r="M12" i="3" s="1"/>
  <c r="S12" i="3" s="1"/>
  <c r="W12" i="3" s="1"/>
  <c r="S192" i="3"/>
  <c r="W192" i="3" s="1"/>
  <c r="L192" i="3"/>
  <c r="L695" i="3"/>
  <c r="S695" i="3"/>
  <c r="W695" i="3" s="1"/>
  <c r="S564" i="3"/>
  <c r="W564" i="3" s="1"/>
  <c r="L564" i="3"/>
  <c r="S792" i="3"/>
  <c r="W792" i="3" s="1"/>
  <c r="L792" i="3"/>
  <c r="L669" i="3"/>
  <c r="M669" i="3" s="1"/>
  <c r="S669" i="3" s="1"/>
  <c r="W669" i="3" s="1"/>
  <c r="S147" i="3"/>
  <c r="W147" i="3" s="1"/>
  <c r="L147" i="3"/>
  <c r="L161" i="3"/>
  <c r="M161" i="3" s="1"/>
  <c r="L622" i="3"/>
  <c r="M622" i="3" s="1"/>
  <c r="S622" i="3" s="1"/>
  <c r="W622" i="3" s="1"/>
  <c r="S40" i="3"/>
  <c r="W40" i="3" s="1"/>
  <c r="L40" i="3"/>
  <c r="L300" i="3"/>
  <c r="M300" i="3" s="1"/>
  <c r="S300" i="3" s="1"/>
  <c r="W300" i="3" s="1"/>
  <c r="S212" i="3"/>
  <c r="W212" i="3" s="1"/>
  <c r="L212" i="3"/>
  <c r="S149" i="3"/>
  <c r="W149" i="3" s="1"/>
  <c r="L149" i="3"/>
  <c r="S183" i="3"/>
  <c r="W183" i="3" s="1"/>
  <c r="L183" i="3"/>
  <c r="S543" i="3"/>
  <c r="W543" i="3" s="1"/>
  <c r="L543" i="3"/>
  <c r="E39" i="2"/>
  <c r="S94" i="3"/>
  <c r="W94" i="3" s="1"/>
  <c r="L94" i="3"/>
  <c r="L39" i="3"/>
  <c r="M39" i="3" s="1"/>
  <c r="S39" i="3" s="1"/>
  <c r="W39" i="3" s="1"/>
  <c r="L563" i="3"/>
  <c r="M563" i="3" s="1"/>
  <c r="S563" i="3" s="1"/>
  <c r="W563" i="3" s="1"/>
  <c r="L716" i="3"/>
  <c r="M716" i="3" s="1"/>
  <c r="S716" i="3" s="1"/>
  <c r="W716" i="3" s="1"/>
  <c r="L58" i="3"/>
  <c r="M58" i="3" s="1"/>
  <c r="S58" i="3" s="1"/>
  <c r="W58" i="3" s="1"/>
  <c r="L562" i="3"/>
  <c r="M562" i="3" s="1"/>
  <c r="S562" i="3" s="1"/>
  <c r="W562" i="3" s="1"/>
  <c r="L767" i="3"/>
  <c r="M767" i="3" s="1"/>
  <c r="S767" i="3" s="1"/>
  <c r="W767" i="3" s="1"/>
  <c r="S510" i="3"/>
  <c r="W510" i="3" s="1"/>
  <c r="L510" i="3"/>
  <c r="L650" i="3"/>
  <c r="M650" i="3" s="1"/>
  <c r="S650" i="3" s="1"/>
  <c r="W650" i="3" s="1"/>
  <c r="L781" i="3"/>
  <c r="S781" i="3"/>
  <c r="W781" i="3" s="1"/>
  <c r="L534" i="3"/>
  <c r="S534" i="3"/>
  <c r="W534" i="3" s="1"/>
  <c r="S171" i="3"/>
  <c r="W171" i="3" s="1"/>
  <c r="L171" i="3"/>
  <c r="S595" i="3"/>
  <c r="W595" i="3" s="1"/>
  <c r="L595" i="3"/>
  <c r="L493" i="3"/>
  <c r="M493" i="3" s="1"/>
  <c r="S493" i="3" s="1"/>
  <c r="W493" i="3" s="1"/>
  <c r="L124" i="3"/>
  <c r="S124" i="3"/>
  <c r="W124" i="3" s="1"/>
  <c r="S170" i="3"/>
  <c r="W170" i="3" s="1"/>
  <c r="L170" i="3"/>
  <c r="S160" i="3"/>
  <c r="W160" i="3" s="1"/>
  <c r="L160" i="3"/>
  <c r="L618" i="3"/>
  <c r="M618" i="3" s="1"/>
  <c r="S618" i="3" s="1"/>
  <c r="W618" i="3" s="1"/>
  <c r="L10" i="3"/>
  <c r="M10" i="3" s="1"/>
  <c r="S10" i="3" s="1"/>
  <c r="W10" i="3" s="1"/>
  <c r="L779" i="3"/>
  <c r="M779" i="3" s="1"/>
  <c r="S779" i="3" s="1"/>
  <c r="W779" i="3" s="1"/>
  <c r="S422" i="3"/>
  <c r="W422" i="3" s="1"/>
  <c r="L422" i="3"/>
  <c r="L600" i="3"/>
  <c r="M600" i="3" s="1"/>
  <c r="S600" i="3" s="1"/>
  <c r="W600" i="3" s="1"/>
  <c r="S152" i="3"/>
  <c r="W152" i="3" s="1"/>
  <c r="L152" i="3"/>
  <c r="S96" i="3"/>
  <c r="W96" i="3" s="1"/>
  <c r="L96" i="3"/>
  <c r="L551" i="3"/>
  <c r="S551" i="3"/>
  <c r="W551" i="3" s="1"/>
  <c r="K800" i="3"/>
  <c r="L800" i="3" s="1"/>
  <c r="L3" i="3"/>
  <c r="M3" i="3" s="1"/>
  <c r="S709" i="3"/>
  <c r="W709" i="3" s="1"/>
  <c r="L709" i="3"/>
  <c r="L498" i="3"/>
  <c r="M498" i="3" s="1"/>
  <c r="S498" i="3" s="1"/>
  <c r="W498" i="3" s="1"/>
  <c r="L469" i="3"/>
  <c r="S469" i="3"/>
  <c r="W469" i="3" s="1"/>
  <c r="L549" i="3"/>
  <c r="M549" i="3" s="1"/>
  <c r="S549" i="3" s="1"/>
  <c r="W549" i="3" s="1"/>
  <c r="L634" i="3"/>
  <c r="M634" i="3" s="1"/>
  <c r="S634" i="3" s="1"/>
  <c r="W634" i="3" s="1"/>
  <c r="S136" i="3"/>
  <c r="W136" i="3" s="1"/>
  <c r="L136" i="3"/>
  <c r="L403" i="3"/>
  <c r="M403" i="3" s="1"/>
  <c r="S403" i="3" s="1"/>
  <c r="W403" i="3" s="1"/>
  <c r="S141" i="3"/>
  <c r="W141" i="3" s="1"/>
  <c r="L141" i="3"/>
  <c r="S432" i="3"/>
  <c r="W432" i="3" s="1"/>
  <c r="L432" i="3"/>
  <c r="L500" i="3"/>
  <c r="M500" i="3" s="1"/>
  <c r="S500" i="3" s="1"/>
  <c r="W500" i="3" s="1"/>
  <c r="L538" i="3"/>
  <c r="M538" i="3" s="1"/>
  <c r="S538" i="3" s="1"/>
  <c r="W538" i="3" s="1"/>
  <c r="S224" i="3"/>
  <c r="W224" i="3" s="1"/>
  <c r="L224" i="3"/>
  <c r="L395" i="3"/>
  <c r="M395" i="3" s="1"/>
  <c r="S395" i="3" s="1"/>
  <c r="W395" i="3" s="1"/>
  <c r="S21" i="3"/>
  <c r="W21" i="3" s="1"/>
  <c r="L21" i="3"/>
  <c r="S29" i="3"/>
  <c r="W29" i="3" s="1"/>
  <c r="L29" i="3"/>
  <c r="L202" i="3"/>
  <c r="S202" i="3"/>
  <c r="W202" i="3" s="1"/>
  <c r="S216" i="3"/>
  <c r="W216" i="3" s="1"/>
  <c r="L216" i="3"/>
  <c r="S440" i="3"/>
  <c r="W440" i="3" s="1"/>
  <c r="L440" i="3"/>
  <c r="S724" i="3"/>
  <c r="W724" i="3" s="1"/>
  <c r="L724" i="3"/>
  <c r="L11" i="3"/>
  <c r="S11" i="3"/>
  <c r="W11" i="3" s="1"/>
  <c r="S477" i="3"/>
  <c r="W477" i="3" s="1"/>
  <c r="L477" i="3"/>
  <c r="L497" i="3"/>
  <c r="S497" i="3"/>
  <c r="W497" i="3" s="1"/>
  <c r="L63" i="3"/>
  <c r="M63" i="3" s="1"/>
  <c r="S63" i="3" s="1"/>
  <c r="W63" i="3" s="1"/>
  <c r="L732" i="3"/>
  <c r="M732" i="3" s="1"/>
  <c r="S732" i="3" s="1"/>
  <c r="W732" i="3" s="1"/>
  <c r="S753" i="3"/>
  <c r="W753" i="3" s="1"/>
  <c r="L753" i="3"/>
  <c r="L617" i="3"/>
  <c r="M617" i="3" s="1"/>
  <c r="S617" i="3" s="1"/>
  <c r="W617" i="3" s="1"/>
  <c r="S66" i="3"/>
  <c r="W66" i="3" s="1"/>
  <c r="L66" i="3"/>
  <c r="S95" i="3"/>
  <c r="W95" i="3" s="1"/>
  <c r="L95" i="3"/>
  <c r="S150" i="3"/>
  <c r="W150" i="3" s="1"/>
  <c r="L150" i="3"/>
  <c r="E9" i="2"/>
  <c r="E6" i="2"/>
  <c r="S423" i="3"/>
  <c r="W423" i="3" s="1"/>
  <c r="L423" i="3"/>
  <c r="L571" i="3"/>
  <c r="M571" i="3" s="1"/>
  <c r="S571" i="3" s="1"/>
  <c r="W571" i="3" s="1"/>
  <c r="L502" i="3"/>
  <c r="M502" i="3" s="1"/>
  <c r="S502" i="3" s="1"/>
  <c r="W502" i="3" s="1"/>
  <c r="L51" i="3"/>
  <c r="M51" i="3" s="1"/>
  <c r="S51" i="3" s="1"/>
  <c r="W51" i="3" s="1"/>
  <c r="L645" i="3"/>
  <c r="M645" i="3" s="1"/>
  <c r="S645" i="3" s="1"/>
  <c r="W645" i="3" s="1"/>
  <c r="S138" i="3"/>
  <c r="W138" i="3" s="1"/>
  <c r="L138" i="3"/>
  <c r="L71" i="3"/>
  <c r="M71" i="3" s="1"/>
  <c r="S71" i="3" s="1"/>
  <c r="W71" i="3" s="1"/>
  <c r="L665" i="3"/>
  <c r="M665" i="3" s="1"/>
  <c r="S665" i="3" s="1"/>
  <c r="W665" i="3" s="1"/>
  <c r="S163" i="3"/>
  <c r="W163" i="3" s="1"/>
  <c r="L163" i="3"/>
  <c r="L35" i="3"/>
  <c r="M35" i="3" s="1"/>
  <c r="S35" i="3" s="1"/>
  <c r="W35" i="3" s="1"/>
  <c r="S668" i="3"/>
  <c r="W668" i="3" s="1"/>
  <c r="L668" i="3"/>
  <c r="L368" i="3"/>
  <c r="M368" i="3" s="1"/>
  <c r="S368" i="3" s="1"/>
  <c r="W368" i="3" s="1"/>
  <c r="L728" i="3"/>
  <c r="M728" i="3" s="1"/>
  <c r="S728" i="3" s="1"/>
  <c r="W728" i="3" s="1"/>
  <c r="L769" i="3"/>
  <c r="S769" i="3"/>
  <c r="W769" i="3" s="1"/>
  <c r="S227" i="3"/>
  <c r="W227" i="3" s="1"/>
  <c r="L227" i="3"/>
  <c r="L644" i="3"/>
  <c r="M644" i="3" s="1"/>
  <c r="S644" i="3" s="1"/>
  <c r="W644" i="3" s="1"/>
  <c r="S86" i="3"/>
  <c r="W86" i="3" s="1"/>
  <c r="L86" i="3"/>
  <c r="S426" i="3"/>
  <c r="W426" i="3" s="1"/>
  <c r="L426" i="3"/>
  <c r="L31" i="3"/>
  <c r="M31" i="3" s="1"/>
  <c r="S31" i="3" s="1"/>
  <c r="W31" i="3" s="1"/>
  <c r="J44" i="2" l="1"/>
  <c r="F8" i="2"/>
  <c r="F40" i="2" s="1"/>
  <c r="F6" i="2"/>
  <c r="F38" i="2" s="1"/>
  <c r="G44" i="2"/>
  <c r="M5" i="2"/>
  <c r="M37" i="2" s="1"/>
  <c r="I44" i="2"/>
  <c r="F7" i="2"/>
  <c r="E38" i="2"/>
  <c r="M800" i="3"/>
  <c r="F4" i="2"/>
  <c r="F36" i="2" s="1"/>
  <c r="E41" i="2"/>
  <c r="M9" i="2"/>
  <c r="S161" i="3"/>
  <c r="W161" i="3" s="1"/>
  <c r="F10" i="2"/>
  <c r="F42" i="2" s="1"/>
  <c r="F3" i="2"/>
  <c r="M3" i="2" s="1"/>
  <c r="E42" i="2"/>
  <c r="E36" i="2"/>
  <c r="E12" i="2"/>
  <c r="E35" i="2"/>
  <c r="S3" i="3"/>
  <c r="W3" i="3" s="1"/>
  <c r="M43" i="2"/>
  <c r="N11" i="2"/>
  <c r="O11" i="2" s="1"/>
  <c r="S11" i="2"/>
  <c r="T11" i="2" s="1"/>
  <c r="U11" i="2" s="1"/>
  <c r="S37" i="2" l="1"/>
  <c r="T37" i="2" s="1"/>
  <c r="S43" i="2"/>
  <c r="T43" i="2" s="1"/>
  <c r="M8" i="2"/>
  <c r="N8" i="2" s="1"/>
  <c r="O8" i="2" s="1"/>
  <c r="N5" i="2"/>
  <c r="O5" i="2" s="1"/>
  <c r="S5" i="2"/>
  <c r="T5" i="2" s="1"/>
  <c r="U5" i="2" s="1"/>
  <c r="M6" i="2"/>
  <c r="N6" i="2" s="1"/>
  <c r="O6" i="2" s="1"/>
  <c r="M35" i="2"/>
  <c r="S35" i="2" s="1"/>
  <c r="N3" i="2"/>
  <c r="S3" i="2"/>
  <c r="S800" i="3"/>
  <c r="W800" i="3"/>
  <c r="M10" i="2"/>
  <c r="M41" i="2"/>
  <c r="N9" i="2"/>
  <c r="O9" i="2" s="1"/>
  <c r="S9" i="2"/>
  <c r="T9" i="2" s="1"/>
  <c r="U9" i="2" s="1"/>
  <c r="M4" i="2"/>
  <c r="F12" i="2"/>
  <c r="F35" i="2"/>
  <c r="F39" i="2"/>
  <c r="M7" i="2"/>
  <c r="E44" i="2"/>
  <c r="S41" i="2" l="1"/>
  <c r="T41" i="2" s="1"/>
  <c r="S8" i="2"/>
  <c r="T8" i="2" s="1"/>
  <c r="U8" i="2" s="1"/>
  <c r="M40" i="2"/>
  <c r="S6" i="2"/>
  <c r="T6" i="2" s="1"/>
  <c r="U6" i="2" s="1"/>
  <c r="M38" i="2"/>
  <c r="M36" i="2"/>
  <c r="N4" i="2"/>
  <c r="O4" i="2" s="1"/>
  <c r="S4" i="2"/>
  <c r="T4" i="2" s="1"/>
  <c r="U4" i="2" s="1"/>
  <c r="F44" i="2"/>
  <c r="M42" i="2"/>
  <c r="N10" i="2"/>
  <c r="O10" i="2" s="1"/>
  <c r="S10" i="2"/>
  <c r="T10" i="2" s="1"/>
  <c r="U10" i="2" s="1"/>
  <c r="T3" i="2"/>
  <c r="O3" i="2"/>
  <c r="T35" i="2"/>
  <c r="N7" i="2"/>
  <c r="O7" i="2" s="1"/>
  <c r="M39" i="2"/>
  <c r="S7" i="2"/>
  <c r="T7" i="2" s="1"/>
  <c r="U7" i="2" s="1"/>
  <c r="M12" i="2"/>
  <c r="S38" i="2" l="1"/>
  <c r="T38" i="2" s="1"/>
  <c r="S42" i="2"/>
  <c r="T42" i="2" s="1"/>
  <c r="S36" i="2"/>
  <c r="S40" i="2"/>
  <c r="T40" i="2" s="1"/>
  <c r="S39" i="2"/>
  <c r="T39" i="2" s="1"/>
  <c r="M44" i="2"/>
  <c r="N12" i="2"/>
  <c r="O12" i="2" s="1"/>
  <c r="T12" i="2"/>
  <c r="U12" i="2" s="1"/>
  <c r="U3" i="2"/>
  <c r="S12" i="2"/>
  <c r="S44" i="2" l="1"/>
  <c r="T44" i="2" s="1"/>
  <c r="T36" i="2"/>
</calcChain>
</file>

<file path=xl/sharedStrings.xml><?xml version="1.0" encoding="utf-8"?>
<sst xmlns="http://schemas.openxmlformats.org/spreadsheetml/2006/main" count="7933" uniqueCount="2668">
  <si>
    <t>Overview</t>
  </si>
  <si>
    <t>This workbook contains Fleet Service's internal service charges for FY 2027 budget request.</t>
  </si>
  <si>
    <r>
      <rPr>
        <b/>
        <sz val="11"/>
        <color theme="1"/>
        <rFont val="Calibri"/>
      </rPr>
      <t xml:space="preserve">Please notify dca.budget@multco.us if you plan to budget a different amount and provide detail with explanation.  </t>
    </r>
    <r>
      <rPr>
        <sz val="11"/>
        <color theme="1"/>
        <rFont val="Calibri"/>
      </rPr>
      <t>You may be directed to Fleet Service Division for follow up, however, the DCA Budget Hub should be the initial point of contact to better align DCA and client departments' budgets in the final submissions to the Budget Office.</t>
    </r>
  </si>
  <si>
    <t>Workbook Tab Contents</t>
  </si>
  <si>
    <t>FY 2027 Fleet Summary View</t>
  </si>
  <si>
    <t>FY 2027 Fleet Department Detail worksheet</t>
  </si>
  <si>
    <t>Detailed information.  Filter can be applied for departmental review purposes. Select the period and Dept abbreviation in column A filter to see details and total.</t>
  </si>
  <si>
    <t xml:space="preserve">*Additional Equipment ID provided upon departmental request.  </t>
  </si>
  <si>
    <t>FY 2027 Fleet Rates</t>
  </si>
  <si>
    <t>FY 2027 Published Fleet Internal Service Charges</t>
  </si>
  <si>
    <t>Department</t>
  </si>
  <si>
    <t># of Units</t>
  </si>
  <si>
    <t># of Base Mileage Units</t>
  </si>
  <si>
    <t>Miles</t>
  </si>
  <si>
    <t>Base</t>
  </si>
  <si>
    <t>Meter Over Base</t>
  </si>
  <si>
    <t>Actual Cost</t>
  </si>
  <si>
    <t>Fuel/Oil</t>
  </si>
  <si>
    <t>Administrative</t>
  </si>
  <si>
    <t>Accidents / Damage</t>
  </si>
  <si>
    <t>Other</t>
  </si>
  <si>
    <t>Fleet Services Total</t>
  </si>
  <si>
    <t>Total Replacement</t>
  </si>
  <si>
    <t>COMBINED TOTAL 60411 FLEET SVCS &amp; REPLACEMENT</t>
  </si>
  <si>
    <t>DA</t>
  </si>
  <si>
    <t>DCA</t>
  </si>
  <si>
    <t>DCHS</t>
  </si>
  <si>
    <t>DCJ</t>
  </si>
  <si>
    <t>DCS</t>
  </si>
  <si>
    <t>HD</t>
  </si>
  <si>
    <t>LIB</t>
  </si>
  <si>
    <t>MCSO</t>
  </si>
  <si>
    <t>NON DEPT</t>
  </si>
  <si>
    <t>Total</t>
  </si>
  <si>
    <t>FY 2026 Adopted Fleet Internal Service Charges</t>
  </si>
  <si>
    <t xml:space="preserve">Replacement Admin </t>
  </si>
  <si>
    <t>COMBINED TOTAL 60410 FLEET SVCS &amp; REPLACEMENT</t>
  </si>
  <si>
    <t>TOTAL VARIANCE</t>
  </si>
  <si>
    <t>DCA*</t>
  </si>
  <si>
    <t>Base Vehicles</t>
  </si>
  <si>
    <t>Actual Vehicles</t>
  </si>
  <si>
    <t>Additional Information</t>
  </si>
  <si>
    <t>DEPT</t>
  </si>
  <si>
    <t>WORKDAY Cost Obj</t>
  </si>
  <si>
    <t>Dept #</t>
  </si>
  <si>
    <t>Program Name</t>
  </si>
  <si>
    <t>Six-Digit EQID *</t>
  </si>
  <si>
    <t>Alternate
 ID</t>
  </si>
  <si>
    <t>Class</t>
  </si>
  <si>
    <t>Actual Cost Y/N</t>
  </si>
  <si>
    <t>Base Shop Hours</t>
  </si>
  <si>
    <t>Base Total</t>
  </si>
  <si>
    <t>Cost/Mile</t>
  </si>
  <si>
    <t>Meter over Base</t>
  </si>
  <si>
    <t>Actual Fuel</t>
  </si>
  <si>
    <t>Total Accidents Damage</t>
  </si>
  <si>
    <t>FY2026 FLEET SERVICES TOTAL</t>
  </si>
  <si>
    <t>Repl Category</t>
  </si>
  <si>
    <t>Replacement FY</t>
  </si>
  <si>
    <t>FY2026 FLEET REPLACEMENT TOTAL</t>
  </si>
  <si>
    <t>EQID of previous vehicle</t>
  </si>
  <si>
    <t>Make/Model</t>
  </si>
  <si>
    <t>Vehicle Description</t>
  </si>
  <si>
    <t>Vehicle Year</t>
  </si>
  <si>
    <t>In Service Date</t>
  </si>
  <si>
    <t>Amortization (years)</t>
  </si>
  <si>
    <t>Replacement Date</t>
  </si>
  <si>
    <t>50-1000</t>
  </si>
  <si>
    <t>DISTRIBUTION</t>
  </si>
  <si>
    <t>201009</t>
  </si>
  <si>
    <t>FORD T150CV</t>
  </si>
  <si>
    <t>T150 LOW ROOF AWD CARGO VAN</t>
  </si>
  <si>
    <t>8/24/2020</t>
  </si>
  <si>
    <t>201010</t>
  </si>
  <si>
    <t>A</t>
  </si>
  <si>
    <t>8/19/2020</t>
  </si>
  <si>
    <t>221017</t>
  </si>
  <si>
    <t>11/22/2022</t>
  </si>
  <si>
    <t>221018</t>
  </si>
  <si>
    <t>11/23/2022</t>
  </si>
  <si>
    <t>251050</t>
  </si>
  <si>
    <t>CHRYSLER PACIFICA</t>
  </si>
  <si>
    <t>FWD PLUG-IN HYBRID</t>
  </si>
  <si>
    <t>5/21/2025</t>
  </si>
  <si>
    <t>501000</t>
  </si>
  <si>
    <t>DIST_MISC</t>
  </si>
  <si>
    <t>Y</t>
  </si>
  <si>
    <t>50-2200</t>
  </si>
  <si>
    <t>FM-ELECTRICIANS</t>
  </si>
  <si>
    <t>121022</t>
  </si>
  <si>
    <t>E256932</t>
  </si>
  <si>
    <t>C</t>
  </si>
  <si>
    <t>FORD E350CV</t>
  </si>
  <si>
    <t>E350 1 T CARGO VAN</t>
  </si>
  <si>
    <t>12/13/2012</t>
  </si>
  <si>
    <t>161005</t>
  </si>
  <si>
    <t>E271392</t>
  </si>
  <si>
    <t>FORD TRANSITCONNECTCV</t>
  </si>
  <si>
    <t>TRANSIT CONNECT LWB CARGO VAN</t>
  </si>
  <si>
    <t>9/15/2016</t>
  </si>
  <si>
    <t>171036</t>
  </si>
  <si>
    <t>E274963</t>
  </si>
  <si>
    <t>L</t>
  </si>
  <si>
    <t>FORD T350CV</t>
  </si>
  <si>
    <t>T350 LOW ROOF CARGO VAN</t>
  </si>
  <si>
    <t>3/13/2018</t>
  </si>
  <si>
    <t>171037</t>
  </si>
  <si>
    <t>E274960</t>
  </si>
  <si>
    <t>3/15/2018</t>
  </si>
  <si>
    <t>171038</t>
  </si>
  <si>
    <t>E274959</t>
  </si>
  <si>
    <t>181047</t>
  </si>
  <si>
    <t>E278656</t>
  </si>
  <si>
    <t>LWB CARGO VAN</t>
  </si>
  <si>
    <t>4/4/2019</t>
  </si>
  <si>
    <t>191022</t>
  </si>
  <si>
    <t>E278670</t>
  </si>
  <si>
    <t>FORD TRANSITCONNECT</t>
  </si>
  <si>
    <t>6/6/2019</t>
  </si>
  <si>
    <t>191051</t>
  </si>
  <si>
    <t>E281427</t>
  </si>
  <si>
    <t>10/14/2019</t>
  </si>
  <si>
    <t>201008</t>
  </si>
  <si>
    <t>E287703</t>
  </si>
  <si>
    <t>T150 LOW ROOF CARGO VAN</t>
  </si>
  <si>
    <t>8/25/2020</t>
  </si>
  <si>
    <t>201033</t>
  </si>
  <si>
    <t>E283230</t>
  </si>
  <si>
    <t>5/5/2020</t>
  </si>
  <si>
    <t>201055</t>
  </si>
  <si>
    <t>E284850</t>
  </si>
  <si>
    <t>4/1/2021</t>
  </si>
  <si>
    <t>231007</t>
  </si>
  <si>
    <t>E293856</t>
  </si>
  <si>
    <t>AWD MED ROOF CARGO VAN</t>
  </si>
  <si>
    <t>231008</t>
  </si>
  <si>
    <t>E293855</t>
  </si>
  <si>
    <t>7/26/2024</t>
  </si>
  <si>
    <t>231010</t>
  </si>
  <si>
    <t>E293854</t>
  </si>
  <si>
    <t>8/22/2024</t>
  </si>
  <si>
    <t>50-2300</t>
  </si>
  <si>
    <t>FM-CARPENTERS MAINTENANCE</t>
  </si>
  <si>
    <t>151040</t>
  </si>
  <si>
    <t>E264248</t>
  </si>
  <si>
    <t>3/5/2015</t>
  </si>
  <si>
    <t>171033</t>
  </si>
  <si>
    <t>E274964</t>
  </si>
  <si>
    <t>T350 MED ROOF CARGO VAN</t>
  </si>
  <si>
    <t>10/11/2017</t>
  </si>
  <si>
    <t>171034</t>
  </si>
  <si>
    <t>E274966</t>
  </si>
  <si>
    <t>171035</t>
  </si>
  <si>
    <t>E274965</t>
  </si>
  <si>
    <t>181042</t>
  </si>
  <si>
    <t>E277730</t>
  </si>
  <si>
    <t>1/31/2019</t>
  </si>
  <si>
    <t>181043</t>
  </si>
  <si>
    <t>E277725</t>
  </si>
  <si>
    <t>201011</t>
  </si>
  <si>
    <t>E284825</t>
  </si>
  <si>
    <t>T350 MED ROOF AWD CARGO VAN</t>
  </si>
  <si>
    <t>11/25/2020</t>
  </si>
  <si>
    <t>231011</t>
  </si>
  <si>
    <t>E296280</t>
  </si>
  <si>
    <t>3/2/2024</t>
  </si>
  <si>
    <t>231012</t>
  </si>
  <si>
    <t>E296288</t>
  </si>
  <si>
    <t>E296289</t>
  </si>
  <si>
    <t>5/3/2024</t>
  </si>
  <si>
    <t>231013</t>
  </si>
  <si>
    <t>231024</t>
  </si>
  <si>
    <t>E296282</t>
  </si>
  <si>
    <t>2/20/2024</t>
  </si>
  <si>
    <t>50-3100</t>
  </si>
  <si>
    <t>FM-LOCKSMITH</t>
  </si>
  <si>
    <t>141067</t>
  </si>
  <si>
    <t>E263168</t>
  </si>
  <si>
    <t>GMC SAVANA2500CV</t>
  </si>
  <si>
    <t>3/4 TON CARGO VAN</t>
  </si>
  <si>
    <t>10/27/2014</t>
  </si>
  <si>
    <t>181041</t>
  </si>
  <si>
    <t>E277732</t>
  </si>
  <si>
    <t>FORD T250CV</t>
  </si>
  <si>
    <t>T250 MED ROOF CARGO VAN</t>
  </si>
  <si>
    <t>12/12/2018</t>
  </si>
  <si>
    <t>201012</t>
  </si>
  <si>
    <t>E287730</t>
  </si>
  <si>
    <t>T250 MED ROOF AWD CARGO VAN</t>
  </si>
  <si>
    <t>9/9/2020</t>
  </si>
  <si>
    <t>50-3200</t>
  </si>
  <si>
    <t>FM-ALARMS</t>
  </si>
  <si>
    <t>151066</t>
  </si>
  <si>
    <t>E264802</t>
  </si>
  <si>
    <t>3/12/2015</t>
  </si>
  <si>
    <t>161048</t>
  </si>
  <si>
    <t>E268074</t>
  </si>
  <si>
    <t>11/24/2015</t>
  </si>
  <si>
    <t>161060</t>
  </si>
  <si>
    <t>E271393</t>
  </si>
  <si>
    <t>1/19/2017</t>
  </si>
  <si>
    <t>201053</t>
  </si>
  <si>
    <t>E284812</t>
  </si>
  <si>
    <t>221027</t>
  </si>
  <si>
    <t>E293862</t>
  </si>
  <si>
    <t>LWB XL CARGO VAN</t>
  </si>
  <si>
    <t>10/11/2023</t>
  </si>
  <si>
    <t>221028</t>
  </si>
  <si>
    <t>231014</t>
  </si>
  <si>
    <t>E300561</t>
  </si>
  <si>
    <t>TRANSIT CONNECT CARGO VAN LWB XL</t>
  </si>
  <si>
    <t>5/20/2024</t>
  </si>
  <si>
    <t>50-3300</t>
  </si>
  <si>
    <t>FM-ENGINEERS</t>
  </si>
  <si>
    <t>081036</t>
  </si>
  <si>
    <t>E245653</t>
  </si>
  <si>
    <t>E350 XL 1T CARGO VAN</t>
  </si>
  <si>
    <t>3/19/2008</t>
  </si>
  <si>
    <t>121019</t>
  </si>
  <si>
    <t>E256935</t>
  </si>
  <si>
    <t>12/28/2012</t>
  </si>
  <si>
    <t>131037</t>
  </si>
  <si>
    <t>E260042</t>
  </si>
  <si>
    <t>9/10/2013</t>
  </si>
  <si>
    <t>151004</t>
  </si>
  <si>
    <t>E266996</t>
  </si>
  <si>
    <t>8/13/2015</t>
  </si>
  <si>
    <t>151005</t>
  </si>
  <si>
    <t>E266997</t>
  </si>
  <si>
    <t>151038</t>
  </si>
  <si>
    <t>E264250</t>
  </si>
  <si>
    <t>3/9/2015</t>
  </si>
  <si>
    <t>151039</t>
  </si>
  <si>
    <t>E265101</t>
  </si>
  <si>
    <t>161059</t>
  </si>
  <si>
    <t>E271399</t>
  </si>
  <si>
    <t>3/3/2017</t>
  </si>
  <si>
    <t>161061</t>
  </si>
  <si>
    <t>E271394</t>
  </si>
  <si>
    <t>161062</t>
  </si>
  <si>
    <t>E264940</t>
  </si>
  <si>
    <t>161063</t>
  </si>
  <si>
    <t>E271395</t>
  </si>
  <si>
    <t>181040</t>
  </si>
  <si>
    <t>E277731</t>
  </si>
  <si>
    <t>11/28/2018</t>
  </si>
  <si>
    <t>181044</t>
  </si>
  <si>
    <t>E277745</t>
  </si>
  <si>
    <t>1/28/2019</t>
  </si>
  <si>
    <t>201005</t>
  </si>
  <si>
    <t>E287724</t>
  </si>
  <si>
    <t>10/2/2020</t>
  </si>
  <si>
    <t>201006</t>
  </si>
  <si>
    <t>E287749</t>
  </si>
  <si>
    <t>201007</t>
  </si>
  <si>
    <t>E287733</t>
  </si>
  <si>
    <t>11/13/2020</t>
  </si>
  <si>
    <t>231025</t>
  </si>
  <si>
    <t>E296279</t>
  </si>
  <si>
    <t>2/6/2024</t>
  </si>
  <si>
    <t>231026</t>
  </si>
  <si>
    <t>E296278</t>
  </si>
  <si>
    <t>231030</t>
  </si>
  <si>
    <t>E293895</t>
  </si>
  <si>
    <t>AWD LOW ROOF CV</t>
  </si>
  <si>
    <t>2/7/2024</t>
  </si>
  <si>
    <t>231031</t>
  </si>
  <si>
    <t>E295888</t>
  </si>
  <si>
    <t>50-3400</t>
  </si>
  <si>
    <t>FM-ELECTRONIC SERVICES</t>
  </si>
  <si>
    <t>CST HYBRIDGENERATOR</t>
  </si>
  <si>
    <t>RADIO REPEATER TRAILER</t>
  </si>
  <si>
    <t>8/10/2021</t>
  </si>
  <si>
    <t>E303879</t>
  </si>
  <si>
    <t>T150 LOW ROOF AWD CARGO VAN 130 IN. WB</t>
  </si>
  <si>
    <t>2/3/2025</t>
  </si>
  <si>
    <t>151041</t>
  </si>
  <si>
    <t>E265115</t>
  </si>
  <si>
    <t>161006</t>
  </si>
  <si>
    <t>E268075</t>
  </si>
  <si>
    <t>11/25/2015</t>
  </si>
  <si>
    <t>171032</t>
  </si>
  <si>
    <t>E274125</t>
  </si>
  <si>
    <t>9/5/2017</t>
  </si>
  <si>
    <t>191041</t>
  </si>
  <si>
    <t>E281695</t>
  </si>
  <si>
    <t>CHEVROLET COLORADO</t>
  </si>
  <si>
    <t>EXT CAB 4X4 PICKUP W/26 IN. CANOPY</t>
  </si>
  <si>
    <t>8/21/2019</t>
  </si>
  <si>
    <t>191042</t>
  </si>
  <si>
    <t>E281696</t>
  </si>
  <si>
    <t>EXT CAB 4X4 PICKUP W/23 IN. CANOPY</t>
  </si>
  <si>
    <t>211006</t>
  </si>
  <si>
    <t>E288496</t>
  </si>
  <si>
    <t>FORD RANGER</t>
  </si>
  <si>
    <t>EXT CAB 4X4 W/CANOPY</t>
  </si>
  <si>
    <t>7/30/2021</t>
  </si>
  <si>
    <t>861062</t>
  </si>
  <si>
    <t>ESSUPPLY1</t>
  </si>
  <si>
    <t>50-4100</t>
  </si>
  <si>
    <t>FM-PROPERTY MANAGEMENT</t>
  </si>
  <si>
    <t>141009</t>
  </si>
  <si>
    <t>E264213</t>
  </si>
  <si>
    <t>FORD FOCUS</t>
  </si>
  <si>
    <t>4 DOOR SEDAN</t>
  </si>
  <si>
    <t>11/3/2014</t>
  </si>
  <si>
    <t>171006</t>
  </si>
  <si>
    <t>E273076</t>
  </si>
  <si>
    <t>7/11/2017</t>
  </si>
  <si>
    <t>171069</t>
  </si>
  <si>
    <t>D</t>
  </si>
  <si>
    <t>WESTERN PRO_PLOW_2</t>
  </si>
  <si>
    <t>8 FT SNOW PLOW</t>
  </si>
  <si>
    <t>3/7/2025</t>
  </si>
  <si>
    <t>181004</t>
  </si>
  <si>
    <t>E276910</t>
  </si>
  <si>
    <t>FORD ESCAPE</t>
  </si>
  <si>
    <t>4X4 SUV</t>
  </si>
  <si>
    <t>1/31/2018</t>
  </si>
  <si>
    <t>181016</t>
  </si>
  <si>
    <t>E278467</t>
  </si>
  <si>
    <t>6/11/2018</t>
  </si>
  <si>
    <t>201047</t>
  </si>
  <si>
    <t>E284820</t>
  </si>
  <si>
    <t>FORD F250</t>
  </si>
  <si>
    <t>EXT CAB 4X4 PU WITH LIFTGATE</t>
  </si>
  <si>
    <t>12/10/2020</t>
  </si>
  <si>
    <t>041052</t>
  </si>
  <si>
    <t>E247368</t>
  </si>
  <si>
    <t>FORD F350</t>
  </si>
  <si>
    <t>4X4 PICKUP</t>
  </si>
  <si>
    <t>12/22/2004</t>
  </si>
  <si>
    <t>041139</t>
  </si>
  <si>
    <t>WESTERN PRO_PLOW</t>
  </si>
  <si>
    <t>50-5200</t>
  </si>
  <si>
    <t>FM-ADMIN</t>
  </si>
  <si>
    <t>141007</t>
  </si>
  <si>
    <t>E264220</t>
  </si>
  <si>
    <t>11/4/2014</t>
  </si>
  <si>
    <t>191019</t>
  </si>
  <si>
    <t>E280379</t>
  </si>
  <si>
    <t>4/15/2019</t>
  </si>
  <si>
    <t>50-5300</t>
  </si>
  <si>
    <t>FM-STRATEGIC PROJECTS</t>
  </si>
  <si>
    <t>141011</t>
  </si>
  <si>
    <t>E264219</t>
  </si>
  <si>
    <t>181007</t>
  </si>
  <si>
    <t>E276924</t>
  </si>
  <si>
    <t>3/1/2018</t>
  </si>
  <si>
    <t>251022</t>
  </si>
  <si>
    <t>CHEVROLET EQUINOX EV</t>
  </si>
  <si>
    <t>AWD EV PASSENGER VAN</t>
  </si>
  <si>
    <t>50-5500</t>
  </si>
  <si>
    <t>FM- COMPLIANCE</t>
  </si>
  <si>
    <t>191018</t>
  </si>
  <si>
    <t>E280377</t>
  </si>
  <si>
    <t>3/29/2019</t>
  </si>
  <si>
    <t>221053</t>
  </si>
  <si>
    <t>N/A</t>
  </si>
  <si>
    <t>GENIE GS1932</t>
  </si>
  <si>
    <t>SCISSOR LIFT</t>
  </si>
  <si>
    <t>5/1/2022</t>
  </si>
  <si>
    <t>50-5600</t>
  </si>
  <si>
    <t>DCA ASSET PRESERVATION ADMIN</t>
  </si>
  <si>
    <t>141010</t>
  </si>
  <si>
    <t>E264214</t>
  </si>
  <si>
    <t>171004</t>
  </si>
  <si>
    <t>E273056</t>
  </si>
  <si>
    <t>FWD SUV</t>
  </si>
  <si>
    <t>7/6/2017</t>
  </si>
  <si>
    <t>171005</t>
  </si>
  <si>
    <t>E273058</t>
  </si>
  <si>
    <t>181006</t>
  </si>
  <si>
    <t>E276925</t>
  </si>
  <si>
    <t>251021</t>
  </si>
  <si>
    <t>TBD 2025</t>
  </si>
  <si>
    <t>2036</t>
  </si>
  <si>
    <t>50-6000</t>
  </si>
  <si>
    <t>TELECOM</t>
  </si>
  <si>
    <t>181046</t>
  </si>
  <si>
    <t>2/12/2019</t>
  </si>
  <si>
    <t>201023</t>
  </si>
  <si>
    <t>SWB CARGO VAN</t>
  </si>
  <si>
    <t>12/17/2019</t>
  </si>
  <si>
    <t>50-7000</t>
  </si>
  <si>
    <t>DESKTOP SERVICES</t>
  </si>
  <si>
    <t>251048</t>
  </si>
  <si>
    <t>6/26/2025</t>
  </si>
  <si>
    <t>93-3000</t>
  </si>
  <si>
    <t>MULTNOMAH COUNTY MOTORPOOL PROGRAM</t>
  </si>
  <si>
    <t>251055</t>
  </si>
  <si>
    <t>FORD MAVERICK</t>
  </si>
  <si>
    <t>AWD HYBRID SUPERCREW TRUCK 4.5 FT BOX 121.1 IN.</t>
  </si>
  <si>
    <t>8/27/2025</t>
  </si>
  <si>
    <t>933000</t>
  </si>
  <si>
    <t>93-5000</t>
  </si>
  <si>
    <t>MULT BLDG MOTOR POOL</t>
  </si>
  <si>
    <t>151076</t>
  </si>
  <si>
    <t>TOYOTA PRIUSC</t>
  </si>
  <si>
    <t>HYBRID COMPACT HATCHBACK</t>
  </si>
  <si>
    <t>11/2/2015</t>
  </si>
  <si>
    <t>181005</t>
  </si>
  <si>
    <t>DODGE CARAVANPV</t>
  </si>
  <si>
    <t>7-PASS MINIVAN FWD</t>
  </si>
  <si>
    <t>201054</t>
  </si>
  <si>
    <t>HYBRID 4X4 SUV</t>
  </si>
  <si>
    <t>1/7/2021</t>
  </si>
  <si>
    <t>211011</t>
  </si>
  <si>
    <t>TOYOTA PRIUS</t>
  </si>
  <si>
    <t>HYBRID 4 DOOR SEDAN</t>
  </si>
  <si>
    <t>221019</t>
  </si>
  <si>
    <t>CHEVROLET BOLT</t>
  </si>
  <si>
    <t>5 DOOR HATCHBACK FWD EV</t>
  </si>
  <si>
    <t>10/13/2022</t>
  </si>
  <si>
    <t>221020</t>
  </si>
  <si>
    <t>241044</t>
  </si>
  <si>
    <t>FWD PLUG-IN HYBRID SUV</t>
  </si>
  <si>
    <t>251019</t>
  </si>
  <si>
    <t>251020</t>
  </si>
  <si>
    <t>261000</t>
  </si>
  <si>
    <t>261001</t>
  </si>
  <si>
    <t>93-6000</t>
  </si>
  <si>
    <t>PROPHET MOTOR POOL</t>
  </si>
  <si>
    <t>181030</t>
  </si>
  <si>
    <t>P119</t>
  </si>
  <si>
    <t>FORD T350PV</t>
  </si>
  <si>
    <t>12 PASS LOW ROOF VAN</t>
  </si>
  <si>
    <t>10/15/2018</t>
  </si>
  <si>
    <t>201049</t>
  </si>
  <si>
    <t>15 PASS LOW ROOF VAN</t>
  </si>
  <si>
    <t>12/15/2020</t>
  </si>
  <si>
    <t>201050</t>
  </si>
  <si>
    <t>12/7/2020</t>
  </si>
  <si>
    <t>93-7000</t>
  </si>
  <si>
    <t>YEON MOTOR POOL (ANNEX)</t>
  </si>
  <si>
    <t>071009</t>
  </si>
  <si>
    <t>GRAND CARAVAN 7 PASS MINI VAN</t>
  </si>
  <si>
    <t>6/30/2007</t>
  </si>
  <si>
    <t>131025</t>
  </si>
  <si>
    <t>FORD FUSION</t>
  </si>
  <si>
    <t>8/20/2013</t>
  </si>
  <si>
    <t>161001</t>
  </si>
  <si>
    <t>8/5/2015</t>
  </si>
  <si>
    <t>G25 0190 18 SEXIX</t>
  </si>
  <si>
    <t>ADVSD SE</t>
  </si>
  <si>
    <t>141023</t>
  </si>
  <si>
    <t>9/5/2013</t>
  </si>
  <si>
    <t>141061</t>
  </si>
  <si>
    <t>5 DOOR HATCHBACK SE</t>
  </si>
  <si>
    <t>9/5/2014</t>
  </si>
  <si>
    <t>G25 0190 12 PSXIX</t>
  </si>
  <si>
    <t>ADVSD APS</t>
  </si>
  <si>
    <t>131021</t>
  </si>
  <si>
    <t>9/1/2013</t>
  </si>
  <si>
    <t>141033</t>
  </si>
  <si>
    <t>141050</t>
  </si>
  <si>
    <t>9/11/2014</t>
  </si>
  <si>
    <t>181019</t>
  </si>
  <si>
    <t>7/23/2018</t>
  </si>
  <si>
    <t>181020</t>
  </si>
  <si>
    <t>G25 0146 18 K48</t>
  </si>
  <si>
    <t>INTELLECTUAL / DEVELOPMENTAL DISABILITIES KIDS</t>
  </si>
  <si>
    <t>211035</t>
  </si>
  <si>
    <t>NISSAN VERSA</t>
  </si>
  <si>
    <t>1/31/2022</t>
  </si>
  <si>
    <t>211038</t>
  </si>
  <si>
    <t>NISSAN ALTIMA</t>
  </si>
  <si>
    <t>M25 WEATHER.SPLIT</t>
  </si>
  <si>
    <t>11-1000</t>
  </si>
  <si>
    <t>WEATHERIZATION SERVICES</t>
  </si>
  <si>
    <t>091003</t>
  </si>
  <si>
    <t>DODGE CARAVANCV</t>
  </si>
  <si>
    <t>MINI CARGO VAN</t>
  </si>
  <si>
    <t>6/1/2009</t>
  </si>
  <si>
    <t>091016</t>
  </si>
  <si>
    <t>6/29/2009</t>
  </si>
  <si>
    <t>091022</t>
  </si>
  <si>
    <t>8/21/2009</t>
  </si>
  <si>
    <t>151032</t>
  </si>
  <si>
    <t>DODGE RAMCV</t>
  </si>
  <si>
    <t>COMPACT CARGO VAN</t>
  </si>
  <si>
    <t>12/9/2014</t>
  </si>
  <si>
    <t>241011</t>
  </si>
  <si>
    <t>PLUG-IN HYBRID</t>
  </si>
  <si>
    <t>3/10/2025</t>
  </si>
  <si>
    <t>G25 0190 16 MCXIX</t>
  </si>
  <si>
    <t>11-1050</t>
  </si>
  <si>
    <t>ADVSD MID COUNTY</t>
  </si>
  <si>
    <t>131030</t>
  </si>
  <si>
    <t>2/12/2013</t>
  </si>
  <si>
    <t>141062</t>
  </si>
  <si>
    <t>9/4/2014</t>
  </si>
  <si>
    <t>151021</t>
  </si>
  <si>
    <t>9/19/2014</t>
  </si>
  <si>
    <t>161055</t>
  </si>
  <si>
    <t>FORD TRANSITCONNECTPV</t>
  </si>
  <si>
    <t>PASSENGER MINI VAN</t>
  </si>
  <si>
    <t>8/24/2016</t>
  </si>
  <si>
    <t>G25 0190 19 TDXIX</t>
  </si>
  <si>
    <t>11-1075</t>
  </si>
  <si>
    <t>ADVSD TD</t>
  </si>
  <si>
    <t>101076</t>
  </si>
  <si>
    <t>11/27/2009</t>
  </si>
  <si>
    <t>151042</t>
  </si>
  <si>
    <t>2/20/2015</t>
  </si>
  <si>
    <t>151043</t>
  </si>
  <si>
    <t>2/27/2015</t>
  </si>
  <si>
    <t>G25 0190 20 WDXIX</t>
  </si>
  <si>
    <t>11-1200</t>
  </si>
  <si>
    <t>ADVSD WEST</t>
  </si>
  <si>
    <t>191020</t>
  </si>
  <si>
    <t>CHEVROLET CRUZE</t>
  </si>
  <si>
    <t>4/17/2019</t>
  </si>
  <si>
    <t>191054</t>
  </si>
  <si>
    <t>G25 0190 15 EDXIX</t>
  </si>
  <si>
    <t>11-1300</t>
  </si>
  <si>
    <t>ADVSD EAST</t>
  </si>
  <si>
    <t>071056</t>
  </si>
  <si>
    <t>4/10/2007</t>
  </si>
  <si>
    <t>141001</t>
  </si>
  <si>
    <t>8/28/2014</t>
  </si>
  <si>
    <t>171009</t>
  </si>
  <si>
    <t>5/16/2017</t>
  </si>
  <si>
    <t>G25 0190 17 NEXIX</t>
  </si>
  <si>
    <t>11-1400</t>
  </si>
  <si>
    <t>ADVSD NNE</t>
  </si>
  <si>
    <t>091017</t>
  </si>
  <si>
    <t>8/20/2009</t>
  </si>
  <si>
    <t>161020</t>
  </si>
  <si>
    <t>8/12/2016</t>
  </si>
  <si>
    <t>191053</t>
  </si>
  <si>
    <t>201004</t>
  </si>
  <si>
    <t>M25 ADVSD PGGF</t>
  </si>
  <si>
    <t>11-1600</t>
  </si>
  <si>
    <t>ADVSD PGC (PUBLIC GUARDIAN)</t>
  </si>
  <si>
    <t>151016</t>
  </si>
  <si>
    <t>171000</t>
  </si>
  <si>
    <t>SWB PASSENGER VAN</t>
  </si>
  <si>
    <t>8/10/2017</t>
  </si>
  <si>
    <t>M25 SCPSP.CVB.CGF</t>
  </si>
  <si>
    <t>EVICTION PREVENTION OUTREACH SERVICES</t>
  </si>
  <si>
    <t>231027</t>
  </si>
  <si>
    <t>HYUNDAI SONATA</t>
  </si>
  <si>
    <t>1/8/2024</t>
  </si>
  <si>
    <t>231049</t>
  </si>
  <si>
    <t>CHEVROLET EQUINOX</t>
  </si>
  <si>
    <t>AWD SUV</t>
  </si>
  <si>
    <t>231050</t>
  </si>
  <si>
    <t>22-1000</t>
  </si>
  <si>
    <t>DCJ DIRECTOR OFFICE</t>
  </si>
  <si>
    <t>121009</t>
  </si>
  <si>
    <t>4 DOOR SEDAN SE MODEL</t>
  </si>
  <si>
    <t>3/22/2012</t>
  </si>
  <si>
    <t>22-1200</t>
  </si>
  <si>
    <t>ASD MEAD</t>
  </si>
  <si>
    <t>151071</t>
  </si>
  <si>
    <t>FORD PIUTILITY</t>
  </si>
  <si>
    <t>AWD CAGE SUV</t>
  </si>
  <si>
    <t>3/27/2015</t>
  </si>
  <si>
    <t>161012</t>
  </si>
  <si>
    <t>7/6/2016</t>
  </si>
  <si>
    <t>171010</t>
  </si>
  <si>
    <t>5/23/2017</t>
  </si>
  <si>
    <t>211005</t>
  </si>
  <si>
    <t>DODGE CHARGER</t>
  </si>
  <si>
    <t>AWD 4D SEDAN CAGE CAR</t>
  </si>
  <si>
    <t>M50 GF AECAM</t>
  </si>
  <si>
    <t>22-1500</t>
  </si>
  <si>
    <t>LOCAL CONTROL</t>
  </si>
  <si>
    <t>161067</t>
  </si>
  <si>
    <t>22-1600</t>
  </si>
  <si>
    <t>ASD COMMUNITY SERVICES</t>
  </si>
  <si>
    <t>041025</t>
  </si>
  <si>
    <t>ACSTRLR</t>
  </si>
  <si>
    <t>HOMEMADE TRAILER</t>
  </si>
  <si>
    <t>UTILITY TRAILERS</t>
  </si>
  <si>
    <t>3/2/2005</t>
  </si>
  <si>
    <t>171065</t>
  </si>
  <si>
    <t>EAGLE TRAILER</t>
  </si>
  <si>
    <t>6 X 14 TANDEM AXLE 7K CAPACITY EUC614TA2 LANDSCAPE TRAILER W PORTA POTTY</t>
  </si>
  <si>
    <t>6/21/2017</t>
  </si>
  <si>
    <t>171066</t>
  </si>
  <si>
    <t>6 X 10 TANDEM AXLE DUMP 7K CAPACITY ED610TA2</t>
  </si>
  <si>
    <t>191043</t>
  </si>
  <si>
    <t>CHEVROLET EXPRESS</t>
  </si>
  <si>
    <t>12-PASS VAN</t>
  </si>
  <si>
    <t>3/20/2020</t>
  </si>
  <si>
    <t>191044</t>
  </si>
  <si>
    <t>201038</t>
  </si>
  <si>
    <t>CREW CAB 4X4</t>
  </si>
  <si>
    <t>1/8/2021</t>
  </si>
  <si>
    <t>231018</t>
  </si>
  <si>
    <t>TRANSIT 350 PASSENGER RWD LOW ROOF VAN XL</t>
  </si>
  <si>
    <t>10/25/2023</t>
  </si>
  <si>
    <t>231019</t>
  </si>
  <si>
    <t>231020</t>
  </si>
  <si>
    <t>231021</t>
  </si>
  <si>
    <t>231022</t>
  </si>
  <si>
    <t>22-1700</t>
  </si>
  <si>
    <t>ASD WOMEN &amp; FAMILY SVCS UNIT</t>
  </si>
  <si>
    <t>151070</t>
  </si>
  <si>
    <t>3/20/2015</t>
  </si>
  <si>
    <t>161026</t>
  </si>
  <si>
    <t>7/26/2016</t>
  </si>
  <si>
    <t>161037</t>
  </si>
  <si>
    <t>8/14/2015</t>
  </si>
  <si>
    <t>161069</t>
  </si>
  <si>
    <t>181010</t>
  </si>
  <si>
    <t>7/13/2018</t>
  </si>
  <si>
    <t>181012</t>
  </si>
  <si>
    <t>211004</t>
  </si>
  <si>
    <t>22-1800</t>
  </si>
  <si>
    <t>P/P SUPERVISION-WEST (SW)</t>
  </si>
  <si>
    <t>081075</t>
  </si>
  <si>
    <t>FORD CVPI</t>
  </si>
  <si>
    <t>4D SEDAN CAGE CAR</t>
  </si>
  <si>
    <t>12/11/2007</t>
  </si>
  <si>
    <t>121014</t>
  </si>
  <si>
    <t>DODGE JOURNEY</t>
  </si>
  <si>
    <t>4 DOOR CROSSOVER</t>
  </si>
  <si>
    <t>4/10/2012</t>
  </si>
  <si>
    <t>22-2300</t>
  </si>
  <si>
    <t>ASD EAST CAMPUS INTERNAL SVCS CGF</t>
  </si>
  <si>
    <t>131023</t>
  </si>
  <si>
    <t>9/20/2013</t>
  </si>
  <si>
    <t>151020</t>
  </si>
  <si>
    <t>7-PASS MINIVAN</t>
  </si>
  <si>
    <t>10/26/2015</t>
  </si>
  <si>
    <t>151046</t>
  </si>
  <si>
    <t>4/10/2015</t>
  </si>
  <si>
    <t>151069</t>
  </si>
  <si>
    <t>161014</t>
  </si>
  <si>
    <t>161016</t>
  </si>
  <si>
    <t>161017</t>
  </si>
  <si>
    <t>161019</t>
  </si>
  <si>
    <t>161023</t>
  </si>
  <si>
    <t>161034</t>
  </si>
  <si>
    <t>161039</t>
  </si>
  <si>
    <t>12/9/2015</t>
  </si>
  <si>
    <t>161065</t>
  </si>
  <si>
    <t>121035</t>
  </si>
  <si>
    <t>CHEVROLET TAHOE</t>
  </si>
  <si>
    <t>4X4 CAGE SUV</t>
  </si>
  <si>
    <t>4/10/2013</t>
  </si>
  <si>
    <t>161013</t>
  </si>
  <si>
    <t>161015</t>
  </si>
  <si>
    <t>161018</t>
  </si>
  <si>
    <t>161025</t>
  </si>
  <si>
    <t>161027</t>
  </si>
  <si>
    <t>161035</t>
  </si>
  <si>
    <t>161036</t>
  </si>
  <si>
    <t>161040</t>
  </si>
  <si>
    <t>171008</t>
  </si>
  <si>
    <t>AWD CAGE SUV - SINGLE PRISONER TRANSPORT</t>
  </si>
  <si>
    <t>6/1/2017</t>
  </si>
  <si>
    <t>211003</t>
  </si>
  <si>
    <t>2/26/2021</t>
  </si>
  <si>
    <t>241045</t>
  </si>
  <si>
    <t>8/11/2025</t>
  </si>
  <si>
    <t>251046</t>
  </si>
  <si>
    <t>CAGE 4WD PPV</t>
  </si>
  <si>
    <t>TBD 2026</t>
  </si>
  <si>
    <t>251054</t>
  </si>
  <si>
    <t>9/9/2025</t>
  </si>
  <si>
    <t>22-2600</t>
  </si>
  <si>
    <t>ASSESSMENT AND REFERRAL CTR</t>
  </si>
  <si>
    <t>161024</t>
  </si>
  <si>
    <t>22-2800</t>
  </si>
  <si>
    <t>ASD SURVIVAL SKILLS</t>
  </si>
  <si>
    <t>161007</t>
  </si>
  <si>
    <t>FORD F150</t>
  </si>
  <si>
    <t>SUPERCREW CAB 4X4</t>
  </si>
  <si>
    <t>12/28/2015</t>
  </si>
  <si>
    <t>22-2900</t>
  </si>
  <si>
    <t>JUVENILE CULTURALLY RESPONSIVE YOUTH AND FAMILY TREATMENT SE</t>
  </si>
  <si>
    <t>241046</t>
  </si>
  <si>
    <t>22-3100</t>
  </si>
  <si>
    <t>JUV-SEX OFFENDER SUPERVISION TEAM</t>
  </si>
  <si>
    <t>191013</t>
  </si>
  <si>
    <t>2/15/2019</t>
  </si>
  <si>
    <t>191014</t>
  </si>
  <si>
    <t>191015</t>
  </si>
  <si>
    <t>191047</t>
  </si>
  <si>
    <t>8/15/2019</t>
  </si>
  <si>
    <t>22-3250</t>
  </si>
  <si>
    <t>JUV-ACCOUNTABILITY &amp; CMTY SVC</t>
  </si>
  <si>
    <t>041132</t>
  </si>
  <si>
    <t>JUVTRLR</t>
  </si>
  <si>
    <t>9/1/2004</t>
  </si>
  <si>
    <t>131042</t>
  </si>
  <si>
    <t>FORD E350PV</t>
  </si>
  <si>
    <t>ECONOLINE 12-PASS VAN</t>
  </si>
  <si>
    <t>8/23/2013</t>
  </si>
  <si>
    <t>131043</t>
  </si>
  <si>
    <t>161066</t>
  </si>
  <si>
    <t>NISSAN FRONTIER</t>
  </si>
  <si>
    <t>4X4 CREW CAB PU</t>
  </si>
  <si>
    <t>6/6/2016</t>
  </si>
  <si>
    <t>22-3300</t>
  </si>
  <si>
    <t>JSD DETENTION CUSTODY</t>
  </si>
  <si>
    <t>221037</t>
  </si>
  <si>
    <t>AWD PPV</t>
  </si>
  <si>
    <t>12/8/2023</t>
  </si>
  <si>
    <t>22-3400</t>
  </si>
  <si>
    <t>JUV-ASSESS &amp; TAX  YTH FAMILIES</t>
  </si>
  <si>
    <t>191002</t>
  </si>
  <si>
    <t>2/1/2019</t>
  </si>
  <si>
    <t>22-3500</t>
  </si>
  <si>
    <t>JUV-RISE</t>
  </si>
  <si>
    <t>'081042</t>
  </si>
  <si>
    <t>4 DOOR SEDAN SE</t>
  </si>
  <si>
    <t>6/18/2008</t>
  </si>
  <si>
    <t>141039</t>
  </si>
  <si>
    <t>FORD TAURUS</t>
  </si>
  <si>
    <t>11/13/2013</t>
  </si>
  <si>
    <t>191017</t>
  </si>
  <si>
    <t>191046</t>
  </si>
  <si>
    <t>22-3600</t>
  </si>
  <si>
    <t>JUV-ASSESSMENT INTERVENTION  ADJUDICATION</t>
  </si>
  <si>
    <t>081041</t>
  </si>
  <si>
    <t>6/13/2008</t>
  </si>
  <si>
    <t>191016</t>
  </si>
  <si>
    <t>221036</t>
  </si>
  <si>
    <t>5/1/2023</t>
  </si>
  <si>
    <t>22-3700</t>
  </si>
  <si>
    <t>JSD CATERING</t>
  </si>
  <si>
    <t>061082</t>
  </si>
  <si>
    <t>FORD E150PV</t>
  </si>
  <si>
    <t>8-PASS VAN</t>
  </si>
  <si>
    <t>8/9/2006</t>
  </si>
  <si>
    <t>161029</t>
  </si>
  <si>
    <t>8/3/2016</t>
  </si>
  <si>
    <t>22-3900</t>
  </si>
  <si>
    <t>JUV-COMMUNITY INTERFACE SERVICES</t>
  </si>
  <si>
    <t>251026</t>
  </si>
  <si>
    <t>4WD SUPERCREW 5` BOX 128.7" WB XL (R4P)</t>
  </si>
  <si>
    <t>30-1100</t>
  </si>
  <si>
    <t>LAND USE PLANNING</t>
  </si>
  <si>
    <t>171003</t>
  </si>
  <si>
    <t>7/18/2017</t>
  </si>
  <si>
    <t>30-1200</t>
  </si>
  <si>
    <t>TRANSPORTATION DIRECTOR</t>
  </si>
  <si>
    <t>251051</t>
  </si>
  <si>
    <t>P141</t>
  </si>
  <si>
    <t>7/28/2025</t>
  </si>
  <si>
    <t>30-1300</t>
  </si>
  <si>
    <t>ROAD ENGINEERING &amp; OPERATIONS</t>
  </si>
  <si>
    <t>141027</t>
  </si>
  <si>
    <t>P97</t>
  </si>
  <si>
    <t>SUPERCAB 4X4</t>
  </si>
  <si>
    <t>6/15/2014</t>
  </si>
  <si>
    <t>141029</t>
  </si>
  <si>
    <t>P101</t>
  </si>
  <si>
    <t>141030</t>
  </si>
  <si>
    <t>P102</t>
  </si>
  <si>
    <t>141037</t>
  </si>
  <si>
    <t>P96</t>
  </si>
  <si>
    <t>171025</t>
  </si>
  <si>
    <t>P112</t>
  </si>
  <si>
    <t>251028</t>
  </si>
  <si>
    <t>P138</t>
  </si>
  <si>
    <t>6/4/2025</t>
  </si>
  <si>
    <t>251057</t>
  </si>
  <si>
    <t>P142</t>
  </si>
  <si>
    <t>30-1600</t>
  </si>
  <si>
    <t>TRANSPORTATION PLANNING AND DEVELOPMENT</t>
  </si>
  <si>
    <t>251029</t>
  </si>
  <si>
    <t>P139</t>
  </si>
  <si>
    <t>30-1650</t>
  </si>
  <si>
    <t>ASSET MANAGEMENT</t>
  </si>
  <si>
    <t>181045</t>
  </si>
  <si>
    <t>30-1700</t>
  </si>
  <si>
    <t>SURVEY/LAND CORNER</t>
  </si>
  <si>
    <t>041083</t>
  </si>
  <si>
    <t>P70</t>
  </si>
  <si>
    <t>CHEVROLET SUBURBAN</t>
  </si>
  <si>
    <t>CARRYALL 4X4</t>
  </si>
  <si>
    <t>2/26/2004</t>
  </si>
  <si>
    <t>131034</t>
  </si>
  <si>
    <t>P81</t>
  </si>
  <si>
    <t>SUPERCREW CAB XLT 4X4</t>
  </si>
  <si>
    <t>2/24/2014</t>
  </si>
  <si>
    <t>191040</t>
  </si>
  <si>
    <t>P123</t>
  </si>
  <si>
    <t>EXT CAB 4X4</t>
  </si>
  <si>
    <t>7/31/2019</t>
  </si>
  <si>
    <t>30-1800</t>
  </si>
  <si>
    <t>ROAD MAINTENANCE</t>
  </si>
  <si>
    <t>001435</t>
  </si>
  <si>
    <t>T28</t>
  </si>
  <si>
    <t>INTERNATIONAL 4800</t>
  </si>
  <si>
    <t>4X4 5YD DUMP TRUCK</t>
  </si>
  <si>
    <t>11/8/1999</t>
  </si>
  <si>
    <t>001437</t>
  </si>
  <si>
    <t>T30</t>
  </si>
  <si>
    <t>021086</t>
  </si>
  <si>
    <t>J1</t>
  </si>
  <si>
    <t>TRAILMAX T-10-UT</t>
  </si>
  <si>
    <t>10K ROLLER TRAILER</t>
  </si>
  <si>
    <t>7/5/2002</t>
  </si>
  <si>
    <t>021087</t>
  </si>
  <si>
    <t>J2</t>
  </si>
  <si>
    <t>031024</t>
  </si>
  <si>
    <t>ROADFUEL</t>
  </si>
  <si>
    <t>041134</t>
  </si>
  <si>
    <t>S109</t>
  </si>
  <si>
    <t>MONROE MAXIMIZER</t>
  </si>
  <si>
    <t>VBOX SPREADER</t>
  </si>
  <si>
    <t>9/20/2004</t>
  </si>
  <si>
    <t>081056</t>
  </si>
  <si>
    <t>T40</t>
  </si>
  <si>
    <t>GMC T8F042</t>
  </si>
  <si>
    <t>RANDCO FLUSHER TRUCK</t>
  </si>
  <si>
    <t>5/1/2008</t>
  </si>
  <si>
    <t>081083</t>
  </si>
  <si>
    <t>P36</t>
  </si>
  <si>
    <t>FREIGHTLINER MT55</t>
  </si>
  <si>
    <t>30 FT STEP VAN</t>
  </si>
  <si>
    <t>9/1/2009</t>
  </si>
  <si>
    <t>081096</t>
  </si>
  <si>
    <t>P48</t>
  </si>
  <si>
    <t>FORD F450</t>
  </si>
  <si>
    <t>XL 4X4 OPS RESPONSE TRUCK SUPER CAB</t>
  </si>
  <si>
    <t>6/10/2008</t>
  </si>
  <si>
    <t>091006</t>
  </si>
  <si>
    <t>S73</t>
  </si>
  <si>
    <t>HENDERSON FSP2</t>
  </si>
  <si>
    <t>DROP IN SANDER</t>
  </si>
  <si>
    <t>3/31/2009</t>
  </si>
  <si>
    <t>091007</t>
  </si>
  <si>
    <t>S74</t>
  </si>
  <si>
    <t>091021</t>
  </si>
  <si>
    <t>U17</t>
  </si>
  <si>
    <t>TEREX AL5000</t>
  </si>
  <si>
    <t>TRAILER MOUNTED 1000W FLOOD LIGHT</t>
  </si>
  <si>
    <t>091023</t>
  </si>
  <si>
    <t>P52</t>
  </si>
  <si>
    <t>1T STAKE TRUCK 2WD CREW CAB DRW</t>
  </si>
  <si>
    <t>8/26/2010</t>
  </si>
  <si>
    <t>091030</t>
  </si>
  <si>
    <t>P51</t>
  </si>
  <si>
    <t>1T FLATBED TRUCK 2WD</t>
  </si>
  <si>
    <t>7/1/2009</t>
  </si>
  <si>
    <t>091034</t>
  </si>
  <si>
    <t>P47</t>
  </si>
  <si>
    <t>XL 4X2 CREW CAB PU</t>
  </si>
  <si>
    <t>1/7/2009</t>
  </si>
  <si>
    <t>091038</t>
  </si>
  <si>
    <t>P57</t>
  </si>
  <si>
    <t>XL 4X2 CREW CAB 1T DUMP TRUCK</t>
  </si>
  <si>
    <t>5/27/2009</t>
  </si>
  <si>
    <t>091039</t>
  </si>
  <si>
    <t>P58</t>
  </si>
  <si>
    <t>XL 4X2 CREW CAB 1T TRUCK W/STAKE BODY</t>
  </si>
  <si>
    <t>1/26/2009</t>
  </si>
  <si>
    <t>091044</t>
  </si>
  <si>
    <t>U15</t>
  </si>
  <si>
    <t>1/29/2009</t>
  </si>
  <si>
    <t>091045</t>
  </si>
  <si>
    <t>U16</t>
  </si>
  <si>
    <t>121003</t>
  </si>
  <si>
    <t>J22</t>
  </si>
  <si>
    <t>CHARMAC TRAILER</t>
  </si>
  <si>
    <t>CARGO TRAILER</t>
  </si>
  <si>
    <t>8/15/2013</t>
  </si>
  <si>
    <t>121005</t>
  </si>
  <si>
    <t>U72</t>
  </si>
  <si>
    <t>VARITECH AI305</t>
  </si>
  <si>
    <t>PORTABLE DEICER SPRAYER</t>
  </si>
  <si>
    <t>2/22/2012</t>
  </si>
  <si>
    <t>121013</t>
  </si>
  <si>
    <t>U11</t>
  </si>
  <si>
    <t>MOBILAIR M50</t>
  </si>
  <si>
    <t>PORTABLE COMPRESSOR</t>
  </si>
  <si>
    <t>121036</t>
  </si>
  <si>
    <t>H9</t>
  </si>
  <si>
    <t>WIRTGEN W100I</t>
  </si>
  <si>
    <t>ASPHALT MILLING MACHINE</t>
  </si>
  <si>
    <t>4/2/2013</t>
  </si>
  <si>
    <t>121047</t>
  </si>
  <si>
    <t>J21</t>
  </si>
  <si>
    <t>INTERSTATE 29TT</t>
  </si>
  <si>
    <t>HD TILT BED TRAILER</t>
  </si>
  <si>
    <t>6/13/2012</t>
  </si>
  <si>
    <t>121053</t>
  </si>
  <si>
    <t>P50</t>
  </si>
  <si>
    <t>B</t>
  </si>
  <si>
    <t>CHEVROLET SILVERADO1500</t>
  </si>
  <si>
    <t>1500 4X4 EXT CAB PU</t>
  </si>
  <si>
    <t>6/27/2012</t>
  </si>
  <si>
    <t>141003</t>
  </si>
  <si>
    <t>G7</t>
  </si>
  <si>
    <t>VOLVO G946C</t>
  </si>
  <si>
    <t>GRADER W/LEICA GRADE SYSTEM</t>
  </si>
  <si>
    <t>1/30/2015</t>
  </si>
  <si>
    <t>141031</t>
  </si>
  <si>
    <t>U28</t>
  </si>
  <si>
    <t>VANAIR VIPER</t>
  </si>
  <si>
    <t>80 CFM PORTABLE AIR COMPRESSOR</t>
  </si>
  <si>
    <t>6/30/2014</t>
  </si>
  <si>
    <t>141048</t>
  </si>
  <si>
    <t>U18</t>
  </si>
  <si>
    <t>8/1/2014</t>
  </si>
  <si>
    <t>141056</t>
  </si>
  <si>
    <t>R10</t>
  </si>
  <si>
    <t>CATERPILLAR CB22B</t>
  </si>
  <si>
    <t>UTILITY COMPACTOR</t>
  </si>
  <si>
    <t>8/21/2014</t>
  </si>
  <si>
    <t>141057</t>
  </si>
  <si>
    <t>R13</t>
  </si>
  <si>
    <t>151001</t>
  </si>
  <si>
    <t>S108</t>
  </si>
  <si>
    <t>WESTERN ICEBREAKER</t>
  </si>
  <si>
    <t>8 IN DROP IN SPREADER SANDER</t>
  </si>
  <si>
    <t>2/4/2015</t>
  </si>
  <si>
    <t>151002</t>
  </si>
  <si>
    <t>Q108</t>
  </si>
  <si>
    <t>WESTERN PROPLUS</t>
  </si>
  <si>
    <t>8.5 FT PRO PLOW</t>
  </si>
  <si>
    <t>151023</t>
  </si>
  <si>
    <t>P104</t>
  </si>
  <si>
    <t>SUPERCAB 4X4 CC W/STAKE BODY AND HOIST</t>
  </si>
  <si>
    <t>1/6/2015</t>
  </si>
  <si>
    <t>151027</t>
  </si>
  <si>
    <t>P105</t>
  </si>
  <si>
    <t>151028</t>
  </si>
  <si>
    <t>P106</t>
  </si>
  <si>
    <t>SUPERCAB 4X4 DUMP TRUCK</t>
  </si>
  <si>
    <t>1/29/2015</t>
  </si>
  <si>
    <t>151029</t>
  </si>
  <si>
    <t>P107</t>
  </si>
  <si>
    <t>11/18/2014</t>
  </si>
  <si>
    <t>151030</t>
  </si>
  <si>
    <t>P108</t>
  </si>
  <si>
    <t>151031</t>
  </si>
  <si>
    <t>P109</t>
  </si>
  <si>
    <t>151080</t>
  </si>
  <si>
    <t>Q107</t>
  </si>
  <si>
    <t>151081</t>
  </si>
  <si>
    <t>Q106</t>
  </si>
  <si>
    <t>161000</t>
  </si>
  <si>
    <t>J23</t>
  </si>
  <si>
    <t>FELLING FT-10-IT</t>
  </si>
  <si>
    <t>DROP DECK TILT TRAILER</t>
  </si>
  <si>
    <t>161003</t>
  </si>
  <si>
    <t>J24</t>
  </si>
  <si>
    <t>171052</t>
  </si>
  <si>
    <t>T48</t>
  </si>
  <si>
    <t>PETERBILT 320</t>
  </si>
  <si>
    <t>CAB CHASSIS WITH MB507P STRIPER BODY</t>
  </si>
  <si>
    <t>3/12/2018</t>
  </si>
  <si>
    <t>191038</t>
  </si>
  <si>
    <t>P124</t>
  </si>
  <si>
    <t>4X4 EXT CAB W/SERVICE BODY</t>
  </si>
  <si>
    <t>4/1/2020</t>
  </si>
  <si>
    <t>191057</t>
  </si>
  <si>
    <t>Q125</t>
  </si>
  <si>
    <t>WESTERN MVP3</t>
  </si>
  <si>
    <t>MVP3 8.5 FT PLOW</t>
  </si>
  <si>
    <t>11/14/2024</t>
  </si>
  <si>
    <t>191058</t>
  </si>
  <si>
    <t>Q128</t>
  </si>
  <si>
    <t>4/21/2025</t>
  </si>
  <si>
    <t>201001</t>
  </si>
  <si>
    <t>P125</t>
  </si>
  <si>
    <t>FORD F550</t>
  </si>
  <si>
    <t>4X4 EXT CAB W/DUMP BODY</t>
  </si>
  <si>
    <t>6/8/2020</t>
  </si>
  <si>
    <t>201002</t>
  </si>
  <si>
    <t>P128</t>
  </si>
  <si>
    <t>10/7/2020</t>
  </si>
  <si>
    <t>201003</t>
  </si>
  <si>
    <t>P129</t>
  </si>
  <si>
    <t>201059</t>
  </si>
  <si>
    <t>S125</t>
  </si>
  <si>
    <t>WESTERN STRIKER</t>
  </si>
  <si>
    <t>9 FT 3.0YD SPREADER / SANDER</t>
  </si>
  <si>
    <t>201060</t>
  </si>
  <si>
    <t>S128</t>
  </si>
  <si>
    <t>221000</t>
  </si>
  <si>
    <t>B11</t>
  </si>
  <si>
    <t>ELGIN CROSSWIND1</t>
  </si>
  <si>
    <t>REGENERATIVE AIR SWEEPER W/PTBLT CC</t>
  </si>
  <si>
    <t>5/12/2022</t>
  </si>
  <si>
    <t>221012</t>
  </si>
  <si>
    <t>P130</t>
  </si>
  <si>
    <t>1/10/2024</t>
  </si>
  <si>
    <t>221013</t>
  </si>
  <si>
    <t>P131</t>
  </si>
  <si>
    <t>2/23/2023</t>
  </si>
  <si>
    <t>221059</t>
  </si>
  <si>
    <t>H13</t>
  </si>
  <si>
    <t>CATERPILLAR 315</t>
  </si>
  <si>
    <t>HYDRAULIC EXCAVATOR</t>
  </si>
  <si>
    <t>1/8/2023</t>
  </si>
  <si>
    <t>221065</t>
  </si>
  <si>
    <t>L13</t>
  </si>
  <si>
    <t>CATERPILLAR 926M</t>
  </si>
  <si>
    <t>WHEEL LOADER</t>
  </si>
  <si>
    <t>11/16/2022</t>
  </si>
  <si>
    <t>221075</t>
  </si>
  <si>
    <t>Q130</t>
  </si>
  <si>
    <t>KNAPHEIDE PLOW</t>
  </si>
  <si>
    <t>SNOW PLOW</t>
  </si>
  <si>
    <t>11/15/2024</t>
  </si>
  <si>
    <t>221076</t>
  </si>
  <si>
    <t>S130</t>
  </si>
  <si>
    <t>KNAPHEIDE SPREADER</t>
  </si>
  <si>
    <t>SPREADER / SANDER</t>
  </si>
  <si>
    <t>221077</t>
  </si>
  <si>
    <t>S131</t>
  </si>
  <si>
    <t>221078</t>
  </si>
  <si>
    <t>Q131</t>
  </si>
  <si>
    <t>231004</t>
  </si>
  <si>
    <t>P132</t>
  </si>
  <si>
    <t>5/22/2024</t>
  </si>
  <si>
    <t>231005</t>
  </si>
  <si>
    <t>P133</t>
  </si>
  <si>
    <t>231006</t>
  </si>
  <si>
    <t>P134</t>
  </si>
  <si>
    <t>231034</t>
  </si>
  <si>
    <t>H14</t>
  </si>
  <si>
    <t>CATERPILLAR 306</t>
  </si>
  <si>
    <t>TRACK EXCAVATOR</t>
  </si>
  <si>
    <t>12/6/2023</t>
  </si>
  <si>
    <t>231035</t>
  </si>
  <si>
    <t>H15</t>
  </si>
  <si>
    <t>231038</t>
  </si>
  <si>
    <t>L14</t>
  </si>
  <si>
    <t>CATERPILLAR 920</t>
  </si>
  <si>
    <t>COMPACT WHEEL LOADER</t>
  </si>
  <si>
    <t>9/11/2023</t>
  </si>
  <si>
    <t>231039</t>
  </si>
  <si>
    <t>L15</t>
  </si>
  <si>
    <t>12/12/2023</t>
  </si>
  <si>
    <t>231041</t>
  </si>
  <si>
    <t>N18</t>
  </si>
  <si>
    <t>SEALMASTER CP300</t>
  </si>
  <si>
    <t>CRACK PRO MASTIC MACHINE 300 GALLON</t>
  </si>
  <si>
    <t>1/14/2025</t>
  </si>
  <si>
    <t>231045</t>
  </si>
  <si>
    <t>U31</t>
  </si>
  <si>
    <t>TSSCO SMC4000</t>
  </si>
  <si>
    <t>TRAILER MTD VARIABLE MESSAGE BOARD</t>
  </si>
  <si>
    <t>9/1/2023</t>
  </si>
  <si>
    <t>231046</t>
  </si>
  <si>
    <t>U32</t>
  </si>
  <si>
    <t>231047</t>
  </si>
  <si>
    <t>U33</t>
  </si>
  <si>
    <t>8/18/2023</t>
  </si>
  <si>
    <t>231048</t>
  </si>
  <si>
    <t>U30</t>
  </si>
  <si>
    <t>231058</t>
  </si>
  <si>
    <t>J25</t>
  </si>
  <si>
    <t>BEHNKE TBCT2424ET</t>
  </si>
  <si>
    <t>PARTIAL-TILT EQUIPMENT TRAILER</t>
  </si>
  <si>
    <t>231059</t>
  </si>
  <si>
    <t>J26</t>
  </si>
  <si>
    <t>241008</t>
  </si>
  <si>
    <t>B12</t>
  </si>
  <si>
    <t>SUPERIORBROOM DT74J</t>
  </si>
  <si>
    <t>SWEEPER / MID-MOUNT BROOM</t>
  </si>
  <si>
    <t>4/1/2024</t>
  </si>
  <si>
    <t>241009</t>
  </si>
  <si>
    <t>B13</t>
  </si>
  <si>
    <t>241020</t>
  </si>
  <si>
    <t>CH6</t>
  </si>
  <si>
    <t>VERMEER BC1200XL</t>
  </si>
  <si>
    <t>BRUSH CHIPPER</t>
  </si>
  <si>
    <t>1/9/2025</t>
  </si>
  <si>
    <t>241021</t>
  </si>
  <si>
    <t>CH7</t>
  </si>
  <si>
    <t>241022</t>
  </si>
  <si>
    <t>N19</t>
  </si>
  <si>
    <t>LEEBOY L150T</t>
  </si>
  <si>
    <t>150 GALLON TANK TACK DISTRIBUTOR</t>
  </si>
  <si>
    <t>241023</t>
  </si>
  <si>
    <t>N20</t>
  </si>
  <si>
    <t>241029</t>
  </si>
  <si>
    <t>AT1</t>
  </si>
  <si>
    <t>TRAFFIX SCORPIONII_METRO</t>
  </si>
  <si>
    <t>TRUCK MOUNTED ATTENUATOR (TMA)</t>
  </si>
  <si>
    <t>5/14/2025</t>
  </si>
  <si>
    <t>241030</t>
  </si>
  <si>
    <t>AT2</t>
  </si>
  <si>
    <t>241031</t>
  </si>
  <si>
    <t>U34</t>
  </si>
  <si>
    <t>NORTH AMERICA AFAD RCF2.4</t>
  </si>
  <si>
    <t>AUTOMATED FLAGGER ASSISTANCE DEVICE</t>
  </si>
  <si>
    <t>6/1/2024</t>
  </si>
  <si>
    <t>241032</t>
  </si>
  <si>
    <t>U35</t>
  </si>
  <si>
    <t>251000</t>
  </si>
  <si>
    <t>J27</t>
  </si>
  <si>
    <t>FELLING FT-50-3-TA</t>
  </si>
  <si>
    <t>AIR TILT TRAILER W/RAMPS</t>
  </si>
  <si>
    <t>251007</t>
  </si>
  <si>
    <t>L16</t>
  </si>
  <si>
    <t>CATERPILLAR 262D3</t>
  </si>
  <si>
    <t>SKID STEER LOADER</t>
  </si>
  <si>
    <t>5/5/2025</t>
  </si>
  <si>
    <t>251016</t>
  </si>
  <si>
    <t>M11</t>
  </si>
  <si>
    <t>ATMAX MOWER</t>
  </si>
  <si>
    <t>22 - 26FT FLA CAPABLE GEN 4 WITH 24FT BOOM ARM</t>
  </si>
  <si>
    <t>6/3/2025</t>
  </si>
  <si>
    <t>251017</t>
  </si>
  <si>
    <t>M12</t>
  </si>
  <si>
    <t>251030</t>
  </si>
  <si>
    <t>S29</t>
  </si>
  <si>
    <t>STAINLESS STEEL SPREADER 4.0YD CHAIN ELECTRIC</t>
  </si>
  <si>
    <t>251045</t>
  </si>
  <si>
    <t>P140</t>
  </si>
  <si>
    <t>4WD SUV LS MULTIPURPOSE PASSENGER VAN</t>
  </si>
  <si>
    <t>251058</t>
  </si>
  <si>
    <t>TBD</t>
  </si>
  <si>
    <t>FALCON 6T2B</t>
  </si>
  <si>
    <t>ASPHALT HOT BOX TRAILER</t>
  </si>
  <si>
    <t>251059</t>
  </si>
  <si>
    <t>T50</t>
  </si>
  <si>
    <t>FREIGHTLINER TRUCK</t>
  </si>
  <si>
    <t>SUPER PRODUCTS CAMEL VACUUM TRUCK  12YD PUSH-TO-EJECT BODY</t>
  </si>
  <si>
    <t>6/9/2025</t>
  </si>
  <si>
    <t>251060</t>
  </si>
  <si>
    <t>Q54</t>
  </si>
  <si>
    <t>10/7/2025</t>
  </si>
  <si>
    <t>251061</t>
  </si>
  <si>
    <t>S54</t>
  </si>
  <si>
    <t>MONROE MCV</t>
  </si>
  <si>
    <t>VBOX SPREADER 132X84X56</t>
  </si>
  <si>
    <t>7/6/2015</t>
  </si>
  <si>
    <t>251062</t>
  </si>
  <si>
    <t>Q51</t>
  </si>
  <si>
    <t>251063</t>
  </si>
  <si>
    <t>S51</t>
  </si>
  <si>
    <t>251064</t>
  </si>
  <si>
    <t>Q52</t>
  </si>
  <si>
    <t>251065</t>
  </si>
  <si>
    <t>S52</t>
  </si>
  <si>
    <t>251066</t>
  </si>
  <si>
    <t>T51</t>
  </si>
  <si>
    <t>VOLVO VHD64F300</t>
  </si>
  <si>
    <t>10YD DUMP TRUCK</t>
  </si>
  <si>
    <t>2041</t>
  </si>
  <si>
    <t>251067</t>
  </si>
  <si>
    <t>T52</t>
  </si>
  <si>
    <t>251068</t>
  </si>
  <si>
    <t>T53</t>
  </si>
  <si>
    <t>251069</t>
  </si>
  <si>
    <t>T54</t>
  </si>
  <si>
    <t>251070</t>
  </si>
  <si>
    <t>T55</t>
  </si>
  <si>
    <t>851062</t>
  </si>
  <si>
    <t>ROADD1</t>
  </si>
  <si>
    <t>851064</t>
  </si>
  <si>
    <t>ROADD4</t>
  </si>
  <si>
    <t>851065</t>
  </si>
  <si>
    <t>ROADD5</t>
  </si>
  <si>
    <t>861008</t>
  </si>
  <si>
    <t>DISTRICT4</t>
  </si>
  <si>
    <t>861022</t>
  </si>
  <si>
    <t>MISCROAD</t>
  </si>
  <si>
    <t>871047</t>
  </si>
  <si>
    <t>ROADSTAFF</t>
  </si>
  <si>
    <t>901001</t>
  </si>
  <si>
    <t>U8</t>
  </si>
  <si>
    <t>HOMEMADE PAVER</t>
  </si>
  <si>
    <t>LOADER MOUNTED SCREED PAVER</t>
  </si>
  <si>
    <t>1/1/1990</t>
  </si>
  <si>
    <t>971092</t>
  </si>
  <si>
    <t>P32</t>
  </si>
  <si>
    <t>CHEVROLET C351TPU</t>
  </si>
  <si>
    <t>CC W/FLATBED</t>
  </si>
  <si>
    <t>7/1/1997</t>
  </si>
  <si>
    <t>971116</t>
  </si>
  <si>
    <t>U13</t>
  </si>
  <si>
    <t>COMPAIR LEROIQ185DJ</t>
  </si>
  <si>
    <t>TRAILER MOUNTED COMPRESSOR</t>
  </si>
  <si>
    <t>4/16/1997</t>
  </si>
  <si>
    <t>991124</t>
  </si>
  <si>
    <t>Q28</t>
  </si>
  <si>
    <t>SCHMIDT MF5.4</t>
  </si>
  <si>
    <t>SNOWPLOW 9765</t>
  </si>
  <si>
    <t>991126</t>
  </si>
  <si>
    <t>Q30</t>
  </si>
  <si>
    <t>991127</t>
  </si>
  <si>
    <t>ROADRENT</t>
  </si>
  <si>
    <t>N</t>
  </si>
  <si>
    <t>251071</t>
  </si>
  <si>
    <t>Q53</t>
  </si>
  <si>
    <t>11/4/2025</t>
  </si>
  <si>
    <t>251072</t>
  </si>
  <si>
    <t>Q55</t>
  </si>
  <si>
    <t>MONROE MPJ45R12-ISTT</t>
  </si>
  <si>
    <t>12 FT J-STYLE TORSION TRIP EDGE PLOW</t>
  </si>
  <si>
    <t>251053</t>
  </si>
  <si>
    <t>S53</t>
  </si>
  <si>
    <t>251074</t>
  </si>
  <si>
    <t>S55</t>
  </si>
  <si>
    <t>30-2000</t>
  </si>
  <si>
    <t>BRIDGE MAINTENANCE</t>
  </si>
  <si>
    <t>041116</t>
  </si>
  <si>
    <t>P28</t>
  </si>
  <si>
    <t>4X2 EXT CAB SERVICE TRUCK</t>
  </si>
  <si>
    <t>3/15/2005</t>
  </si>
  <si>
    <t>051018</t>
  </si>
  <si>
    <t>P35</t>
  </si>
  <si>
    <t>CHEVROLET 1TDUMP</t>
  </si>
  <si>
    <t>3500 SILVERADO 4X4 1T DUMP</t>
  </si>
  <si>
    <t>7/21/2005</t>
  </si>
  <si>
    <t>051043</t>
  </si>
  <si>
    <t>U4</t>
  </si>
  <si>
    <t>ADDCO BRICKII</t>
  </si>
  <si>
    <t>TRAILER MOUNTED VARIABLE MESSAGE BOARD</t>
  </si>
  <si>
    <t>8/1/2005</t>
  </si>
  <si>
    <t>051049</t>
  </si>
  <si>
    <t>DODGE DAKOTA</t>
  </si>
  <si>
    <t>QUAD CAB 4X4 PU</t>
  </si>
  <si>
    <t>6/14/2005</t>
  </si>
  <si>
    <t>071007</t>
  </si>
  <si>
    <t>U12</t>
  </si>
  <si>
    <t>12/18/2007</t>
  </si>
  <si>
    <t>081053</t>
  </si>
  <si>
    <t>BR15</t>
  </si>
  <si>
    <t>INGERSOLL P185AWJD</t>
  </si>
  <si>
    <t>12/9/2008</t>
  </si>
  <si>
    <t>111050</t>
  </si>
  <si>
    <t>BR14</t>
  </si>
  <si>
    <t>JOHNDEERE GATOR</t>
  </si>
  <si>
    <t>TH 6X4 UTILITY VEHICLE</t>
  </si>
  <si>
    <t>9/30/2011</t>
  </si>
  <si>
    <t>111055</t>
  </si>
  <si>
    <t>BR16</t>
  </si>
  <si>
    <t>121054</t>
  </si>
  <si>
    <t>P85</t>
  </si>
  <si>
    <t>5/25/2012</t>
  </si>
  <si>
    <t>151022</t>
  </si>
  <si>
    <t>P110</t>
  </si>
  <si>
    <t>4X4 DIESEL AERIAL TRUCK</t>
  </si>
  <si>
    <t>1/22/2015</t>
  </si>
  <si>
    <t>161079</t>
  </si>
  <si>
    <t>P120</t>
  </si>
  <si>
    <t>4WD SUPER CREW CAB CC WITH STAKE BODY</t>
  </si>
  <si>
    <t>10/17/2018</t>
  </si>
  <si>
    <t>161080</t>
  </si>
  <si>
    <t>P121</t>
  </si>
  <si>
    <t>4WD SUPER CAB W/ SERVICE BODY AND CRANE</t>
  </si>
  <si>
    <t>161081</t>
  </si>
  <si>
    <t>P122</t>
  </si>
  <si>
    <t>4WD SUPER CREW CAB W/ SERVICE BODY</t>
  </si>
  <si>
    <t>161082</t>
  </si>
  <si>
    <t>Q120</t>
  </si>
  <si>
    <t>WESTERN MVPPLUS</t>
  </si>
  <si>
    <t>MVP PLUS 8.5 FT V-PLOW</t>
  </si>
  <si>
    <t>161083</t>
  </si>
  <si>
    <t>Q121</t>
  </si>
  <si>
    <t>161084</t>
  </si>
  <si>
    <t>Q122</t>
  </si>
  <si>
    <t>201032</t>
  </si>
  <si>
    <t>P126</t>
  </si>
  <si>
    <t>1/25/2021</t>
  </si>
  <si>
    <t>221073</t>
  </si>
  <si>
    <t>U36</t>
  </si>
  <si>
    <t>3/28/2023</t>
  </si>
  <si>
    <t>221074</t>
  </si>
  <si>
    <t>U37</t>
  </si>
  <si>
    <t>231001</t>
  </si>
  <si>
    <t>T49</t>
  </si>
  <si>
    <t>PETERBILT 220</t>
  </si>
  <si>
    <t>CHASSIS TRUCK W/WATER BODY</t>
  </si>
  <si>
    <t>10/21/2024</t>
  </si>
  <si>
    <t>251023</t>
  </si>
  <si>
    <t>P135</t>
  </si>
  <si>
    <t>4X4 SUPERCREW 5FT BOX 128.7IN WB XL (R4P)</t>
  </si>
  <si>
    <t>10/2/2025</t>
  </si>
  <si>
    <t>251024</t>
  </si>
  <si>
    <t>P136</t>
  </si>
  <si>
    <t>251025</t>
  </si>
  <si>
    <t>P137</t>
  </si>
  <si>
    <t>4X4 SUPERCAB 8FT BOX 164IN WB SRW XL</t>
  </si>
  <si>
    <t>861034</t>
  </si>
  <si>
    <t>BRIDGE</t>
  </si>
  <si>
    <t>961029</t>
  </si>
  <si>
    <t>BR11</t>
  </si>
  <si>
    <t>KOTTLER 2TA</t>
  </si>
  <si>
    <t>TRAILER MOUNTED GENERATOR</t>
  </si>
  <si>
    <t>2/26/1996</t>
  </si>
  <si>
    <t>30-2050</t>
  </si>
  <si>
    <t>BRIDGE OPS/ADMIN</t>
  </si>
  <si>
    <t>081069</t>
  </si>
  <si>
    <t>P10</t>
  </si>
  <si>
    <t>JEEP GRANDCHEROKEE</t>
  </si>
  <si>
    <t>LAREDO 4X4 SUV</t>
  </si>
  <si>
    <t>10/12/2007</t>
  </si>
  <si>
    <t>161022</t>
  </si>
  <si>
    <t>P115</t>
  </si>
  <si>
    <t>SMART FORTWO</t>
  </si>
  <si>
    <t>2 DOOR SMART CAR</t>
  </si>
  <si>
    <t>30-2100</t>
  </si>
  <si>
    <t>BRIDGE ENGINEERING</t>
  </si>
  <si>
    <t>171001</t>
  </si>
  <si>
    <t>P118</t>
  </si>
  <si>
    <t>FORD EXPLORER</t>
  </si>
  <si>
    <t>8/21/2017</t>
  </si>
  <si>
    <t>171020</t>
  </si>
  <si>
    <t>P117</t>
  </si>
  <si>
    <t>171026</t>
  </si>
  <si>
    <t>P113</t>
  </si>
  <si>
    <t>171027</t>
  </si>
  <si>
    <t>P114</t>
  </si>
  <si>
    <t>201022</t>
  </si>
  <si>
    <t>P127</t>
  </si>
  <si>
    <t>6/10/2020</t>
  </si>
  <si>
    <t>30-2200</t>
  </si>
  <si>
    <t>ANIMAL SERVICES</t>
  </si>
  <si>
    <t>081077</t>
  </si>
  <si>
    <t>SILVERADO RENDEZVOUS</t>
  </si>
  <si>
    <t>3 HORSE BUMPER PULL TRAILER 14 FT</t>
  </si>
  <si>
    <t>7/20/2007</t>
  </si>
  <si>
    <t>101034</t>
  </si>
  <si>
    <t>10/18/2010</t>
  </si>
  <si>
    <t>121011</t>
  </si>
  <si>
    <t>CHEVROLET SILVERADO2500</t>
  </si>
  <si>
    <t>2500 3/4T 4WD EXT CAB PU W/ANIMAL BOX</t>
  </si>
  <si>
    <t>1/30/2013</t>
  </si>
  <si>
    <t>121056</t>
  </si>
  <si>
    <t>2500 3/4T 2WD EXT CAB PU W/ANIMAL BOX</t>
  </si>
  <si>
    <t>11/26/2012</t>
  </si>
  <si>
    <t>121057</t>
  </si>
  <si>
    <t>131002</t>
  </si>
  <si>
    <t>2/7/2014</t>
  </si>
  <si>
    <t>141002</t>
  </si>
  <si>
    <t>4/23/2015</t>
  </si>
  <si>
    <t>151008</t>
  </si>
  <si>
    <t>2WD EXT CAB PU W/ANIMAL BOX</t>
  </si>
  <si>
    <t>2/12/2016</t>
  </si>
  <si>
    <t>151075</t>
  </si>
  <si>
    <t>SUNDOWNER SUNLITE</t>
  </si>
  <si>
    <t>LIVESTOCK TRAILER</t>
  </si>
  <si>
    <t>4/9/2014</t>
  </si>
  <si>
    <t>181017</t>
  </si>
  <si>
    <t>CONTINENTAL TW58SA</t>
  </si>
  <si>
    <t>5X8 ENCLOSED UTILITY TRAILER</t>
  </si>
  <si>
    <t>7/1/2018</t>
  </si>
  <si>
    <t>191033</t>
  </si>
  <si>
    <t>EXT CAB 4X4 PICK UP W/ANIMAL BODY</t>
  </si>
  <si>
    <t>3/13/2020</t>
  </si>
  <si>
    <t>191034</t>
  </si>
  <si>
    <t>2/20/2020</t>
  </si>
  <si>
    <t>191035</t>
  </si>
  <si>
    <t>EXT CAB 4X4 PICK UP W/ANIMAL BOX</t>
  </si>
  <si>
    <t>3/20/2022</t>
  </si>
  <si>
    <t>191036</t>
  </si>
  <si>
    <t>4/16/2020</t>
  </si>
  <si>
    <t>191037</t>
  </si>
  <si>
    <t>231015</t>
  </si>
  <si>
    <t>TRANSIT CARGO VAN LWB XL</t>
  </si>
  <si>
    <t>2/6/2025</t>
  </si>
  <si>
    <t>231016</t>
  </si>
  <si>
    <t>AWD HIGH ROOF EXT LENGTH CARGO VAN</t>
  </si>
  <si>
    <t>3/3/2025</t>
  </si>
  <si>
    <t>30-3000</t>
  </si>
  <si>
    <t>ELECTIONS</t>
  </si>
  <si>
    <t>151036</t>
  </si>
  <si>
    <t>1/26/2015</t>
  </si>
  <si>
    <t>30-3200</t>
  </si>
  <si>
    <t>ELECTIONS-ENTERPRISE RENTAL FUEL CARD</t>
  </si>
  <si>
    <t>231042</t>
  </si>
  <si>
    <t>15-1000</t>
  </si>
  <si>
    <t>ENV HEALTH/INSPECTIONS</t>
  </si>
  <si>
    <t>171012</t>
  </si>
  <si>
    <t>E272826</t>
  </si>
  <si>
    <t>2/6/2017</t>
  </si>
  <si>
    <t>171013</t>
  </si>
  <si>
    <t>E272824</t>
  </si>
  <si>
    <t>171014</t>
  </si>
  <si>
    <t>E272804</t>
  </si>
  <si>
    <t>2/7/2017</t>
  </si>
  <si>
    <t>171015</t>
  </si>
  <si>
    <t>E272805</t>
  </si>
  <si>
    <t>2/8/2017</t>
  </si>
  <si>
    <t>171016</t>
  </si>
  <si>
    <t>E272806</t>
  </si>
  <si>
    <t>171018</t>
  </si>
  <si>
    <t>E272808</t>
  </si>
  <si>
    <t>2/9/2017</t>
  </si>
  <si>
    <t>171019</t>
  </si>
  <si>
    <t>E272834</t>
  </si>
  <si>
    <t>171022</t>
  </si>
  <si>
    <t>E277855</t>
  </si>
  <si>
    <t>201024</t>
  </si>
  <si>
    <t>TOYOTA COROLLA</t>
  </si>
  <si>
    <t>HYBRID COMPACT 4 DOOR SEDAN</t>
  </si>
  <si>
    <t>231028</t>
  </si>
  <si>
    <t>HYUNDAI ELANTRA</t>
  </si>
  <si>
    <t>HYBRID SEDAN</t>
  </si>
  <si>
    <t>3/30/2023</t>
  </si>
  <si>
    <t>231029</t>
  </si>
  <si>
    <t>231068</t>
  </si>
  <si>
    <t>5/15/2024</t>
  </si>
  <si>
    <t>241012</t>
  </si>
  <si>
    <t>5/12/2024</t>
  </si>
  <si>
    <t>241013</t>
  </si>
  <si>
    <t>5/14/2024</t>
  </si>
  <si>
    <t>241014</t>
  </si>
  <si>
    <t>241015</t>
  </si>
  <si>
    <t>241016</t>
  </si>
  <si>
    <t>241017</t>
  </si>
  <si>
    <t>241018</t>
  </si>
  <si>
    <t>5/16/2024</t>
  </si>
  <si>
    <t>251056</t>
  </si>
  <si>
    <t>9/17/2025</t>
  </si>
  <si>
    <t>15-1080</t>
  </si>
  <si>
    <t>ENV HEALTH HEALTHY HOME GF</t>
  </si>
  <si>
    <t>141041</t>
  </si>
  <si>
    <t>CONNECT XL CARGO VAN SWB</t>
  </si>
  <si>
    <t>9/9/2014</t>
  </si>
  <si>
    <t>181021</t>
  </si>
  <si>
    <t>15-1090</t>
  </si>
  <si>
    <t>ENV HEALTH TOBACCO PREVENTION</t>
  </si>
  <si>
    <t>161021</t>
  </si>
  <si>
    <t>7/25/2018</t>
  </si>
  <si>
    <t>15-1100</t>
  </si>
  <si>
    <t>VECTOR</t>
  </si>
  <si>
    <t>041096</t>
  </si>
  <si>
    <t>ATV2</t>
  </si>
  <si>
    <t>HONDA TRX350FE4</t>
  </si>
  <si>
    <t>ATV 4X4</t>
  </si>
  <si>
    <t>7/14/2004</t>
  </si>
  <si>
    <t>041137</t>
  </si>
  <si>
    <t>ATV1</t>
  </si>
  <si>
    <t>041138</t>
  </si>
  <si>
    <t>EGLIR TRAILER</t>
  </si>
  <si>
    <t>ATV TRAILER</t>
  </si>
  <si>
    <t>071096</t>
  </si>
  <si>
    <t>7/19/2006</t>
  </si>
  <si>
    <t>081015</t>
  </si>
  <si>
    <t>WHITEBEAR GO-4</t>
  </si>
  <si>
    <t>3 WHEEL SCOOTER</t>
  </si>
  <si>
    <t>8/17/2016</t>
  </si>
  <si>
    <t>081017</t>
  </si>
  <si>
    <t>101015</t>
  </si>
  <si>
    <t>1/2T EXT CAB SWB 4X4 PU</t>
  </si>
  <si>
    <t>3/23/2010</t>
  </si>
  <si>
    <t>111046</t>
  </si>
  <si>
    <t>ARGO</t>
  </si>
  <si>
    <t>ARGO AVENGER</t>
  </si>
  <si>
    <t>AMPHIBOUS 8X8 ATV</t>
  </si>
  <si>
    <t>141016</t>
  </si>
  <si>
    <t>5X8 SINGLE AXLE ATV TRAILER</t>
  </si>
  <si>
    <t>141017</t>
  </si>
  <si>
    <t>DOUBLE AXLE ATV TRAILER</t>
  </si>
  <si>
    <t>141036</t>
  </si>
  <si>
    <t>141070</t>
  </si>
  <si>
    <t>ATV3</t>
  </si>
  <si>
    <t>HONDA TRX42FM1</t>
  </si>
  <si>
    <t>ATV WITH MOUNTED WINCH</t>
  </si>
  <si>
    <t>10/31/2014</t>
  </si>
  <si>
    <t>151000</t>
  </si>
  <si>
    <t>MUNSON PACKMAN</t>
  </si>
  <si>
    <t>21` LANDING CRAFT W/MERCURY MOTOR</t>
  </si>
  <si>
    <t>6/29/2015</t>
  </si>
  <si>
    <t>161076</t>
  </si>
  <si>
    <t>EXT CAB 4X4 PICKUP</t>
  </si>
  <si>
    <t>6/30/2017</t>
  </si>
  <si>
    <t>161085</t>
  </si>
  <si>
    <t>KLAMATH ALASKAN</t>
  </si>
  <si>
    <t>16FT BOAT</t>
  </si>
  <si>
    <t>5/4/2016</t>
  </si>
  <si>
    <t>161086</t>
  </si>
  <si>
    <t>EZLOADER BOATTRAILER</t>
  </si>
  <si>
    <t>BOAT TRAILER</t>
  </si>
  <si>
    <t>181051</t>
  </si>
  <si>
    <t>ATV4</t>
  </si>
  <si>
    <t>KAWASAKI ATV</t>
  </si>
  <si>
    <t>ATV</t>
  </si>
  <si>
    <t>6/30/2018</t>
  </si>
  <si>
    <t>211037</t>
  </si>
  <si>
    <t>E289737</t>
  </si>
  <si>
    <t>2/16/2022</t>
  </si>
  <si>
    <t>221049</t>
  </si>
  <si>
    <t>EXT CAB 4X4 W/ CANOPY</t>
  </si>
  <si>
    <t>3/27/2023</t>
  </si>
  <si>
    <t>221050</t>
  </si>
  <si>
    <t>221051</t>
  </si>
  <si>
    <t>3/14/2023</t>
  </si>
  <si>
    <t>221052</t>
  </si>
  <si>
    <t>231033</t>
  </si>
  <si>
    <t>4X4 SD SUPER CAB SRW XL (X3B)</t>
  </si>
  <si>
    <t>6/20/2024</t>
  </si>
  <si>
    <t>93-8000</t>
  </si>
  <si>
    <t>YEON SHOP LOANER POOL</t>
  </si>
  <si>
    <t>251010</t>
  </si>
  <si>
    <t>3/13/2013</t>
  </si>
  <si>
    <t>251049</t>
  </si>
  <si>
    <t>WELLSCARGO FT610S2-D</t>
  </si>
  <si>
    <t>6FTX10FT TRAILER RAMP 6FT</t>
  </si>
  <si>
    <t>7/18/2025</t>
  </si>
  <si>
    <t>15-1200</t>
  </si>
  <si>
    <t>DENTAL ADMIN</t>
  </si>
  <si>
    <t>231017</t>
  </si>
  <si>
    <t>RWD LOW ROOF CARGO VAN</t>
  </si>
  <si>
    <t>9/18/2023</t>
  </si>
  <si>
    <t>15-1300</t>
  </si>
  <si>
    <t>DENTAL-SCHOOL COMMUNITY DENTAL</t>
  </si>
  <si>
    <t>181023</t>
  </si>
  <si>
    <t>9/14/2018</t>
  </si>
  <si>
    <t>G40 0427 04</t>
  </si>
  <si>
    <t>15-1500</t>
  </si>
  <si>
    <t>HEALTH PREVENTION AND PROMOTION</t>
  </si>
  <si>
    <t>161033</t>
  </si>
  <si>
    <t>15-1700</t>
  </si>
  <si>
    <t>MEDICAL EXAMINER</t>
  </si>
  <si>
    <t>161011</t>
  </si>
  <si>
    <t>SUPERCAB 4X4 WITH 8 FT BED</t>
  </si>
  <si>
    <t>9/13/2016</t>
  </si>
  <si>
    <t>201039</t>
  </si>
  <si>
    <t>3/17/2020</t>
  </si>
  <si>
    <t>221056</t>
  </si>
  <si>
    <t>241037</t>
  </si>
  <si>
    <t>TOYOTA RAV4</t>
  </si>
  <si>
    <t>LE AWD SUV</t>
  </si>
  <si>
    <t>2/7/2025</t>
  </si>
  <si>
    <t>M40 43500-GF</t>
  </si>
  <si>
    <t>15-2000</t>
  </si>
  <si>
    <t>HIV OUTREACH</t>
  </si>
  <si>
    <t>171039</t>
  </si>
  <si>
    <t>TRANSIT T150 LOW ROOF EXTENDED CV</t>
  </si>
  <si>
    <t>1/15/2018</t>
  </si>
  <si>
    <t>231044</t>
  </si>
  <si>
    <t>AWD MPV TOURING L SERIES</t>
  </si>
  <si>
    <t>12/22/2023</t>
  </si>
  <si>
    <t>G40 0085 07</t>
  </si>
  <si>
    <t>15-2100</t>
  </si>
  <si>
    <t>HIV EIO</t>
  </si>
  <si>
    <t>181049</t>
  </si>
  <si>
    <t>HIGH ROOF MEDICAL OUTREACH VAN</t>
  </si>
  <si>
    <t>12/30/2019</t>
  </si>
  <si>
    <t>G40 0425 02 TEST</t>
  </si>
  <si>
    <t>15-2200</t>
  </si>
  <si>
    <t>WIC PROGRAM</t>
  </si>
  <si>
    <t>201057</t>
  </si>
  <si>
    <t>AWD HIGH ROOF EXT LENGTH OUTREACH VAN</t>
  </si>
  <si>
    <t>2/2/2021</t>
  </si>
  <si>
    <t>15-3500</t>
  </si>
  <si>
    <t>COMMUNITY HEALTH SERVICES</t>
  </si>
  <si>
    <t>091029</t>
  </si>
  <si>
    <t>11/4/2008</t>
  </si>
  <si>
    <t>171040</t>
  </si>
  <si>
    <t>1/12/2018</t>
  </si>
  <si>
    <t>181014</t>
  </si>
  <si>
    <t>15-4000</t>
  </si>
  <si>
    <t>MOBILE DENTAL AND MEDICAL SERVICES</t>
  </si>
  <si>
    <t>231043</t>
  </si>
  <si>
    <t>WINNEBAGO COACH</t>
  </si>
  <si>
    <t>38 FT MOBILE CLINIC</t>
  </si>
  <si>
    <t>5/22/2023</t>
  </si>
  <si>
    <t>80-1000</t>
  </si>
  <si>
    <t>LIBRARY-FAC &amp; MAT MOVEMENT</t>
  </si>
  <si>
    <t>121042</t>
  </si>
  <si>
    <t>CONNECT XLT CARGO VAN</t>
  </si>
  <si>
    <t>4/1/2013</t>
  </si>
  <si>
    <t>141012</t>
  </si>
  <si>
    <t>141013</t>
  </si>
  <si>
    <t>TOYOTA PRIUSV</t>
  </si>
  <si>
    <t>HYBRID WAGON</t>
  </si>
  <si>
    <t>191023</t>
  </si>
  <si>
    <t>HIGH ROOF CARGO VAN W/XL HYBRID AND RICON LIFT</t>
  </si>
  <si>
    <t>12/9/2019</t>
  </si>
  <si>
    <t>201026</t>
  </si>
  <si>
    <t>HINO 195</t>
  </si>
  <si>
    <t>16’ BOX TRUCK W/LIFT GATE</t>
  </si>
  <si>
    <t>1/16/2020</t>
  </si>
  <si>
    <t>201027</t>
  </si>
  <si>
    <t>1/6/2020</t>
  </si>
  <si>
    <t>201040</t>
  </si>
  <si>
    <t>HYSTER E40XN</t>
  </si>
  <si>
    <t>COUNTERBALANCED SIT-DOWN ELECTRIC RIDER LIFT TRUCK</t>
  </si>
  <si>
    <t>11/30/2020</t>
  </si>
  <si>
    <t>211027</t>
  </si>
  <si>
    <t>RAM PROMASTERCITYCV</t>
  </si>
  <si>
    <t>7/9/2021</t>
  </si>
  <si>
    <t>211034</t>
  </si>
  <si>
    <t>CUT AWAY VAN W/14’ BOX</t>
  </si>
  <si>
    <t>2/3/2022</t>
  </si>
  <si>
    <t>221038</t>
  </si>
  <si>
    <t>12/13/2022</t>
  </si>
  <si>
    <t>221039</t>
  </si>
  <si>
    <t>221068</t>
  </si>
  <si>
    <t>FREIGHTLINER MC</t>
  </si>
  <si>
    <t>38 FT MOBILE LIBRARY</t>
  </si>
  <si>
    <t>9/6/2022</t>
  </si>
  <si>
    <t>231032</t>
  </si>
  <si>
    <t>ISUZU NRR</t>
  </si>
  <si>
    <t>16FT BOX TRUCK W/LIFT GATE</t>
  </si>
  <si>
    <t>12/27/2022</t>
  </si>
  <si>
    <t>241042</t>
  </si>
  <si>
    <t>RIZON E18M</t>
  </si>
  <si>
    <t>ELECTRIC TRUCK W/SUBMIT BOX + LIFTGATE</t>
  </si>
  <si>
    <t>23-0000</t>
  </si>
  <si>
    <t>DISTRICT ATTORNEY</t>
  </si>
  <si>
    <t>251009</t>
  </si>
  <si>
    <t>2/11/2025</t>
  </si>
  <si>
    <t>23-1000</t>
  </si>
  <si>
    <t>DA DIVISION ADMINISTRATION</t>
  </si>
  <si>
    <t>251014</t>
  </si>
  <si>
    <t>23-1100</t>
  </si>
  <si>
    <t>DA INVESTIGATORS</t>
  </si>
  <si>
    <t>171023</t>
  </si>
  <si>
    <t>12/21/2016</t>
  </si>
  <si>
    <t>171028</t>
  </si>
  <si>
    <t>191008</t>
  </si>
  <si>
    <t>3/6/2019</t>
  </si>
  <si>
    <t>191009</t>
  </si>
  <si>
    <t>191010</t>
  </si>
  <si>
    <t>2/27/2019</t>
  </si>
  <si>
    <t>191011</t>
  </si>
  <si>
    <t>201025</t>
  </si>
  <si>
    <t>1/7/2022</t>
  </si>
  <si>
    <t>201036</t>
  </si>
  <si>
    <t>1/13/2021</t>
  </si>
  <si>
    <t>221043</t>
  </si>
  <si>
    <t>5/23/2022</t>
  </si>
  <si>
    <t>221044</t>
  </si>
  <si>
    <t>3/24/2022</t>
  </si>
  <si>
    <t>221047</t>
  </si>
  <si>
    <t>TOYOTA CAMRY</t>
  </si>
  <si>
    <t>AWD 4 DOOR SEDAN</t>
  </si>
  <si>
    <t>5/9/2022</t>
  </si>
  <si>
    <t>221058</t>
  </si>
  <si>
    <t>9/28/2022</t>
  </si>
  <si>
    <t>241035</t>
  </si>
  <si>
    <t>HYBRID LE AWD SUV</t>
  </si>
  <si>
    <t>12/31/2024</t>
  </si>
  <si>
    <t>241038</t>
  </si>
  <si>
    <t>CROSS AWD MPV</t>
  </si>
  <si>
    <t>251008</t>
  </si>
  <si>
    <t>AWD 4 DOOR HYBRID SEDAN</t>
  </si>
  <si>
    <t>251011</t>
  </si>
  <si>
    <t>261002</t>
  </si>
  <si>
    <t>261003</t>
  </si>
  <si>
    <t>23-1700</t>
  </si>
  <si>
    <t>MAAP</t>
  </si>
  <si>
    <t>221055</t>
  </si>
  <si>
    <t>2/1/2023</t>
  </si>
  <si>
    <t>26-1000</t>
  </si>
  <si>
    <t>EXECUTIVE ADMIN</t>
  </si>
  <si>
    <t>021082</t>
  </si>
  <si>
    <t>SHOP 37</t>
  </si>
  <si>
    <t>FORD EXCURSION</t>
  </si>
  <si>
    <t>LIMITED 4X4 SUV</t>
  </si>
  <si>
    <t>11/20/2002</t>
  </si>
  <si>
    <t>041092</t>
  </si>
  <si>
    <t>SHOP 187</t>
  </si>
  <si>
    <t>4/9/2004</t>
  </si>
  <si>
    <t>131045</t>
  </si>
  <si>
    <t>SHOP TR03</t>
  </si>
  <si>
    <t>CHEVROLET CAPRICE</t>
  </si>
  <si>
    <t>4 DOOR PATROL SEDAN</t>
  </si>
  <si>
    <t>7/1/2015</t>
  </si>
  <si>
    <t>161052</t>
  </si>
  <si>
    <t>SHOP 1615</t>
  </si>
  <si>
    <t>AWD PPV SUV</t>
  </si>
  <si>
    <t>1/17/2017</t>
  </si>
  <si>
    <t>211024</t>
  </si>
  <si>
    <t>SHOP 2113</t>
  </si>
  <si>
    <t>11/10/2021</t>
  </si>
  <si>
    <t>251005</t>
  </si>
  <si>
    <t>SHOP 2504</t>
  </si>
  <si>
    <t>5/31/2025</t>
  </si>
  <si>
    <t>251006</t>
  </si>
  <si>
    <t>SHOP 2505</t>
  </si>
  <si>
    <t>26-1050</t>
  </si>
  <si>
    <t>INTERNAL AFFAIRS</t>
  </si>
  <si>
    <t>151068</t>
  </si>
  <si>
    <t>SHOP 1507</t>
  </si>
  <si>
    <t>151084</t>
  </si>
  <si>
    <t>SHOP 1541</t>
  </si>
  <si>
    <t>1/23/2023</t>
  </si>
  <si>
    <t>181031</t>
  </si>
  <si>
    <t>SHOP 1812</t>
  </si>
  <si>
    <t>10/11/2018</t>
  </si>
  <si>
    <t>26-1100</t>
  </si>
  <si>
    <t>INSPECTIONS</t>
  </si>
  <si>
    <t>151045</t>
  </si>
  <si>
    <t>SHOP 1508</t>
  </si>
  <si>
    <t>3/19/2015</t>
  </si>
  <si>
    <t>151089</t>
  </si>
  <si>
    <t>SHOP 1546</t>
  </si>
  <si>
    <t>10/4/2022</t>
  </si>
  <si>
    <t>26-2000</t>
  </si>
  <si>
    <t>LOGISTICS</t>
  </si>
  <si>
    <t>041063</t>
  </si>
  <si>
    <t>SHOP 399</t>
  </si>
  <si>
    <t>CAGE CAR</t>
  </si>
  <si>
    <t>1/22/2004</t>
  </si>
  <si>
    <t>081048</t>
  </si>
  <si>
    <t>SHOP 817</t>
  </si>
  <si>
    <t>E350 XL 12 PASS VAN</t>
  </si>
  <si>
    <t>091026</t>
  </si>
  <si>
    <t>SHOP 838</t>
  </si>
  <si>
    <t>14FT TRAILER</t>
  </si>
  <si>
    <t>12/11/2008</t>
  </si>
  <si>
    <t>101024</t>
  </si>
  <si>
    <t>SHOP 1013</t>
  </si>
  <si>
    <t>12/1/2009</t>
  </si>
  <si>
    <t>101068</t>
  </si>
  <si>
    <t>SHOP 1012</t>
  </si>
  <si>
    <t>10/16/2009</t>
  </si>
  <si>
    <t>101069</t>
  </si>
  <si>
    <t>SHOP 1011</t>
  </si>
  <si>
    <t>10/13/2009</t>
  </si>
  <si>
    <t>121006</t>
  </si>
  <si>
    <t>SHOP 1211</t>
  </si>
  <si>
    <t>XLT 4X4 SUV</t>
  </si>
  <si>
    <t>2/15/2012</t>
  </si>
  <si>
    <t>121031</t>
  </si>
  <si>
    <t>SHOP 1216</t>
  </si>
  <si>
    <t>6/11/2012</t>
  </si>
  <si>
    <t>121034</t>
  </si>
  <si>
    <t>SHOP 1219</t>
  </si>
  <si>
    <t>6/20/2012</t>
  </si>
  <si>
    <t>171011</t>
  </si>
  <si>
    <t>SHOP 1701</t>
  </si>
  <si>
    <t>6/26/2017</t>
  </si>
  <si>
    <t>851071</t>
  </si>
  <si>
    <t>DORSEY TRAILER</t>
  </si>
  <si>
    <t>48FT X 102INCH VAN TRAILER</t>
  </si>
  <si>
    <t>10/4/2024</t>
  </si>
  <si>
    <t>881091</t>
  </si>
  <si>
    <t>981061</t>
  </si>
  <si>
    <t>SHOP 77</t>
  </si>
  <si>
    <t>DODGE RAM2500</t>
  </si>
  <si>
    <t>LIFT REMOVED</t>
  </si>
  <si>
    <t>6/10/1998</t>
  </si>
  <si>
    <t>26-2100</t>
  </si>
  <si>
    <t>INMATE PROGRAMS</t>
  </si>
  <si>
    <t>081087</t>
  </si>
  <si>
    <t>SHOP 834</t>
  </si>
  <si>
    <t>10/1/2008</t>
  </si>
  <si>
    <t>141004</t>
  </si>
  <si>
    <t>SHOP 1418</t>
  </si>
  <si>
    <t>26-2200</t>
  </si>
  <si>
    <t>PROPERTY/LAUNDRY/BUS SERV</t>
  </si>
  <si>
    <t>031032</t>
  </si>
  <si>
    <t>SHOP 120</t>
  </si>
  <si>
    <t>INTERNATIONAL 4300</t>
  </si>
  <si>
    <t>DRY VAN WITH LIFT</t>
  </si>
  <si>
    <t>7/18/2002</t>
  </si>
  <si>
    <t>111016</t>
  </si>
  <si>
    <t>CONNECT XL CARGO VAN</t>
  </si>
  <si>
    <t>10/13/2011</t>
  </si>
  <si>
    <t>151064</t>
  </si>
  <si>
    <t>SHOP TR28</t>
  </si>
  <si>
    <t>161064</t>
  </si>
  <si>
    <t>SHOP 1609</t>
  </si>
  <si>
    <t>6/2/2016</t>
  </si>
  <si>
    <t>191024</t>
  </si>
  <si>
    <t>SHOP 1903</t>
  </si>
  <si>
    <t>4X2 CHASSIS CAB W/16 FT BOX</t>
  </si>
  <si>
    <t>26-2300</t>
  </si>
  <si>
    <t>EQUIPMENT UNIT</t>
  </si>
  <si>
    <t>111031</t>
  </si>
  <si>
    <t>SHOP 1107</t>
  </si>
  <si>
    <t>FORD EXPEDITION</t>
  </si>
  <si>
    <t>2/23/2011</t>
  </si>
  <si>
    <t>181048</t>
  </si>
  <si>
    <t>SHOP 1821</t>
  </si>
  <si>
    <t>FORD F650</t>
  </si>
  <si>
    <t>4X2 CHASSIS CAB W/18 FT BOX</t>
  </si>
  <si>
    <t>4/23/2019</t>
  </si>
  <si>
    <t>26-2400</t>
  </si>
  <si>
    <t>INFORMATION TECHNOLOGY</t>
  </si>
  <si>
    <t>161072</t>
  </si>
  <si>
    <t>SHOP 1623</t>
  </si>
  <si>
    <t>3/28/2017</t>
  </si>
  <si>
    <t>26-3000</t>
  </si>
  <si>
    <t>CORRECTIONS FACILITIES ADMINISTRATION</t>
  </si>
  <si>
    <t>101071</t>
  </si>
  <si>
    <t>SHOP 1010</t>
  </si>
  <si>
    <t>10/6/2009</t>
  </si>
  <si>
    <t>151056</t>
  </si>
  <si>
    <t>SHOP 1528</t>
  </si>
  <si>
    <t>7/14/2015</t>
  </si>
  <si>
    <t>191025</t>
  </si>
  <si>
    <t>SHOP 1904</t>
  </si>
  <si>
    <t>191048</t>
  </si>
  <si>
    <t>SHOP 1918</t>
  </si>
  <si>
    <t>8/20/2019</t>
  </si>
  <si>
    <t>26-3025</t>
  </si>
  <si>
    <t>CORRECTIONS SVCS ADMIN</t>
  </si>
  <si>
    <t>151072</t>
  </si>
  <si>
    <t>SHOP 1526</t>
  </si>
  <si>
    <t>6/10/2015</t>
  </si>
  <si>
    <t>171062</t>
  </si>
  <si>
    <t>SHOP 1718</t>
  </si>
  <si>
    <t>2/16/2018</t>
  </si>
  <si>
    <t>26-3100</t>
  </si>
  <si>
    <t>TRAINING</t>
  </si>
  <si>
    <t>051023</t>
  </si>
  <si>
    <t>WELLSCARGO 16ET</t>
  </si>
  <si>
    <t>10/4/2004</t>
  </si>
  <si>
    <t>071015</t>
  </si>
  <si>
    <t>SHOP 701</t>
  </si>
  <si>
    <t>4D PATROL SEDAN (PIT CAR)</t>
  </si>
  <si>
    <t>5/30/2007</t>
  </si>
  <si>
    <t>081112</t>
  </si>
  <si>
    <t>SHOP 845</t>
  </si>
  <si>
    <t>4 DOOR PATROL SEDAN (PIT VEHICLE)</t>
  </si>
  <si>
    <t>8/1/2017</t>
  </si>
  <si>
    <t>091033</t>
  </si>
  <si>
    <t>LOADRUNNER UTILTRAILER</t>
  </si>
  <si>
    <t>7 X 14FT ENCLOSED TRAILER</t>
  </si>
  <si>
    <t>2/3/2009</t>
  </si>
  <si>
    <t>111032</t>
  </si>
  <si>
    <t>SHOP 1108</t>
  </si>
  <si>
    <t>8/18/2011</t>
  </si>
  <si>
    <t>121004</t>
  </si>
  <si>
    <t>SHOP 1225</t>
  </si>
  <si>
    <t>4X2 PPV SUV (PIT CAR)</t>
  </si>
  <si>
    <t>131024</t>
  </si>
  <si>
    <t>SHOP 1309</t>
  </si>
  <si>
    <t>151048</t>
  </si>
  <si>
    <t>SHOP 1527</t>
  </si>
  <si>
    <t>7/2/2015</t>
  </si>
  <si>
    <t>171030</t>
  </si>
  <si>
    <t>SHOP 1704</t>
  </si>
  <si>
    <t>SUPERCREW CAB 4X4 WITH CANOPY</t>
  </si>
  <si>
    <t>171031</t>
  </si>
  <si>
    <t>SHOP 1703</t>
  </si>
  <si>
    <t>171064</t>
  </si>
  <si>
    <t>SHOP 1622</t>
  </si>
  <si>
    <t>5/8/2017</t>
  </si>
  <si>
    <t>201044</t>
  </si>
  <si>
    <t>SHOP 2018</t>
  </si>
  <si>
    <t>4X4 SWAT PPV SUV</t>
  </si>
  <si>
    <t>12/23/2020</t>
  </si>
  <si>
    <t>221008</t>
  </si>
  <si>
    <t>SHOP 2207</t>
  </si>
  <si>
    <t>12/16/2022</t>
  </si>
  <si>
    <t>26-3300</t>
  </si>
  <si>
    <t>MCDC</t>
  </si>
  <si>
    <t>151057</t>
  </si>
  <si>
    <t>SHOP 1525</t>
  </si>
  <si>
    <t>5/20/2015</t>
  </si>
  <si>
    <t>191055</t>
  </si>
  <si>
    <t>SHOP 1920</t>
  </si>
  <si>
    <t>ADA VAN</t>
  </si>
  <si>
    <t>8/19/2021</t>
  </si>
  <si>
    <t>201028</t>
  </si>
  <si>
    <t>SHOP 2010</t>
  </si>
  <si>
    <t>AWD PPV SUV - NON PATROL</t>
  </si>
  <si>
    <t>11/27/2020</t>
  </si>
  <si>
    <t>201029</t>
  </si>
  <si>
    <t>SHOP 2011</t>
  </si>
  <si>
    <t>201048</t>
  </si>
  <si>
    <t>SHOP 2022</t>
  </si>
  <si>
    <t>9/1/2020</t>
  </si>
  <si>
    <t>221015</t>
  </si>
  <si>
    <t>SHOP 2211</t>
  </si>
  <si>
    <t>CARGO VAN WITH HAVIS INMATE COMPARTMENT</t>
  </si>
  <si>
    <t>9/22/2023</t>
  </si>
  <si>
    <t>221016</t>
  </si>
  <si>
    <t>SHOP 2212</t>
  </si>
  <si>
    <t>26-3400</t>
  </si>
  <si>
    <t>MCIJ</t>
  </si>
  <si>
    <t>141032</t>
  </si>
  <si>
    <t>SHOP 1412</t>
  </si>
  <si>
    <t>11/14/2013</t>
  </si>
  <si>
    <t>151013</t>
  </si>
  <si>
    <t>SHOP 1535</t>
  </si>
  <si>
    <t>15 PASS TRANSPORT VAN</t>
  </si>
  <si>
    <t>2/3/2016</t>
  </si>
  <si>
    <t>201030</t>
  </si>
  <si>
    <t>SHOP 2012</t>
  </si>
  <si>
    <t>201031</t>
  </si>
  <si>
    <t>SHOP 2013</t>
  </si>
  <si>
    <t>221034</t>
  </si>
  <si>
    <t>SHOP 2214</t>
  </si>
  <si>
    <t>8/29/2022</t>
  </si>
  <si>
    <t>26-3625</t>
  </si>
  <si>
    <t>CLOSE STREET</t>
  </si>
  <si>
    <t>151050</t>
  </si>
  <si>
    <t>SHOP 1533</t>
  </si>
  <si>
    <t>9/9/2015</t>
  </si>
  <si>
    <t>161042</t>
  </si>
  <si>
    <t>SHOP 1602</t>
  </si>
  <si>
    <t>8/6/2015</t>
  </si>
  <si>
    <t>181001</t>
  </si>
  <si>
    <t>SHOP 1802</t>
  </si>
  <si>
    <t>12/20/2017</t>
  </si>
  <si>
    <t>201035</t>
  </si>
  <si>
    <t>SHOP 2021</t>
  </si>
  <si>
    <t>7/10/2020</t>
  </si>
  <si>
    <t>221040</t>
  </si>
  <si>
    <t>SHOP 2215</t>
  </si>
  <si>
    <t>5/5/2022</t>
  </si>
  <si>
    <t>221041</t>
  </si>
  <si>
    <t>SHOP 2216</t>
  </si>
  <si>
    <t>5/11/2022</t>
  </si>
  <si>
    <t>221042</t>
  </si>
  <si>
    <t>SHOP 2217</t>
  </si>
  <si>
    <t>5/26/2022</t>
  </si>
  <si>
    <t>26-3650</t>
  </si>
  <si>
    <t>INMATE WORK CREWS</t>
  </si>
  <si>
    <t>081111</t>
  </si>
  <si>
    <t>SHOP 819</t>
  </si>
  <si>
    <t>1T SUPERDUTY CREW CAB 4X4</t>
  </si>
  <si>
    <t>4/17/2009</t>
  </si>
  <si>
    <t>091081</t>
  </si>
  <si>
    <t>MIRAGE TRAILER</t>
  </si>
  <si>
    <t>19 FT TRAILER</t>
  </si>
  <si>
    <t>10/31/2008</t>
  </si>
  <si>
    <t>131007</t>
  </si>
  <si>
    <t>TRAILDUST TRAILER</t>
  </si>
  <si>
    <t>UTILITY TRAILER</t>
  </si>
  <si>
    <t>4/11/2013</t>
  </si>
  <si>
    <t>131008</t>
  </si>
  <si>
    <t>181050</t>
  </si>
  <si>
    <t>PJTRAILERS TRAILER</t>
  </si>
  <si>
    <t>7X14 DUMP TRAILER</t>
  </si>
  <si>
    <t>191039</t>
  </si>
  <si>
    <t>SHOP 1919</t>
  </si>
  <si>
    <t>REG CAB 4X4 PICK UP W/INMATE CREW BODY</t>
  </si>
  <si>
    <t>5/14/2020</t>
  </si>
  <si>
    <t>941083</t>
  </si>
  <si>
    <t>SHOP MADE</t>
  </si>
  <si>
    <t>8/10/1994</t>
  </si>
  <si>
    <t>961067</t>
  </si>
  <si>
    <t>BEARCAT 72942</t>
  </si>
  <si>
    <t>CHIPPER</t>
  </si>
  <si>
    <t>3/7/1996</t>
  </si>
  <si>
    <t>26-3700</t>
  </si>
  <si>
    <t>CORRECTIONS CERT/CNT</t>
  </si>
  <si>
    <t>001406</t>
  </si>
  <si>
    <t>SHOP 235</t>
  </si>
  <si>
    <t>CERT TRUCK</t>
  </si>
  <si>
    <t>5/5/1998</t>
  </si>
  <si>
    <t>081044</t>
  </si>
  <si>
    <t>101033</t>
  </si>
  <si>
    <t>3/19/2010</t>
  </si>
  <si>
    <t>151074</t>
  </si>
  <si>
    <t>SHOP 1512</t>
  </si>
  <si>
    <t>DODGE RAM5500</t>
  </si>
  <si>
    <t>INMATE CREW TRUCK</t>
  </si>
  <si>
    <t>8/7/2015</t>
  </si>
  <si>
    <t>161057</t>
  </si>
  <si>
    <t>SHOP 1620</t>
  </si>
  <si>
    <t>4X2 CC WITH CERT BOX</t>
  </si>
  <si>
    <t>12/9/2016</t>
  </si>
  <si>
    <t>26-3800</t>
  </si>
  <si>
    <t>CLASSIFICATION</t>
  </si>
  <si>
    <t>141019</t>
  </si>
  <si>
    <t>SHOP 1411</t>
  </si>
  <si>
    <t>9/9/2013</t>
  </si>
  <si>
    <t>26-3825</t>
  </si>
  <si>
    <t>COURT SERVICES</t>
  </si>
  <si>
    <t>141068</t>
  </si>
  <si>
    <t>SHOP 1420</t>
  </si>
  <si>
    <t>141069</t>
  </si>
  <si>
    <t>SHOP 1419</t>
  </si>
  <si>
    <t>26-3850</t>
  </si>
  <si>
    <t>CORRECTIONS SECURITIES</t>
  </si>
  <si>
    <t>121032</t>
  </si>
  <si>
    <t>SHOP 1218</t>
  </si>
  <si>
    <t>26-3900</t>
  </si>
  <si>
    <t>TRANSPORT</t>
  </si>
  <si>
    <t>151037</t>
  </si>
  <si>
    <t>SHOP 1509</t>
  </si>
  <si>
    <t>FORD F750</t>
  </si>
  <si>
    <t>36 PASS INMATE TRANSPORT TRUCK</t>
  </si>
  <si>
    <t>4/30/2015</t>
  </si>
  <si>
    <t>151055</t>
  </si>
  <si>
    <t>SHOP 1532</t>
  </si>
  <si>
    <t>171061</t>
  </si>
  <si>
    <t>SHOP 1717</t>
  </si>
  <si>
    <t>14 PASS INMATE TRANSPORT TRUCK</t>
  </si>
  <si>
    <t>2/7/2018</t>
  </si>
  <si>
    <t>181015</t>
  </si>
  <si>
    <t>SHOP 1804</t>
  </si>
  <si>
    <t>31 PASS INMATE TRANSPORT TRUCK</t>
  </si>
  <si>
    <t>5/21/2018</t>
  </si>
  <si>
    <t>191003</t>
  </si>
  <si>
    <t>SHOP 1902</t>
  </si>
  <si>
    <t>15 PASS LOW ROOF TRANSPORT VAN</t>
  </si>
  <si>
    <t>5/24/2019</t>
  </si>
  <si>
    <t>221021</t>
  </si>
  <si>
    <t>SHOP 2213</t>
  </si>
  <si>
    <t>3/31/2022</t>
  </si>
  <si>
    <t>241000</t>
  </si>
  <si>
    <t>SHOP 2400</t>
  </si>
  <si>
    <t>28 PASS INMATE TRANSPORT TRUCK</t>
  </si>
  <si>
    <t>9/12/2023</t>
  </si>
  <si>
    <t>241001</t>
  </si>
  <si>
    <t>SHOP 2401</t>
  </si>
  <si>
    <t>7/6/2023</t>
  </si>
  <si>
    <t>241007</t>
  </si>
  <si>
    <t>SHOP 2408</t>
  </si>
  <si>
    <t>FORD F450 W/INMATE TRANSPORT BOX</t>
  </si>
  <si>
    <t>8/25/2025</t>
  </si>
  <si>
    <t>251047</t>
  </si>
  <si>
    <t>SHOP 2520</t>
  </si>
  <si>
    <t>CHEVROLET SILVERADO4500</t>
  </si>
  <si>
    <t>HD (R7M) 4WD CREW CAB WORK TRUCK (CHASSIS CAB ONLY)</t>
  </si>
  <si>
    <t>2035</t>
  </si>
  <si>
    <t>26-3999</t>
  </si>
  <si>
    <t>ENFORCEMENT ADMIN</t>
  </si>
  <si>
    <t>051022</t>
  </si>
  <si>
    <t>261004</t>
  </si>
  <si>
    <t>SHOP 2600</t>
  </si>
  <si>
    <t>LARGE MOBILE COMMAND CENTER</t>
  </si>
  <si>
    <t>2037</t>
  </si>
  <si>
    <t>261005</t>
  </si>
  <si>
    <t>SHOP 2601</t>
  </si>
  <si>
    <t>Addition</t>
  </si>
  <si>
    <t>SMALL MOBILE COMMAND CENTER</t>
  </si>
  <si>
    <t>26-4000</t>
  </si>
  <si>
    <t>PATROL</t>
  </si>
  <si>
    <t>051040</t>
  </si>
  <si>
    <t>INTERSTATE 20CT</t>
  </si>
  <si>
    <t>20FT TRAILER</t>
  </si>
  <si>
    <t>3/12/2005</t>
  </si>
  <si>
    <t>081110</t>
  </si>
  <si>
    <t>SHOP 818</t>
  </si>
  <si>
    <t>1/30/2009</t>
  </si>
  <si>
    <t>111054</t>
  </si>
  <si>
    <t>AEP TRAILER</t>
  </si>
  <si>
    <t>SINGLE AXLE SPEED TRAILER</t>
  </si>
  <si>
    <t>1/25/2022</t>
  </si>
  <si>
    <t>141066</t>
  </si>
  <si>
    <t>SHOP 1414</t>
  </si>
  <si>
    <t>4X4 UTILITY VEHICLE</t>
  </si>
  <si>
    <t>1/13/2014</t>
  </si>
  <si>
    <t>151049</t>
  </si>
  <si>
    <t>SHOP 1531</t>
  </si>
  <si>
    <t>8/20/2015</t>
  </si>
  <si>
    <t>151073</t>
  </si>
  <si>
    <t>SHOP 1522</t>
  </si>
  <si>
    <t>11/19/2015</t>
  </si>
  <si>
    <t>161031</t>
  </si>
  <si>
    <t>SHOP 1618</t>
  </si>
  <si>
    <t>161043</t>
  </si>
  <si>
    <t>SHOP 1610</t>
  </si>
  <si>
    <t>1/26/2017</t>
  </si>
  <si>
    <t>171043</t>
  </si>
  <si>
    <t>SHOP 1708</t>
  </si>
  <si>
    <t>3/2/2018</t>
  </si>
  <si>
    <t>171045</t>
  </si>
  <si>
    <t>SHOP 1710</t>
  </si>
  <si>
    <t>4/4/2018</t>
  </si>
  <si>
    <t>181024</t>
  </si>
  <si>
    <t>SHOP 1806</t>
  </si>
  <si>
    <t>4X4 PPV SUV</t>
  </si>
  <si>
    <t>11/19/2018</t>
  </si>
  <si>
    <t>181025</t>
  </si>
  <si>
    <t>SHOP 1807</t>
  </si>
  <si>
    <t>12/15/2018</t>
  </si>
  <si>
    <t>181026</t>
  </si>
  <si>
    <t>SHOP 1808</t>
  </si>
  <si>
    <t>11/9/2018</t>
  </si>
  <si>
    <t>181032</t>
  </si>
  <si>
    <t>SHOP 1813</t>
  </si>
  <si>
    <t>1/24/2019</t>
  </si>
  <si>
    <t>181033</t>
  </si>
  <si>
    <t>SHOP 1814</t>
  </si>
  <si>
    <t>12/14/2018</t>
  </si>
  <si>
    <t>181035</t>
  </si>
  <si>
    <t>SHOP 1816</t>
  </si>
  <si>
    <t>12/24/2018</t>
  </si>
  <si>
    <t>181036</t>
  </si>
  <si>
    <t>SHOP 1817</t>
  </si>
  <si>
    <t>3/7/2019</t>
  </si>
  <si>
    <t>181039</t>
  </si>
  <si>
    <t>SHOP 1820</t>
  </si>
  <si>
    <t>2/4/2019</t>
  </si>
  <si>
    <t>191000</t>
  </si>
  <si>
    <t>SHOP 1900</t>
  </si>
  <si>
    <t>191004</t>
  </si>
  <si>
    <t>SHOP 1908</t>
  </si>
  <si>
    <t>8/13/2019</t>
  </si>
  <si>
    <t>191005</t>
  </si>
  <si>
    <t>SHOP 1910</t>
  </si>
  <si>
    <t>191007</t>
  </si>
  <si>
    <t>SHOP 1911</t>
  </si>
  <si>
    <t>F</t>
  </si>
  <si>
    <t>4X4 COMMAND STAFF PPV SUV</t>
  </si>
  <si>
    <t>7/29/2019</t>
  </si>
  <si>
    <t>191021</t>
  </si>
  <si>
    <t>SHOP 1907</t>
  </si>
  <si>
    <t>191027</t>
  </si>
  <si>
    <t>SHOP 1912</t>
  </si>
  <si>
    <t>191030</t>
  </si>
  <si>
    <t>SHOP 1915</t>
  </si>
  <si>
    <t>8/27/2019</t>
  </si>
  <si>
    <t>191031</t>
  </si>
  <si>
    <t>SHOP 1916</t>
  </si>
  <si>
    <t>9/3/2019</t>
  </si>
  <si>
    <t>191059</t>
  </si>
  <si>
    <t>MIGHTY TRAILER</t>
  </si>
  <si>
    <t>TRAILER</t>
  </si>
  <si>
    <t>7/22/2025</t>
  </si>
  <si>
    <t>201013</t>
  </si>
  <si>
    <t>SHOP 2001</t>
  </si>
  <si>
    <t>1/28/2021</t>
  </si>
  <si>
    <t>201014</t>
  </si>
  <si>
    <t>SHOP 2002</t>
  </si>
  <si>
    <t>201015</t>
  </si>
  <si>
    <t>SHOP 2003</t>
  </si>
  <si>
    <t>2/4/2021</t>
  </si>
  <si>
    <t>201016</t>
  </si>
  <si>
    <t>SHOP 2004</t>
  </si>
  <si>
    <t>201034</t>
  </si>
  <si>
    <t>SHOP 2014</t>
  </si>
  <si>
    <t>CONTINENTAL TW716TA2</t>
  </si>
  <si>
    <t>7X16 ENCLOSED UTILITY TRAILER</t>
  </si>
  <si>
    <t>2/4/2020</t>
  </si>
  <si>
    <t>201041</t>
  </si>
  <si>
    <t>SHOP 2015</t>
  </si>
  <si>
    <t>3/8/2021</t>
  </si>
  <si>
    <t>201042</t>
  </si>
  <si>
    <t>SHOP 2016</t>
  </si>
  <si>
    <t>201045</t>
  </si>
  <si>
    <t>SHOP 2019</t>
  </si>
  <si>
    <t>4X4 K9 PPV SUV</t>
  </si>
  <si>
    <t>211007</t>
  </si>
  <si>
    <t>SHOP 2100</t>
  </si>
  <si>
    <t>1/12/2022</t>
  </si>
  <si>
    <t>211013</t>
  </si>
  <si>
    <t>SHOP 2102</t>
  </si>
  <si>
    <t>5/6/2022</t>
  </si>
  <si>
    <t>211014</t>
  </si>
  <si>
    <t>SHOP 2103</t>
  </si>
  <si>
    <t>211015</t>
  </si>
  <si>
    <t>SHOP 2104</t>
  </si>
  <si>
    <t>211016</t>
  </si>
  <si>
    <t>SHOP 2105</t>
  </si>
  <si>
    <t>3/4/2022</t>
  </si>
  <si>
    <t>211017</t>
  </si>
  <si>
    <t>SHOP 2106</t>
  </si>
  <si>
    <t>211018</t>
  </si>
  <si>
    <t>SHOP 2107</t>
  </si>
  <si>
    <t>211019</t>
  </si>
  <si>
    <t>SHOP 2108</t>
  </si>
  <si>
    <t>211020</t>
  </si>
  <si>
    <t>SHOP 2109</t>
  </si>
  <si>
    <t>211021</t>
  </si>
  <si>
    <t>SHOP 2110</t>
  </si>
  <si>
    <t>3/3/2022</t>
  </si>
  <si>
    <t>221001</t>
  </si>
  <si>
    <t>SHOP 2200</t>
  </si>
  <si>
    <t>10/6/2022</t>
  </si>
  <si>
    <t>221002</t>
  </si>
  <si>
    <t>SHOP 2201</t>
  </si>
  <si>
    <t>221003</t>
  </si>
  <si>
    <t>SHOP 2202</t>
  </si>
  <si>
    <t>10/18/2022</t>
  </si>
  <si>
    <t>221004</t>
  </si>
  <si>
    <t>SHOP 2203</t>
  </si>
  <si>
    <t>10/26/2022</t>
  </si>
  <si>
    <t>221005</t>
  </si>
  <si>
    <t>SHOP 2204</t>
  </si>
  <si>
    <t>11/8/2022</t>
  </si>
  <si>
    <t>221006</t>
  </si>
  <si>
    <t>SHOP 2205</t>
  </si>
  <si>
    <t>221007</t>
  </si>
  <si>
    <t>SHOP 2206</t>
  </si>
  <si>
    <t>221009</t>
  </si>
  <si>
    <t>SHOP 2208</t>
  </si>
  <si>
    <t>221010</t>
  </si>
  <si>
    <t>SHOP 2209</t>
  </si>
  <si>
    <t>1/18/2023</t>
  </si>
  <si>
    <t>231002</t>
  </si>
  <si>
    <t>SHOP 2300</t>
  </si>
  <si>
    <t>4WD PPV SUV</t>
  </si>
  <si>
    <t>12/20/2023</t>
  </si>
  <si>
    <t>231003</t>
  </si>
  <si>
    <t>SHOP 2301</t>
  </si>
  <si>
    <t>11/15/2023</t>
  </si>
  <si>
    <t>241002</t>
  </si>
  <si>
    <t>SHOP 2402</t>
  </si>
  <si>
    <t>241003</t>
  </si>
  <si>
    <t>SHOP 2403</t>
  </si>
  <si>
    <t>241004</t>
  </si>
  <si>
    <t>SHOP 2407</t>
  </si>
  <si>
    <t>241005</t>
  </si>
  <si>
    <t>SHOP 2405</t>
  </si>
  <si>
    <t>251001</t>
  </si>
  <si>
    <t>SHOP 2500</t>
  </si>
  <si>
    <t>5/16/2025</t>
  </si>
  <si>
    <t>251002</t>
  </si>
  <si>
    <t>SHOP 2501</t>
  </si>
  <si>
    <t>4/10/2025</t>
  </si>
  <si>
    <t>251003</t>
  </si>
  <si>
    <t>SHOP 2502</t>
  </si>
  <si>
    <t>251004</t>
  </si>
  <si>
    <t>SHOP 2503</t>
  </si>
  <si>
    <t>251015</t>
  </si>
  <si>
    <t>SUMMIT ALPINE</t>
  </si>
  <si>
    <t>7X18 FLATBED 7K TRAILER</t>
  </si>
  <si>
    <t>5/13/2025</t>
  </si>
  <si>
    <t>251031</t>
  </si>
  <si>
    <t>SHOP 2506</t>
  </si>
  <si>
    <t>4WD PPV</t>
  </si>
  <si>
    <t>2031</t>
  </si>
  <si>
    <t>251032</t>
  </si>
  <si>
    <t>SHOP 2507</t>
  </si>
  <si>
    <t>251033</t>
  </si>
  <si>
    <t>SHOP 2508</t>
  </si>
  <si>
    <t>251034</t>
  </si>
  <si>
    <t>SHOP 2509</t>
  </si>
  <si>
    <t>251035</t>
  </si>
  <si>
    <t>SHOP 2510</t>
  </si>
  <si>
    <t>251036</t>
  </si>
  <si>
    <t>SHOP 2511</t>
  </si>
  <si>
    <t>251037</t>
  </si>
  <si>
    <t>SHOP 2512</t>
  </si>
  <si>
    <t>251038</t>
  </si>
  <si>
    <t>SHOP 2513</t>
  </si>
  <si>
    <t>251039</t>
  </si>
  <si>
    <t>SHOP 2514</t>
  </si>
  <si>
    <t>251040</t>
  </si>
  <si>
    <t>SHOP 2515</t>
  </si>
  <si>
    <t>251041</t>
  </si>
  <si>
    <t>SHOP 2516</t>
  </si>
  <si>
    <t>251042</t>
  </si>
  <si>
    <t>SHOP 2517</t>
  </si>
  <si>
    <t>251043</t>
  </si>
  <si>
    <t>SHOP 2518</t>
  </si>
  <si>
    <t>251044</t>
  </si>
  <si>
    <t>SHOP 2519</t>
  </si>
  <si>
    <t>251052</t>
  </si>
  <si>
    <t>POLARIS GENERAL</t>
  </si>
  <si>
    <t>XP 4 1000 SIDE BY SIDE ATV</t>
  </si>
  <si>
    <t>POLARIS SPORTSMAN</t>
  </si>
  <si>
    <t>570 ATV</t>
  </si>
  <si>
    <t>861024</t>
  </si>
  <si>
    <t>PATROLVEH</t>
  </si>
  <si>
    <t>901000</t>
  </si>
  <si>
    <t>MCSOMISC</t>
  </si>
  <si>
    <t>26-4050</t>
  </si>
  <si>
    <t>SWAT</t>
  </si>
  <si>
    <t>131029</t>
  </si>
  <si>
    <t>SHOP 1315</t>
  </si>
  <si>
    <t>151054</t>
  </si>
  <si>
    <t>SHOP 1513</t>
  </si>
  <si>
    <t>DODGE RAM4500</t>
  </si>
  <si>
    <t>6/7/2016</t>
  </si>
  <si>
    <t>26-4200</t>
  </si>
  <si>
    <t>SIU</t>
  </si>
  <si>
    <t>081006</t>
  </si>
  <si>
    <t>SHOP 844</t>
  </si>
  <si>
    <t>KIA SEDONA</t>
  </si>
  <si>
    <t>PASS VAN</t>
  </si>
  <si>
    <t>1/20/2010</t>
  </si>
  <si>
    <t>151012</t>
  </si>
  <si>
    <t>SHOP 1524</t>
  </si>
  <si>
    <t>11/12/2015</t>
  </si>
  <si>
    <t>161058</t>
  </si>
  <si>
    <t>SHOP 1621</t>
  </si>
  <si>
    <t>HONDA ODYSSEY</t>
  </si>
  <si>
    <t>1/10/2017</t>
  </si>
  <si>
    <t>171041</t>
  </si>
  <si>
    <t>SHOP 1706</t>
  </si>
  <si>
    <t>TOYOTA 4RUNNER</t>
  </si>
  <si>
    <t>10/25/2017</t>
  </si>
  <si>
    <t>191001</t>
  </si>
  <si>
    <t>SHOP 1901</t>
  </si>
  <si>
    <t>3/15/2019</t>
  </si>
  <si>
    <t>191050</t>
  </si>
  <si>
    <t>SHOP 1906</t>
  </si>
  <si>
    <t>TOYOTA SIENNA</t>
  </si>
  <si>
    <t>COMPACT PASSENGER VAN</t>
  </si>
  <si>
    <t>9/26/2019</t>
  </si>
  <si>
    <t>221057</t>
  </si>
  <si>
    <t>SHOP 2219</t>
  </si>
  <si>
    <t>TOYOTA TACOMA</t>
  </si>
  <si>
    <t>DOUBLE CAB 4X4 W/6’ BED</t>
  </si>
  <si>
    <t>11/7/2022</t>
  </si>
  <si>
    <t>231040</t>
  </si>
  <si>
    <t>SHOP 2302</t>
  </si>
  <si>
    <t>SUBARU OUTBACK</t>
  </si>
  <si>
    <t>AWD SUV ONYX EDITION</t>
  </si>
  <si>
    <t>5/19/2023</t>
  </si>
  <si>
    <t>231051</t>
  </si>
  <si>
    <t>SHOP 2304</t>
  </si>
  <si>
    <t>11/7/2023</t>
  </si>
  <si>
    <t>251027</t>
  </si>
  <si>
    <t>861011</t>
  </si>
  <si>
    <t>UCMISC</t>
  </si>
  <si>
    <t>26-4300</t>
  </si>
  <si>
    <t>CIVIL</t>
  </si>
  <si>
    <t>081080</t>
  </si>
  <si>
    <t>SHOP 822</t>
  </si>
  <si>
    <t>PATROL SEDAN</t>
  </si>
  <si>
    <t>5/9/2008</t>
  </si>
  <si>
    <t>111005</t>
  </si>
  <si>
    <t>SHOP 1113</t>
  </si>
  <si>
    <t>1/11/2012</t>
  </si>
  <si>
    <t>111038</t>
  </si>
  <si>
    <t>SHOP 1106</t>
  </si>
  <si>
    <t>3/27/2012</t>
  </si>
  <si>
    <t>141020</t>
  </si>
  <si>
    <t>SHOP 1410</t>
  </si>
  <si>
    <t>10/21/2013</t>
  </si>
  <si>
    <t>151082</t>
  </si>
  <si>
    <t>SHOP 1539</t>
  </si>
  <si>
    <t>151083</t>
  </si>
  <si>
    <t>SHOP 1540</t>
  </si>
  <si>
    <t>5/31/2023</t>
  </si>
  <si>
    <t>151085</t>
  </si>
  <si>
    <t>SHOP 1542</t>
  </si>
  <si>
    <t>151086</t>
  </si>
  <si>
    <t>SHOP 1543</t>
  </si>
  <si>
    <t>3/10/2023</t>
  </si>
  <si>
    <t>151087</t>
  </si>
  <si>
    <t>SHOP 1544</t>
  </si>
  <si>
    <t>151088</t>
  </si>
  <si>
    <t>SHOP 1545</t>
  </si>
  <si>
    <t>161008</t>
  </si>
  <si>
    <t>SHOP 1606</t>
  </si>
  <si>
    <t>2/23/2016</t>
  </si>
  <si>
    <t>161032</t>
  </si>
  <si>
    <t>SHOP 1619</t>
  </si>
  <si>
    <t>171067</t>
  </si>
  <si>
    <t>SHOP 1719</t>
  </si>
  <si>
    <t>INTERCEPTOR POLICE VEHICLE</t>
  </si>
  <si>
    <t>171068</t>
  </si>
  <si>
    <t>SHOP 1720</t>
  </si>
  <si>
    <t>3/4/2025</t>
  </si>
  <si>
    <t>171070</t>
  </si>
  <si>
    <t>SHOP 1721</t>
  </si>
  <si>
    <t>171071</t>
  </si>
  <si>
    <t>SHOP 1722</t>
  </si>
  <si>
    <t>171072</t>
  </si>
  <si>
    <t>SHOP 1723</t>
  </si>
  <si>
    <t>26-4400</t>
  </si>
  <si>
    <t>DETECTIVES</t>
  </si>
  <si>
    <t>131047</t>
  </si>
  <si>
    <t>SHOP TR04</t>
  </si>
  <si>
    <t>KIA OPTIMA</t>
  </si>
  <si>
    <t>141054</t>
  </si>
  <si>
    <t>SHOP 1415</t>
  </si>
  <si>
    <t>6/27/2014</t>
  </si>
  <si>
    <t>151007</t>
  </si>
  <si>
    <t>SHOP 1530</t>
  </si>
  <si>
    <t>6/30/2015</t>
  </si>
  <si>
    <t>161078</t>
  </si>
  <si>
    <t>SHOP 1627</t>
  </si>
  <si>
    <t>9/11/2017</t>
  </si>
  <si>
    <t>171029</t>
  </si>
  <si>
    <t>SHOP 1705</t>
  </si>
  <si>
    <t>171042</t>
  </si>
  <si>
    <t>SHOP 1707</t>
  </si>
  <si>
    <t>12/30/2017</t>
  </si>
  <si>
    <t>171051</t>
  </si>
  <si>
    <t>SHOP 1716</t>
  </si>
  <si>
    <t>2/12/2018</t>
  </si>
  <si>
    <t>171063</t>
  </si>
  <si>
    <t>SHOP 1700</t>
  </si>
  <si>
    <t>181000</t>
  </si>
  <si>
    <t>SHOP 1801</t>
  </si>
  <si>
    <t>7/15/2017</t>
  </si>
  <si>
    <t>181022</t>
  </si>
  <si>
    <t>SHOP 1805</t>
  </si>
  <si>
    <t>8/24/2018</t>
  </si>
  <si>
    <t>221011</t>
  </si>
  <si>
    <t>SHOP 2210</t>
  </si>
  <si>
    <t>4/22/2022</t>
  </si>
  <si>
    <t>221054</t>
  </si>
  <si>
    <t>SHOP 2218</t>
  </si>
  <si>
    <t>10/31/2022</t>
  </si>
  <si>
    <t>231069</t>
  </si>
  <si>
    <t>SHOP 2305</t>
  </si>
  <si>
    <t>NISSAN ROGUE</t>
  </si>
  <si>
    <t>SUV</t>
  </si>
  <si>
    <t>10/9/2024</t>
  </si>
  <si>
    <t>241010</t>
  </si>
  <si>
    <t>SHOP 2404</t>
  </si>
  <si>
    <t>DODGE RAM1500</t>
  </si>
  <si>
    <t>QUAD CAB PICKUP</t>
  </si>
  <si>
    <t>4/30/2024</t>
  </si>
  <si>
    <t>M60 SOENF.SAR</t>
  </si>
  <si>
    <t>26-4650</t>
  </si>
  <si>
    <t>SEARCH &amp; RESCUE POST 631</t>
  </si>
  <si>
    <t>001353</t>
  </si>
  <si>
    <t>WELLSCARGO 20ET</t>
  </si>
  <si>
    <t>POST 631</t>
  </si>
  <si>
    <t>7/10/2000</t>
  </si>
  <si>
    <t>021103</t>
  </si>
  <si>
    <t>INTERSTATE TRAILER</t>
  </si>
  <si>
    <t>10.4 GVWR ENCLOSED UTILITY TRAILER</t>
  </si>
  <si>
    <t>8/27/2021</t>
  </si>
  <si>
    <t>031046</t>
  </si>
  <si>
    <t>SHOP 398</t>
  </si>
  <si>
    <t>CHEVROLET G30</t>
  </si>
  <si>
    <t>15 PASS VAN</t>
  </si>
  <si>
    <t>3/20/2003</t>
  </si>
  <si>
    <t>041079</t>
  </si>
  <si>
    <t>SHOP 209</t>
  </si>
  <si>
    <t>4X4 CREW CAB TRUCK</t>
  </si>
  <si>
    <t>12/16/2004</t>
  </si>
  <si>
    <t>051004</t>
  </si>
  <si>
    <t>SHOP 207</t>
  </si>
  <si>
    <t>11/1/2004</t>
  </si>
  <si>
    <t>051039</t>
  </si>
  <si>
    <t>081029</t>
  </si>
  <si>
    <t>11/18/2008</t>
  </si>
  <si>
    <t>081031</t>
  </si>
  <si>
    <t>081063</t>
  </si>
  <si>
    <t>SHOP 829</t>
  </si>
  <si>
    <t>9/18/2008</t>
  </si>
  <si>
    <t>101050</t>
  </si>
  <si>
    <t>SHOP 1017</t>
  </si>
  <si>
    <t>9/8/2010</t>
  </si>
  <si>
    <t>101063</t>
  </si>
  <si>
    <t>WELLSCARGO 24ET</t>
  </si>
  <si>
    <t>20 FT ENCLOSED TRAILER</t>
  </si>
  <si>
    <t>6/30/2009</t>
  </si>
  <si>
    <t>141058</t>
  </si>
  <si>
    <t>SHOP 1409</t>
  </si>
  <si>
    <t>10/16/2014</t>
  </si>
  <si>
    <t>151053</t>
  </si>
  <si>
    <t>SHOP 1514</t>
  </si>
  <si>
    <t>1/15/2016</t>
  </si>
  <si>
    <t>161074</t>
  </si>
  <si>
    <t>SHOP 1624</t>
  </si>
  <si>
    <t>9/25/2017</t>
  </si>
  <si>
    <t>231023</t>
  </si>
  <si>
    <t>SHOP 2303</t>
  </si>
  <si>
    <t>RWD LOW ROOF PASSENGER VAN</t>
  </si>
  <si>
    <t>6/24/2024</t>
  </si>
  <si>
    <t>26-4750</t>
  </si>
  <si>
    <t>DIVE TEAM</t>
  </si>
  <si>
    <t>051026</t>
  </si>
  <si>
    <t>10/7/2004</t>
  </si>
  <si>
    <t>151018</t>
  </si>
  <si>
    <t>SHOP 1536</t>
  </si>
  <si>
    <t>DIVE TEAM VAN</t>
  </si>
  <si>
    <t>191056</t>
  </si>
  <si>
    <t>SHOP 1921</t>
  </si>
  <si>
    <t>4/17/2023</t>
  </si>
  <si>
    <t>26-4900</t>
  </si>
  <si>
    <t>RIVER PATROL</t>
  </si>
  <si>
    <t>121017</t>
  </si>
  <si>
    <t>SHOP 1220</t>
  </si>
  <si>
    <t>6/21/2012</t>
  </si>
  <si>
    <t>121049</t>
  </si>
  <si>
    <t>SHOP 1207</t>
  </si>
  <si>
    <t>1/4/2013</t>
  </si>
  <si>
    <t>121050</t>
  </si>
  <si>
    <t>SHOP 1208</t>
  </si>
  <si>
    <t>3/6/2013</t>
  </si>
  <si>
    <t>151003</t>
  </si>
  <si>
    <t>SHOP 1534</t>
  </si>
  <si>
    <t>DODGE RAM3500</t>
  </si>
  <si>
    <t>CREW CAB LONG BED 4X4</t>
  </si>
  <si>
    <t>10/1/2015</t>
  </si>
  <si>
    <t>151033</t>
  </si>
  <si>
    <t>SHOP 1505</t>
  </si>
  <si>
    <t>1/15/2015</t>
  </si>
  <si>
    <t>151077</t>
  </si>
  <si>
    <t>SHOP 1529</t>
  </si>
  <si>
    <t>6/24/2016</t>
  </si>
  <si>
    <t>181008</t>
  </si>
  <si>
    <t>181009</t>
  </si>
  <si>
    <t>181029</t>
  </si>
  <si>
    <t>SHOP 1811</t>
  </si>
  <si>
    <t>10/30/2018</t>
  </si>
  <si>
    <t>191028</t>
  </si>
  <si>
    <t>SHOP 1913</t>
  </si>
  <si>
    <t>191032</t>
  </si>
  <si>
    <t>SHOP 1917</t>
  </si>
  <si>
    <t>8/28/2019</t>
  </si>
  <si>
    <t>201000</t>
  </si>
  <si>
    <t>SHOP 2000</t>
  </si>
  <si>
    <t>FORD F150POLICE</t>
  </si>
  <si>
    <t>4X4 POLICE RESPONDER</t>
  </si>
  <si>
    <t>5/20/2020</t>
  </si>
  <si>
    <t>201046</t>
  </si>
  <si>
    <t>SHOP 2023</t>
  </si>
  <si>
    <t>2/25/2021</t>
  </si>
  <si>
    <t>241040</t>
  </si>
  <si>
    <t>ROADRUNNER TRAILER</t>
  </si>
  <si>
    <t>11/7/2025</t>
  </si>
  <si>
    <t>251018</t>
  </si>
  <si>
    <t>STRYKER PRO 470</t>
  </si>
  <si>
    <t>BOAT LENGTH 15FT 4IN</t>
  </si>
  <si>
    <t>12/6/2024</t>
  </si>
  <si>
    <t>901087</t>
  </si>
  <si>
    <t>SHORELINER BOATTRAILER</t>
  </si>
  <si>
    <t>MARINE BOARD</t>
  </si>
  <si>
    <t>7/1/1995</t>
  </si>
  <si>
    <t>951049</t>
  </si>
  <si>
    <t>CALKINS BOATTRAILER</t>
  </si>
  <si>
    <t>SAFE BOAT</t>
  </si>
  <si>
    <t>12/11/1995</t>
  </si>
  <si>
    <t>951070</t>
  </si>
  <si>
    <t>BOAT</t>
  </si>
  <si>
    <t>7/18/1995</t>
  </si>
  <si>
    <t>26-5200</t>
  </si>
  <si>
    <t>LE SUPPORT</t>
  </si>
  <si>
    <t>081086</t>
  </si>
  <si>
    <t>SHOP 835</t>
  </si>
  <si>
    <t>211025</t>
  </si>
  <si>
    <t>SHOP 2114</t>
  </si>
  <si>
    <t>6/23/2021</t>
  </si>
  <si>
    <t>26-5300</t>
  </si>
  <si>
    <t>HOPE TEAM</t>
  </si>
  <si>
    <t>051024</t>
  </si>
  <si>
    <t>181027</t>
  </si>
  <si>
    <t>SHOP 1809</t>
  </si>
  <si>
    <t>11/26/2018</t>
  </si>
  <si>
    <t>181037</t>
  </si>
  <si>
    <t>SHOP 1818</t>
  </si>
  <si>
    <t>1/17/2019</t>
  </si>
  <si>
    <t>211022</t>
  </si>
  <si>
    <t>SHOP 2111</t>
  </si>
  <si>
    <t>2/8/2022</t>
  </si>
  <si>
    <t>26-5600</t>
  </si>
  <si>
    <t>COMMUNICATIONS UNIT</t>
  </si>
  <si>
    <t>211012</t>
  </si>
  <si>
    <t>SHOP 2101</t>
  </si>
  <si>
    <t>211023</t>
  </si>
  <si>
    <t>SHOP 2112</t>
  </si>
  <si>
    <t>99-2400</t>
  </si>
  <si>
    <t>MCSO (NON SUPPORTED VEHICLES)</t>
  </si>
  <si>
    <t>041095</t>
  </si>
  <si>
    <t>SHOP EX03</t>
  </si>
  <si>
    <t>051086</t>
  </si>
  <si>
    <t>SHOP EX07</t>
  </si>
  <si>
    <t>12/31/2005</t>
  </si>
  <si>
    <t>061090</t>
  </si>
  <si>
    <t>SHOP 617</t>
  </si>
  <si>
    <t>6/23/2006</t>
  </si>
  <si>
    <t>101038</t>
  </si>
  <si>
    <t>SHOP EX10</t>
  </si>
  <si>
    <t>6/30/2010</t>
  </si>
  <si>
    <t>NOND</t>
  </si>
  <si>
    <t>70-9000</t>
  </si>
  <si>
    <t>EMERGENCY MANAGEMENT</t>
  </si>
  <si>
    <t>061039</t>
  </si>
  <si>
    <t>T2</t>
  </si>
  <si>
    <t>INTERSTATE 16CT</t>
  </si>
  <si>
    <t>ENCLOSED UTILITY</t>
  </si>
  <si>
    <t>2/1/2006</t>
  </si>
  <si>
    <t>061040</t>
  </si>
  <si>
    <t>T3</t>
  </si>
  <si>
    <t>081113</t>
  </si>
  <si>
    <t>T4</t>
  </si>
  <si>
    <t>ENCLOSED UTILITY TRAILER</t>
  </si>
  <si>
    <t>12/7/2023</t>
  </si>
  <si>
    <t>121060</t>
  </si>
  <si>
    <t>CHEVROLET AEROTECH</t>
  </si>
  <si>
    <t>TRANSPORT BUS / TRUCK WITH WHEELCHAIR LIFT (FOR PARTS ONLY)</t>
  </si>
  <si>
    <t>10/9/2023</t>
  </si>
  <si>
    <t>121061</t>
  </si>
  <si>
    <t>T6</t>
  </si>
  <si>
    <t>FOREST RIVER UTILITY TRAILER</t>
  </si>
  <si>
    <t>151044</t>
  </si>
  <si>
    <t>3/16/2015</t>
  </si>
  <si>
    <t>181018</t>
  </si>
  <si>
    <t>T1</t>
  </si>
  <si>
    <t>CONTINENTAL TAILWIND</t>
  </si>
  <si>
    <t>231000</t>
  </si>
  <si>
    <t>2023 FORD F650 W/16`BOX AND 4500LB LIFTGATE</t>
  </si>
  <si>
    <t>4/4/2023</t>
  </si>
  <si>
    <t>M10 EM LOGI CGF</t>
  </si>
  <si>
    <t>70-9050</t>
  </si>
  <si>
    <t>EMERGENCY MANAGEMENT WAREHOUSE AND LOGISTICS</t>
  </si>
  <si>
    <t>121059</t>
  </si>
  <si>
    <t>TRANSPORT BUS / TRUCK WITH WHEELCHAIR LIFT</t>
  </si>
  <si>
    <t>191045</t>
  </si>
  <si>
    <t>4X2 CHASSIS CAB W/14 FT BOX AND LIFT GATE</t>
  </si>
  <si>
    <t>1/22/2020</t>
  </si>
  <si>
    <t>211036</t>
  </si>
  <si>
    <t>RAM PROMASTER2500CV</t>
  </si>
  <si>
    <t>HIGH ROOF CARGO VAN</t>
  </si>
  <si>
    <t>4/13/2022</t>
  </si>
  <si>
    <t>231037</t>
  </si>
  <si>
    <t>4X4 CREW CAB W/CANOPY AND CARGO GLIDE DECK</t>
  </si>
  <si>
    <t>Subtotal:</t>
  </si>
  <si>
    <t>Fleet Rates</t>
  </si>
  <si>
    <t>FY 2027</t>
  </si>
  <si>
    <t>FY 2026</t>
  </si>
  <si>
    <t>FY 2025</t>
  </si>
  <si>
    <t>FY 2024</t>
  </si>
  <si>
    <t>FY 2023</t>
  </si>
  <si>
    <t>FY 2022</t>
  </si>
  <si>
    <t>FY 2021</t>
  </si>
  <si>
    <t>Shop Rate Hr</t>
  </si>
  <si>
    <t>Overhead (annual)</t>
  </si>
  <si>
    <t>Overhead 2 (annual)</t>
  </si>
  <si>
    <t>Replacement Admin</t>
  </si>
  <si>
    <t xml:space="preserve">Fuel Mark Up </t>
  </si>
  <si>
    <t>Parts Mark Up</t>
  </si>
  <si>
    <t>Commercial 
(Vended) Mark Up</t>
  </si>
  <si>
    <t>Vehicle Class Type:</t>
  </si>
  <si>
    <t>FY 2027
Mileage Rate</t>
  </si>
  <si>
    <t>FY 2027
Annual Base</t>
  </si>
  <si>
    <t>FY 2026
Mileage Rate</t>
  </si>
  <si>
    <t>FY 2026
Annual Base</t>
  </si>
  <si>
    <t>Diff in 
Mileage Rate</t>
  </si>
  <si>
    <t>Diff in 
Annual Base</t>
  </si>
  <si>
    <t>% Change</t>
  </si>
  <si>
    <t>Class Descriptor</t>
  </si>
  <si>
    <t>SEDAN, SUBCOMPACT/COMPACT</t>
  </si>
  <si>
    <t>SEDAN, MIDSIZE</t>
  </si>
  <si>
    <t>SEDAN, FULLSIZE</t>
  </si>
  <si>
    <t>SEDAN, PATROL</t>
  </si>
  <si>
    <t>PATROL AWD PPV SUV</t>
  </si>
  <si>
    <t>SCOOTER</t>
  </si>
  <si>
    <t>MINIVAN/CARGO</t>
  </si>
  <si>
    <t>PICKUP, 1/2 T. 4X4 EXT/CREW CAB</t>
  </si>
  <si>
    <t>PICKUP, 3/4 T. EXT. CAB</t>
  </si>
  <si>
    <t>ACTUAL Mileage</t>
  </si>
  <si>
    <t>PICKUP, COMPACT 4X4 EXT CAB/QUAD CAB</t>
  </si>
  <si>
    <t>PICKUP, 3/4 / 1T T. 4X4 EXT/CREW CAB</t>
  </si>
  <si>
    <t>1T STAKE TRUCK</t>
  </si>
  <si>
    <t>UT - COMPACT 4WD/AWD (ESCAPE/JOURNEY)</t>
  </si>
  <si>
    <t>VAN/CARGO up to 1T</t>
  </si>
  <si>
    <t>VAN, 8-PASS</t>
  </si>
  <si>
    <t>VAN, 15-PASS</t>
  </si>
  <si>
    <t>VAN, 15-PASS S.O. TRANSPORT</t>
  </si>
  <si>
    <t>4X4  W/SERVICE BODY</t>
  </si>
  <si>
    <t>4X4  W/DUMP BODY</t>
  </si>
  <si>
    <t>35 FT. MOBILE COMMAND CENTER</t>
  </si>
  <si>
    <t>PASS INMATE TRANSPORT TRUCK</t>
  </si>
  <si>
    <t>Misc Truck</t>
  </si>
  <si>
    <t>Box Truck</t>
  </si>
  <si>
    <t>TRAILER MOUNTED EQUIPMENT</t>
  </si>
  <si>
    <t>4WD TRACTOR WITH MOWER</t>
  </si>
  <si>
    <t>Construction Attachment</t>
  </si>
  <si>
    <t>Asphalt Repair Machine</t>
  </si>
  <si>
    <t>SANDER</t>
  </si>
  <si>
    <t>PLOW</t>
  </si>
  <si>
    <t>PORTABLE COMPRESSOR/PRESSURE WASHER</t>
  </si>
  <si>
    <t>FLAGGER EQUIPMENT</t>
  </si>
  <si>
    <t>UC MISC</t>
  </si>
  <si>
    <t/>
  </si>
  <si>
    <t xml:space="preserve"> Actual Maintenance</t>
  </si>
  <si>
    <t>Accident</t>
  </si>
  <si>
    <t>blank</t>
  </si>
  <si>
    <t>Replacement Fiscal Year</t>
  </si>
  <si>
    <t>blank2</t>
  </si>
  <si>
    <t>blank3</t>
  </si>
  <si>
    <t>blank4</t>
  </si>
  <si>
    <t>Fleet Replacement Administrative charges are included in the Administrative rate (column P).</t>
  </si>
  <si>
    <t>This sheet includes the Fleet Services rates.</t>
  </si>
  <si>
    <t>Fleet Services data for Replacement Admin have been moved to be included in the Fleet Services Total column P.</t>
  </si>
  <si>
    <t xml:space="preserve">Total amount departments should budget for Fleet Service internal services in FY 2027 under Cost Element 60411, totaled by department in column S. </t>
  </si>
  <si>
    <t>End of Fleet Rates table</t>
  </si>
  <si>
    <t>End of FY 2027 Fleet Published Rate table</t>
  </si>
  <si>
    <t>End of previous year (fiscal year 2026) Fleet Services adopted budget table</t>
  </si>
  <si>
    <t>End of variance table</t>
  </si>
  <si>
    <t>End of page</t>
  </si>
  <si>
    <t>End of Fleet Budget by Vehicle table</t>
  </si>
  <si>
    <t>Budget by Vehicle table</t>
  </si>
  <si>
    <t>End of Mileage Rate Table</t>
  </si>
  <si>
    <t>End of Vehicle Class Type table</t>
  </si>
  <si>
    <t>End of document</t>
  </si>
  <si>
    <t xml:space="preserve">  Fleet Repl            FY 2026 to FY 2027 Amount ∆  </t>
  </si>
  <si>
    <t>Fleet Repl        FY 2026 to               FY 2027 % ∆</t>
  </si>
  <si>
    <t xml:space="preserve">  Grand Total          FY 2026 to FY 2027 Amount ∆  </t>
  </si>
  <si>
    <t>Fleet Svcs              FY 2026 to FY2027
% ∆</t>
  </si>
  <si>
    <t xml:space="preserve">  Fleet Svcs                             FY 2026 to FY 2027
Amount ∆  </t>
  </si>
  <si>
    <t>Grand Total        FY 2026 to            FY 2027 % ∆</t>
  </si>
  <si>
    <r>
      <t>FY 2025</t>
    </r>
    <r>
      <rPr>
        <b/>
        <sz val="12"/>
        <rFont val="Calibri"/>
        <family val="2"/>
      </rPr>
      <t>2</t>
    </r>
  </si>
  <si>
    <t>FY 2026 to FY 2027 Variance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</si>
</sst>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164" formatCode="_(* #,##0_);_(* \(#,##0\);_(* &quot;-&quot;??_);_(@_)"/>
    <numFmt numFmtId="165" formatCode="_(&quot;$&quot;* #,##0_);_(&quot;$&quot;* \(#,##0\);_(&quot;$&quot;* &quot;-&quot;??_);_(@_)"/>
    <numFmt numFmtId="166" formatCode="#,##0.000000"/>
    <numFmt numFmtId="167" formatCode="0.0%"/>
    <numFmt numFmtId="168" formatCode="_(&quot;$&quot;* #,##0.00_);_(&quot;$&quot;* \(#,##0.00\);_(&quot;$&quot;* &quot;-&quot;??.00_);_(@_)"/>
    <numFmt numFmtId="169" formatCode="&quot;$&quot;#,##0.0000000_);\(&quot;$&quot;#,##0.0000000\)"/>
    <numFmt numFmtId="170" formatCode="_(&quot;$&quot;* #,##0.000_);_(&quot;$&quot;* \(#,##0.000\);_(&quot;$&quot;* &quot;-&quot;??.000_);_(@_)"/>
    <numFmt numFmtId="171" formatCode="&quot;$&quot;#,##0"/>
    <numFmt numFmtId="172" formatCode="&quot;$&quot;#,##0.00"/>
    <numFmt numFmtId="173" formatCode="m\-yyyy"/>
  </numFmts>
  <fonts count="32">
    <font>
      <sz val="11"/>
      <color theme="1"/>
      <name val="Aptos Narrow"/>
      <scheme val="minor"/>
    </font>
    <font>
      <sz val="11"/>
      <color theme="0"/>
      <name val="Aptos Narrow"/>
      <family val="2"/>
      <scheme val="minor"/>
    </font>
    <font>
      <b/>
      <u/>
      <sz val="16"/>
      <color theme="1"/>
      <name val="Calibri"/>
    </font>
    <font>
      <sz val="11"/>
      <color theme="1"/>
      <name val="Calibri"/>
    </font>
    <font>
      <b/>
      <sz val="11"/>
      <color theme="1"/>
      <name val="Calibri"/>
    </font>
    <font>
      <b/>
      <sz val="16"/>
      <color theme="1"/>
      <name val="Calibri"/>
    </font>
    <font>
      <b/>
      <sz val="12"/>
      <color theme="1"/>
      <name val="Calibri"/>
    </font>
    <font>
      <b/>
      <sz val="12"/>
      <color theme="1"/>
      <name val="Arial"/>
    </font>
    <font>
      <b/>
      <sz val="12"/>
      <color theme="0"/>
      <name val="Calibri"/>
    </font>
    <font>
      <b/>
      <sz val="12"/>
      <color rgb="FFFFFFFF"/>
      <name val="Calibri"/>
    </font>
    <font>
      <sz val="11"/>
      <color rgb="FF000000"/>
      <name val="Calibri"/>
    </font>
    <font>
      <sz val="11"/>
      <color rgb="FF000000"/>
      <name val="Arial"/>
    </font>
    <font>
      <sz val="9"/>
      <color theme="1"/>
      <name val="Calibri"/>
    </font>
    <font>
      <sz val="12"/>
      <color theme="1"/>
      <name val="Calibri"/>
    </font>
    <font>
      <b/>
      <u/>
      <sz val="12"/>
      <color rgb="FF000000"/>
      <name val="Arial"/>
    </font>
    <font>
      <b/>
      <sz val="12"/>
      <color theme="0"/>
      <name val="Calibri"/>
      <family val="2"/>
    </font>
    <font>
      <sz val="11"/>
      <color theme="1"/>
      <name val="Calibri"/>
      <family val="2"/>
    </font>
    <font>
      <sz val="11"/>
      <color theme="0"/>
      <name val="Calibri"/>
      <family val="2"/>
    </font>
    <font>
      <b/>
      <sz val="12"/>
      <name val="Calibri"/>
      <family val="2"/>
    </font>
    <font>
      <b/>
      <sz val="14"/>
      <color theme="1"/>
      <name val="Calibri"/>
      <family val="2"/>
    </font>
    <font>
      <sz val="12"/>
      <color theme="1"/>
      <name val="Calibri"/>
      <family val="2"/>
    </font>
    <font>
      <b/>
      <sz val="14"/>
      <name val="Arial"/>
      <family val="2"/>
    </font>
    <font>
      <sz val="11"/>
      <name val="Calibri"/>
      <family val="2"/>
    </font>
    <font>
      <sz val="12"/>
      <name val="Arial"/>
      <family val="2"/>
    </font>
    <font>
      <sz val="11"/>
      <name val="Aptos Narrow"/>
      <family val="2"/>
      <scheme val="minor"/>
    </font>
    <font>
      <b/>
      <sz val="12"/>
      <name val="Arial"/>
      <family val="2"/>
    </font>
    <font>
      <sz val="10"/>
      <name val="Arial"/>
      <family val="2"/>
    </font>
    <font>
      <b/>
      <sz val="12"/>
      <color theme="0"/>
      <name val="Arial"/>
      <family val="2"/>
    </font>
    <font>
      <sz val="12"/>
      <color theme="0"/>
      <name val="Arial"/>
      <family val="2"/>
    </font>
    <font>
      <sz val="12"/>
      <name val="Calibri"/>
      <family val="2"/>
    </font>
    <font>
      <b/>
      <u/>
      <sz val="12"/>
      <name val="Arial"/>
      <family val="2"/>
    </font>
    <font>
      <sz val="11"/>
      <name val="Arial"/>
      <family val="2"/>
    </font>
  </fonts>
  <fills count="6">
    <fill>
      <patternFill patternType="none"/>
    </fill>
    <fill>
      <patternFill patternType="gray125"/>
    </fill>
    <fill>
      <patternFill patternType="solid">
        <fgColor theme="0"/>
        <bgColor theme="0"/>
      </patternFill>
    </fill>
    <fill>
      <patternFill patternType="solid">
        <fgColor rgb="FF1F497D"/>
        <bgColor rgb="FF1F497D"/>
      </patternFill>
    </fill>
    <fill>
      <patternFill patternType="solid">
        <fgColor theme="1"/>
        <bgColor theme="1"/>
      </patternFill>
    </fill>
    <fill>
      <patternFill patternType="solid">
        <fgColor theme="0"/>
        <bgColor indexed="64"/>
      </patternFill>
    </fill>
  </fills>
  <borders count="1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right/>
      <top style="thin">
        <color rgb="FF000000"/>
      </top>
      <bottom/>
      <diagonal/>
    </border>
    <border>
      <left style="thin">
        <color theme="0"/>
      </left>
      <right/>
      <top/>
      <bottom/>
      <diagonal/>
    </border>
    <border>
      <left/>
      <right style="thin">
        <color auto="1"/>
      </right>
      <top/>
      <bottom/>
      <diagonal/>
    </border>
    <border>
      <left style="thin">
        <color auto="1"/>
      </left>
      <right/>
      <top/>
      <bottom/>
      <diagonal/>
    </border>
  </borders>
  <cellStyleXfs count="1">
    <xf numFmtId="0" fontId="0" fillId="0" borderId="0"/>
  </cellStyleXfs>
  <cellXfs count="179">
    <xf numFmtId="0" fontId="0" fillId="0" borderId="0" xfId="0"/>
    <xf numFmtId="0" fontId="2" fillId="2" borderId="0" xfId="0" applyFont="1" applyFill="1"/>
    <xf numFmtId="0" fontId="3" fillId="2" borderId="0" xfId="0" applyFont="1" applyFill="1"/>
    <xf numFmtId="0" fontId="5" fillId="2" borderId="0" xfId="0" applyFont="1" applyFill="1" applyAlignment="1">
      <alignment vertical="center"/>
    </xf>
    <xf numFmtId="0" fontId="3" fillId="2" borderId="0" xfId="0" applyFont="1" applyFill="1" applyAlignment="1">
      <alignment vertical="center"/>
    </xf>
    <xf numFmtId="0" fontId="6" fillId="2" borderId="0" xfId="0" applyFont="1" applyFill="1"/>
    <xf numFmtId="0" fontId="3" fillId="2" borderId="0" xfId="0" applyFont="1" applyFill="1" applyAlignment="1">
      <alignment wrapText="1"/>
    </xf>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xf>
    <xf numFmtId="3" fontId="3" fillId="0" borderId="0" xfId="0" applyNumberFormat="1" applyFont="1"/>
    <xf numFmtId="171" fontId="3" fillId="0" borderId="0" xfId="0" applyNumberFormat="1" applyFont="1"/>
    <xf numFmtId="0" fontId="4" fillId="0" borderId="0" xfId="0" applyFont="1"/>
    <xf numFmtId="0" fontId="11" fillId="0" borderId="0" xfId="0" applyFont="1" applyAlignment="1">
      <alignment horizontal="center"/>
    </xf>
    <xf numFmtId="0" fontId="12" fillId="0" borderId="0" xfId="0" applyFont="1" applyAlignment="1">
      <alignment horizontal="center"/>
    </xf>
    <xf numFmtId="0" fontId="12" fillId="0" borderId="0" xfId="0" applyFont="1"/>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right"/>
    </xf>
    <xf numFmtId="3" fontId="12" fillId="0" borderId="0" xfId="0" applyNumberFormat="1" applyFont="1"/>
    <xf numFmtId="171" fontId="12" fillId="0" borderId="0" xfId="0" applyNumberFormat="1" applyFont="1"/>
    <xf numFmtId="0" fontId="12" fillId="0" borderId="0" xfId="0" applyFont="1" applyAlignment="1">
      <alignment horizontal="left"/>
    </xf>
    <xf numFmtId="0" fontId="3" fillId="0" borderId="0" xfId="0" applyFont="1" applyAlignment="1">
      <alignment horizontal="right"/>
    </xf>
    <xf numFmtId="0" fontId="13" fillId="0" borderId="0" xfId="0" applyFont="1" applyAlignment="1">
      <alignment horizontal="left"/>
    </xf>
    <xf numFmtId="0" fontId="13" fillId="0" borderId="0" xfId="0" applyFont="1" applyAlignment="1">
      <alignment horizontal="left" vertical="top"/>
    </xf>
    <xf numFmtId="0" fontId="13" fillId="0" borderId="0" xfId="0" applyFont="1" applyAlignment="1">
      <alignment horizontal="left" vertical="top" wrapText="1"/>
    </xf>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1" fillId="0" borderId="0" xfId="0" applyFont="1"/>
    <xf numFmtId="0" fontId="13" fillId="0" borderId="0" xfId="0" applyFont="1"/>
    <xf numFmtId="1" fontId="13" fillId="0" borderId="0" xfId="0" applyNumberFormat="1" applyFont="1" applyAlignment="1">
      <alignment vertical="top"/>
    </xf>
    <xf numFmtId="8" fontId="13" fillId="0" borderId="0" xfId="0" applyNumberFormat="1" applyFont="1" applyAlignment="1">
      <alignment horizontal="left" vertical="top"/>
    </xf>
    <xf numFmtId="0" fontId="8" fillId="3" borderId="3" xfId="0" applyFont="1" applyFill="1" applyBorder="1" applyAlignment="1">
      <alignment horizontal="center" vertical="center"/>
    </xf>
    <xf numFmtId="0" fontId="8" fillId="3" borderId="3" xfId="0" applyFont="1" applyFill="1" applyBorder="1" applyAlignment="1">
      <alignment horizontal="centerContinuous" vertical="center"/>
    </xf>
    <xf numFmtId="0" fontId="3" fillId="0" borderId="0" xfId="0" applyFont="1" applyFill="1" applyAlignment="1">
      <alignment horizontal="center"/>
    </xf>
    <xf numFmtId="3" fontId="3" fillId="0" borderId="0" xfId="0" applyNumberFormat="1" applyFont="1" applyFill="1"/>
    <xf numFmtId="171" fontId="3" fillId="0" borderId="0" xfId="0" applyNumberFormat="1" applyFont="1" applyFill="1"/>
    <xf numFmtId="172" fontId="3" fillId="0" borderId="0" xfId="0" applyNumberFormat="1" applyFont="1" applyFill="1"/>
    <xf numFmtId="0" fontId="10" fillId="0" borderId="0" xfId="0" applyFont="1" applyFill="1" applyAlignment="1">
      <alignment horizontal="center"/>
    </xf>
    <xf numFmtId="0" fontId="10" fillId="0" borderId="0" xfId="0" applyFont="1" applyFill="1" applyAlignment="1">
      <alignment horizontal="left"/>
    </xf>
    <xf numFmtId="0" fontId="10" fillId="0" borderId="0" xfId="0" applyFont="1" applyFill="1"/>
    <xf numFmtId="0" fontId="4" fillId="0" borderId="0" xfId="0" applyFont="1" applyFill="1" applyAlignment="1">
      <alignment horizontal="center"/>
    </xf>
    <xf numFmtId="0" fontId="4" fillId="0" borderId="0" xfId="0" applyFont="1" applyFill="1"/>
    <xf numFmtId="0" fontId="4" fillId="0" borderId="0" xfId="0" applyFont="1" applyFill="1" applyAlignment="1">
      <alignment horizontal="left" vertical="center"/>
    </xf>
    <xf numFmtId="0" fontId="4" fillId="0" borderId="7" xfId="0" applyFont="1" applyFill="1" applyBorder="1" applyAlignment="1">
      <alignment horizontal="right"/>
    </xf>
    <xf numFmtId="3" fontId="4" fillId="0" borderId="7" xfId="0" applyNumberFormat="1" applyFont="1" applyFill="1" applyBorder="1"/>
    <xf numFmtId="172" fontId="4" fillId="0" borderId="7" xfId="0" applyNumberFormat="1" applyFont="1" applyFill="1" applyBorder="1"/>
    <xf numFmtId="0" fontId="4" fillId="0" borderId="7" xfId="0" applyFont="1" applyFill="1" applyBorder="1" applyAlignment="1">
      <alignment horizontal="center"/>
    </xf>
    <xf numFmtId="171" fontId="4" fillId="0" borderId="7" xfId="0" applyNumberFormat="1" applyFont="1" applyFill="1" applyBorder="1"/>
    <xf numFmtId="0" fontId="15" fillId="0" borderId="2" xfId="0" applyFont="1" applyFill="1" applyBorder="1" applyAlignment="1">
      <alignment horizontal="center" vertical="center" wrapText="1"/>
    </xf>
    <xf numFmtId="3" fontId="15" fillId="0" borderId="2" xfId="0" applyNumberFormat="1" applyFont="1" applyFill="1" applyBorder="1" applyAlignment="1">
      <alignment horizontal="center" vertical="center" wrapText="1"/>
    </xf>
    <xf numFmtId="3" fontId="15" fillId="0" borderId="6" xfId="0" applyNumberFormat="1" applyFont="1" applyFill="1" applyBorder="1" applyAlignment="1">
      <alignment horizontal="center" vertical="center" wrapText="1"/>
    </xf>
    <xf numFmtId="171" fontId="15" fillId="0" borderId="6" xfId="0" applyNumberFormat="1" applyFont="1" applyFill="1" applyBorder="1" applyAlignment="1">
      <alignment horizontal="center" vertical="center" wrapText="1"/>
    </xf>
    <xf numFmtId="171" fontId="15" fillId="0" borderId="2" xfId="0" applyNumberFormat="1" applyFont="1" applyFill="1" applyBorder="1" applyAlignment="1">
      <alignment horizontal="center" vertical="center" wrapText="1"/>
    </xf>
    <xf numFmtId="0" fontId="1" fillId="0" borderId="0" xfId="0" applyFont="1"/>
    <xf numFmtId="171" fontId="18" fillId="5" borderId="2" xfId="0" applyNumberFormat="1" applyFont="1" applyFill="1" applyBorder="1" applyAlignment="1">
      <alignment horizontal="center" vertical="center" wrapText="1"/>
    </xf>
    <xf numFmtId="171" fontId="16" fillId="0" borderId="0" xfId="0" applyNumberFormat="1" applyFont="1" applyFill="1"/>
    <xf numFmtId="171" fontId="16" fillId="0" borderId="0" xfId="0" applyNumberFormat="1" applyFont="1" applyFill="1" applyAlignment="1">
      <alignment horizontal="right"/>
    </xf>
    <xf numFmtId="0" fontId="17" fillId="5" borderId="0" xfId="0" applyFont="1" applyFill="1"/>
    <xf numFmtId="171" fontId="16" fillId="0" borderId="0" xfId="0" applyNumberFormat="1" applyFont="1" applyFill="1" applyAlignment="1">
      <alignment horizontal="center"/>
    </xf>
    <xf numFmtId="171" fontId="16" fillId="0" borderId="0" xfId="0" applyNumberFormat="1" applyFont="1" applyFill="1" applyAlignment="1">
      <alignment horizontal="left"/>
    </xf>
    <xf numFmtId="171" fontId="16" fillId="0" borderId="0" xfId="0" applyNumberFormat="1" applyFont="1" applyFill="1" applyAlignment="1">
      <alignment horizontal="right" wrapText="1"/>
    </xf>
    <xf numFmtId="171" fontId="16" fillId="0" borderId="0" xfId="0" applyNumberFormat="1" applyFont="1" applyFill="1" applyAlignment="1">
      <alignment horizontal="left" wrapText="1"/>
    </xf>
    <xf numFmtId="171" fontId="16" fillId="0" borderId="0" xfId="0" applyNumberFormat="1" applyFont="1" applyFill="1" applyAlignment="1">
      <alignment horizontal="center" vertical="center"/>
    </xf>
    <xf numFmtId="0" fontId="0" fillId="0" borderId="0" xfId="0" applyAlignment="1">
      <alignment horizontal="center"/>
    </xf>
    <xf numFmtId="0" fontId="15" fillId="0" borderId="6" xfId="0" applyFont="1" applyFill="1" applyBorder="1" applyAlignment="1">
      <alignment horizontal="center" vertical="center" wrapText="1"/>
    </xf>
    <xf numFmtId="0" fontId="15" fillId="4" borderId="1" xfId="0" applyFont="1" applyFill="1" applyBorder="1" applyAlignment="1">
      <alignment horizontal="centerContinuous" vertical="center" wrapText="1"/>
    </xf>
    <xf numFmtId="0" fontId="16" fillId="0" borderId="0" xfId="0" applyNumberFormat="1" applyFont="1" applyFill="1" applyAlignment="1">
      <alignment horizontal="center"/>
    </xf>
    <xf numFmtId="0" fontId="15" fillId="0" borderId="6" xfId="0" applyNumberFormat="1" applyFont="1" applyFill="1" applyBorder="1" applyAlignment="1">
      <alignment horizontal="center" vertical="center" wrapText="1"/>
    </xf>
    <xf numFmtId="0" fontId="19" fillId="0" borderId="0" xfId="0" applyFont="1"/>
    <xf numFmtId="0" fontId="8"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1" fillId="0" borderId="0" xfId="0" applyFont="1"/>
    <xf numFmtId="0" fontId="4" fillId="2" borderId="0" xfId="0" applyFont="1" applyFill="1" applyAlignment="1">
      <alignment wrapText="1"/>
    </xf>
    <xf numFmtId="0" fontId="20" fillId="2" borderId="0" xfId="0" applyFont="1" applyFill="1"/>
    <xf numFmtId="0" fontId="16" fillId="0" borderId="0" xfId="0" applyFont="1" applyAlignment="1">
      <alignment horizontal="center"/>
    </xf>
    <xf numFmtId="0" fontId="7" fillId="0" borderId="0" xfId="0" applyFont="1" applyAlignment="1">
      <alignment horizontal="left" vertical="top" wrapText="1"/>
    </xf>
    <xf numFmtId="0" fontId="22" fillId="0" borderId="0" xfId="0" applyFont="1" applyFill="1" applyAlignment="1">
      <alignment horizontal="center"/>
    </xf>
    <xf numFmtId="0" fontId="22" fillId="0" borderId="0" xfId="0" applyFont="1" applyFill="1" applyAlignment="1">
      <alignment horizontal="left"/>
    </xf>
    <xf numFmtId="49" fontId="22" fillId="0" borderId="0" xfId="0" applyNumberFormat="1" applyFont="1" applyFill="1" applyAlignment="1">
      <alignment horizontal="center"/>
    </xf>
    <xf numFmtId="0" fontId="22" fillId="0" borderId="0" xfId="0" applyFont="1" applyFill="1" applyAlignment="1">
      <alignment horizontal="left" vertical="center"/>
    </xf>
    <xf numFmtId="3" fontId="22" fillId="0" borderId="0" xfId="0" applyNumberFormat="1" applyFont="1" applyFill="1"/>
    <xf numFmtId="171" fontId="22" fillId="0" borderId="0" xfId="0" applyNumberFormat="1" applyFont="1" applyFill="1"/>
    <xf numFmtId="172" fontId="22" fillId="0" borderId="0" xfId="0" applyNumberFormat="1" applyFont="1" applyFill="1"/>
    <xf numFmtId="171" fontId="22" fillId="0" borderId="0" xfId="0" applyNumberFormat="1" applyFont="1" applyFill="1" applyAlignment="1">
      <alignment horizontal="center"/>
    </xf>
    <xf numFmtId="171" fontId="22" fillId="0" borderId="0" xfId="0" applyNumberFormat="1" applyFont="1" applyFill="1" applyAlignment="1">
      <alignment horizontal="left"/>
    </xf>
    <xf numFmtId="0" fontId="22" fillId="0" borderId="0" xfId="0" applyNumberFormat="1" applyFont="1" applyFill="1" applyAlignment="1">
      <alignment horizontal="center"/>
    </xf>
    <xf numFmtId="0" fontId="22" fillId="0" borderId="0" xfId="0" applyNumberFormat="1" applyFont="1" applyFill="1" applyAlignment="1">
      <alignment horizontal="center" wrapText="1"/>
    </xf>
    <xf numFmtId="49" fontId="22" fillId="0" borderId="0" xfId="0" quotePrefix="1" applyNumberFormat="1" applyFont="1" applyFill="1" applyAlignment="1">
      <alignment horizontal="center"/>
    </xf>
    <xf numFmtId="0" fontId="22" fillId="0" borderId="0" xfId="0" quotePrefix="1" applyFont="1" applyFill="1" applyAlignment="1">
      <alignment horizontal="center"/>
    </xf>
    <xf numFmtId="0" fontId="22" fillId="0" borderId="0" xfId="0" applyFont="1" applyFill="1"/>
    <xf numFmtId="49" fontId="22" fillId="0" borderId="0" xfId="0" applyNumberFormat="1" applyFont="1" applyFill="1" applyAlignment="1">
      <alignment horizontal="left"/>
    </xf>
    <xf numFmtId="171" fontId="22" fillId="0" borderId="0" xfId="0" applyNumberFormat="1" applyFont="1" applyFill="1" applyAlignment="1">
      <alignment horizontal="right"/>
    </xf>
    <xf numFmtId="173" fontId="22" fillId="0" borderId="0" xfId="0" applyNumberFormat="1" applyFont="1" applyFill="1" applyAlignment="1">
      <alignment horizontal="center"/>
    </xf>
    <xf numFmtId="49" fontId="22" fillId="0" borderId="0" xfId="0" applyNumberFormat="1" applyFont="1" applyFill="1"/>
    <xf numFmtId="7" fontId="22" fillId="0" borderId="0" xfId="0" applyNumberFormat="1" applyFont="1" applyFill="1"/>
    <xf numFmtId="0" fontId="21" fillId="0" borderId="8" xfId="0" applyFont="1" applyBorder="1" applyAlignment="1">
      <alignment horizontal="left" vertical="center"/>
    </xf>
    <xf numFmtId="0" fontId="23" fillId="0" borderId="0" xfId="0" applyFont="1" applyAlignment="1">
      <alignment horizontal="center" vertical="center" wrapText="1"/>
    </xf>
    <xf numFmtId="0" fontId="21" fillId="0" borderId="0" xfId="0" applyFont="1" applyBorder="1" applyAlignment="1">
      <alignment horizontal="left" vertical="center"/>
    </xf>
    <xf numFmtId="0" fontId="23" fillId="0" borderId="0" xfId="0" applyFont="1" applyAlignment="1">
      <alignment vertical="center"/>
    </xf>
    <xf numFmtId="0" fontId="24" fillId="0" borderId="0" xfId="0" applyFont="1"/>
    <xf numFmtId="164" fontId="23" fillId="0" borderId="0" xfId="0" applyNumberFormat="1" applyFont="1" applyFill="1" applyBorder="1"/>
    <xf numFmtId="5" fontId="23" fillId="0" borderId="0" xfId="0" applyNumberFormat="1" applyFont="1" applyFill="1" applyBorder="1"/>
    <xf numFmtId="5" fontId="23" fillId="0" borderId="9" xfId="0" applyNumberFormat="1" applyFont="1" applyFill="1" applyBorder="1"/>
    <xf numFmtId="0" fontId="23" fillId="5" borderId="4" xfId="0" applyFont="1" applyFill="1" applyBorder="1" applyAlignment="1">
      <alignment vertical="center"/>
    </xf>
    <xf numFmtId="5" fontId="23" fillId="0" borderId="10" xfId="0" applyNumberFormat="1" applyFont="1" applyFill="1" applyBorder="1"/>
    <xf numFmtId="10" fontId="25" fillId="0" borderId="0" xfId="0" applyNumberFormat="1" applyFont="1" applyFill="1" applyBorder="1"/>
    <xf numFmtId="0" fontId="23" fillId="0" borderId="0" xfId="0" applyFont="1"/>
    <xf numFmtId="164" fontId="25" fillId="0" borderId="0" xfId="0" applyNumberFormat="1" applyFont="1" applyFill="1" applyBorder="1" applyAlignment="1">
      <alignment horizontal="right" vertical="center"/>
    </xf>
    <xf numFmtId="164" fontId="25" fillId="0" borderId="0" xfId="0" applyNumberFormat="1" applyFont="1" applyFill="1" applyBorder="1" applyAlignment="1">
      <alignment vertical="center"/>
    </xf>
    <xf numFmtId="5" fontId="25" fillId="0" borderId="0" xfId="0" applyNumberFormat="1" applyFont="1" applyFill="1" applyBorder="1" applyAlignment="1">
      <alignment vertical="center"/>
    </xf>
    <xf numFmtId="5" fontId="25" fillId="0" borderId="9" xfId="0" applyNumberFormat="1" applyFont="1" applyFill="1" applyBorder="1" applyAlignment="1">
      <alignment vertical="center"/>
    </xf>
    <xf numFmtId="5" fontId="25" fillId="0" borderId="10" xfId="0" applyNumberFormat="1" applyFont="1" applyFill="1" applyBorder="1" applyAlignment="1">
      <alignment vertical="center"/>
    </xf>
    <xf numFmtId="10" fontId="25" fillId="0" borderId="0" xfId="0" applyNumberFormat="1" applyFont="1" applyFill="1" applyBorder="1" applyAlignment="1">
      <alignment vertical="center"/>
    </xf>
    <xf numFmtId="167" fontId="25" fillId="0" borderId="0" xfId="0" applyNumberFormat="1" applyFont="1" applyFill="1" applyBorder="1" applyAlignment="1">
      <alignment vertical="center"/>
    </xf>
    <xf numFmtId="5" fontId="23" fillId="0" borderId="0" xfId="0" applyNumberFormat="1" applyFont="1"/>
    <xf numFmtId="164" fontId="25" fillId="0" borderId="0" xfId="0" applyNumberFormat="1" applyFont="1"/>
    <xf numFmtId="6" fontId="23" fillId="0" borderId="0" xfId="0" applyNumberFormat="1" applyFont="1"/>
    <xf numFmtId="8" fontId="23" fillId="0" borderId="0" xfId="0" applyNumberFormat="1" applyFont="1"/>
    <xf numFmtId="165" fontId="25" fillId="0" borderId="0" xfId="0" applyNumberFormat="1" applyFont="1"/>
    <xf numFmtId="5" fontId="25" fillId="0" borderId="0" xfId="0" applyNumberFormat="1" applyFont="1"/>
    <xf numFmtId="5" fontId="26" fillId="0" borderId="0" xfId="0" applyNumberFormat="1" applyFont="1"/>
    <xf numFmtId="164" fontId="23" fillId="0" borderId="0" xfId="0" applyNumberFormat="1" applyFont="1"/>
    <xf numFmtId="10" fontId="23" fillId="0" borderId="0" xfId="0" applyNumberFormat="1" applyFont="1"/>
    <xf numFmtId="165" fontId="23" fillId="0" borderId="0" xfId="0" applyNumberFormat="1" applyFont="1"/>
    <xf numFmtId="169" fontId="23" fillId="0" borderId="0" xfId="0" applyNumberFormat="1" applyFont="1"/>
    <xf numFmtId="164" fontId="21" fillId="0" borderId="0" xfId="0" applyNumberFormat="1" applyFont="1" applyAlignment="1">
      <alignment horizontal="left" vertical="center"/>
    </xf>
    <xf numFmtId="165" fontId="21" fillId="0" borderId="0" xfId="0" applyNumberFormat="1" applyFont="1" applyAlignment="1">
      <alignment horizontal="left" vertical="center"/>
    </xf>
    <xf numFmtId="168" fontId="23" fillId="0" borderId="0" xfId="0" applyNumberFormat="1" applyFont="1"/>
    <xf numFmtId="170" fontId="23" fillId="0" borderId="0" xfId="0" applyNumberFormat="1" applyFont="1"/>
    <xf numFmtId="164" fontId="25" fillId="0" borderId="0" xfId="0" applyNumberFormat="1" applyFont="1" applyFill="1" applyBorder="1" applyAlignment="1">
      <alignment horizontal="right"/>
    </xf>
    <xf numFmtId="164" fontId="25" fillId="0" borderId="0" xfId="0" applyNumberFormat="1" applyFont="1" applyFill="1" applyBorder="1"/>
    <xf numFmtId="5" fontId="25" fillId="0" borderId="0" xfId="0" applyNumberFormat="1" applyFont="1" applyFill="1" applyBorder="1"/>
    <xf numFmtId="0" fontId="26" fillId="0" borderId="0" xfId="0" applyFont="1"/>
    <xf numFmtId="44" fontId="23" fillId="0" borderId="0" xfId="0" applyNumberFormat="1" applyFont="1"/>
    <xf numFmtId="9" fontId="23" fillId="0" borderId="0" xfId="0" applyNumberFormat="1" applyFont="1"/>
    <xf numFmtId="0" fontId="21" fillId="0" borderId="0" xfId="0" applyFont="1" applyAlignment="1">
      <alignment horizontal="center"/>
    </xf>
    <xf numFmtId="171" fontId="23" fillId="0" borderId="0" xfId="0" applyNumberFormat="1" applyFont="1" applyFill="1" applyBorder="1"/>
    <xf numFmtId="167" fontId="23" fillId="0" borderId="0" xfId="0" applyNumberFormat="1" applyFont="1"/>
    <xf numFmtId="171" fontId="25" fillId="0" borderId="0" xfId="0" applyNumberFormat="1" applyFont="1" applyFill="1" applyBorder="1"/>
    <xf numFmtId="0" fontId="27" fillId="0" borderId="0" xfId="0" applyFont="1" applyFill="1" applyBorder="1" applyAlignment="1">
      <alignment horizontal="center" vertical="center" wrapText="1"/>
    </xf>
    <xf numFmtId="164" fontId="27" fillId="0" borderId="0" xfId="0" applyNumberFormat="1" applyFont="1" applyFill="1" applyBorder="1" applyAlignment="1">
      <alignment horizontal="center" vertical="center" wrapText="1"/>
    </xf>
    <xf numFmtId="165" fontId="27" fillId="0" borderId="0" xfId="0" applyNumberFormat="1" applyFont="1" applyFill="1" applyBorder="1" applyAlignment="1">
      <alignment horizontal="center" vertical="center" wrapText="1"/>
    </xf>
    <xf numFmtId="0" fontId="28" fillId="5" borderId="0" xfId="0" applyFont="1" applyFill="1" applyBorder="1" applyAlignment="1">
      <alignment vertical="center"/>
    </xf>
    <xf numFmtId="0" fontId="28" fillId="0" borderId="0" xfId="0" applyFont="1" applyAlignment="1">
      <alignment horizontal="center" vertical="center"/>
    </xf>
    <xf numFmtId="0" fontId="28" fillId="5" borderId="0" xfId="0" applyFont="1" applyFill="1" applyBorder="1" applyAlignment="1">
      <alignment vertical="center" wrapText="1"/>
    </xf>
    <xf numFmtId="0" fontId="28" fillId="0" borderId="0" xfId="0" applyFont="1" applyAlignment="1">
      <alignment wrapText="1"/>
    </xf>
    <xf numFmtId="0" fontId="28" fillId="0" borderId="0" xfId="0" applyFont="1" applyAlignment="1">
      <alignment horizontal="center" vertical="center" wrapText="1"/>
    </xf>
    <xf numFmtId="0" fontId="1" fillId="0" borderId="0" xfId="0" applyFont="1" applyAlignment="1">
      <alignment wrapText="1"/>
    </xf>
    <xf numFmtId="0" fontId="28" fillId="0" borderId="0" xfId="0" applyFont="1"/>
    <xf numFmtId="1" fontId="29" fillId="0" borderId="0" xfId="0" applyNumberFormat="1" applyFont="1" applyFill="1" applyBorder="1"/>
    <xf numFmtId="6" fontId="29" fillId="0" borderId="0" xfId="0" applyNumberFormat="1" applyFont="1" applyFill="1" applyBorder="1" applyAlignment="1">
      <alignment horizontal="center"/>
    </xf>
    <xf numFmtId="10" fontId="29" fillId="0" borderId="0" xfId="0" applyNumberFormat="1" applyFont="1" applyAlignment="1">
      <alignment horizontal="right" vertical="top"/>
    </xf>
    <xf numFmtId="10" fontId="29" fillId="0" borderId="0" xfId="0" applyNumberFormat="1" applyFont="1" applyAlignment="1">
      <alignment horizontal="left" vertical="top"/>
    </xf>
    <xf numFmtId="0" fontId="29" fillId="0" borderId="0" xfId="0" applyFont="1" applyAlignment="1">
      <alignment horizontal="left" vertical="top"/>
    </xf>
    <xf numFmtId="9" fontId="29" fillId="0" borderId="0" xfId="0" applyNumberFormat="1" applyFont="1" applyFill="1" applyBorder="1" applyAlignment="1">
      <alignment horizontal="center"/>
    </xf>
    <xf numFmtId="1" fontId="29" fillId="0" borderId="0" xfId="0" applyNumberFormat="1" applyFont="1" applyFill="1" applyBorder="1" applyAlignment="1">
      <alignment wrapText="1"/>
    </xf>
    <xf numFmtId="0" fontId="29" fillId="0" borderId="0" xfId="0" applyFont="1" applyAlignment="1">
      <alignment horizontal="left" vertical="top" wrapText="1"/>
    </xf>
    <xf numFmtId="1" fontId="29" fillId="2" borderId="0" xfId="0" applyNumberFormat="1" applyFont="1" applyFill="1"/>
    <xf numFmtId="0" fontId="30" fillId="0" borderId="0" xfId="0" applyFont="1" applyAlignment="1">
      <alignment horizontal="left"/>
    </xf>
    <xf numFmtId="1" fontId="29" fillId="0" borderId="0" xfId="0" applyNumberFormat="1" applyFont="1" applyFill="1" applyBorder="1" applyAlignment="1">
      <alignment horizontal="center"/>
    </xf>
    <xf numFmtId="8" fontId="29" fillId="0" borderId="0" xfId="0" applyNumberFormat="1" applyFont="1" applyFill="1" applyBorder="1" applyAlignment="1">
      <alignment horizontal="center"/>
    </xf>
    <xf numFmtId="0" fontId="31" fillId="0" borderId="0" xfId="0" applyFont="1" applyAlignment="1">
      <alignment horizontal="center"/>
    </xf>
    <xf numFmtId="0" fontId="31" fillId="0" borderId="0" xfId="0" applyFont="1"/>
    <xf numFmtId="0" fontId="29" fillId="0" borderId="0" xfId="0" applyFont="1"/>
    <xf numFmtId="1" fontId="29" fillId="0" borderId="0" xfId="0" applyNumberFormat="1" applyFont="1" applyAlignment="1">
      <alignment vertical="top"/>
    </xf>
    <xf numFmtId="166" fontId="29" fillId="0" borderId="0" xfId="0" applyNumberFormat="1" applyFont="1"/>
    <xf numFmtId="14" fontId="15" fillId="0" borderId="6" xfId="0" applyNumberFormat="1" applyFont="1" applyFill="1" applyBorder="1" applyAlignment="1">
      <alignment horizontal="center" vertical="center" wrapText="1"/>
    </xf>
    <xf numFmtId="14" fontId="22" fillId="0" borderId="0" xfId="0" applyNumberFormat="1" applyFont="1" applyFill="1" applyAlignment="1">
      <alignment horizontal="center" wrapText="1"/>
    </xf>
    <xf numFmtId="14" fontId="22" fillId="0" borderId="0" xfId="0" applyNumberFormat="1" applyFont="1" applyFill="1" applyAlignment="1">
      <alignment horizontal="center"/>
    </xf>
    <xf numFmtId="49" fontId="15" fillId="0" borderId="0" xfId="0" applyNumberFormat="1"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5" xfId="0" applyFont="1" applyFill="1" applyBorder="1" applyAlignment="1">
      <alignment horizontal="center" vertical="center"/>
    </xf>
    <xf numFmtId="0" fontId="25" fillId="0" borderId="0" xfId="0" applyFont="1" applyAlignment="1">
      <alignment horizontal="left" vertical="top" wrapText="1"/>
    </xf>
    <xf numFmtId="0" fontId="24" fillId="0" borderId="0" xfId="0" applyFont="1"/>
  </cellXfs>
  <cellStyles count="1">
    <cellStyle name="Normal" xfId="0" builtinId="0"/>
  </cellStyles>
  <dxfs count="121">
    <dxf>
      <font>
        <b val="0"/>
        <i val="0"/>
        <strike val="0"/>
        <condense val="0"/>
        <extend val="0"/>
        <outline val="0"/>
        <shadow val="0"/>
        <u val="none"/>
        <vertAlign val="baseline"/>
        <sz val="12"/>
        <color auto="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numFmt numFmtId="12" formatCode="&quot;$&quot;#,##0.00_);[Red]\(&quot;$&quot;#,##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numFmt numFmtId="1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numFmt numFmtId="12" formatCode="&quot;$&quot;#,##0.00_);[Red]\(&quot;$&quot;#,##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numFmt numFmtId="12" formatCode="&quot;$&quot;#,##0.00_);[Red]\(&quot;$&quot;#,##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numFmt numFmtId="1"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none"/>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2"/>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vertAlign val="baseline"/>
        <color auto="1"/>
      </font>
      <fill>
        <patternFill patternType="none">
          <fgColor indexed="64"/>
          <bgColor auto="1"/>
        </patternFill>
      </fill>
    </dxf>
    <dxf>
      <font>
        <strike val="0"/>
        <outline val="0"/>
        <shadow val="0"/>
        <vertAlign val="baseline"/>
        <color auto="1"/>
      </font>
      <fill>
        <patternFill patternType="none">
          <fgColor indexed="64"/>
          <bgColor auto="1"/>
        </patternFill>
      </fill>
    </dxf>
    <dxf>
      <font>
        <strike val="0"/>
        <outline val="0"/>
        <shadow val="0"/>
        <vertAlign val="baseline"/>
        <color auto="1"/>
      </font>
      <fill>
        <patternFill patternType="none">
          <fgColor indexed="64"/>
          <bgColor auto="1"/>
        </patternFill>
      </fill>
    </dxf>
    <dxf>
      <font>
        <strike val="0"/>
        <outline val="0"/>
        <shadow val="0"/>
        <vertAlign val="baseline"/>
        <color auto="1"/>
      </font>
      <fill>
        <patternFill patternType="none">
          <fgColor indexed="64"/>
          <bgColor auto="1"/>
        </patternFill>
      </fill>
    </dxf>
    <dxf>
      <font>
        <strike val="0"/>
        <outline val="0"/>
        <shadow val="0"/>
        <vertAlign val="baseline"/>
        <color auto="1"/>
      </font>
      <fill>
        <patternFill patternType="none">
          <fgColor indexed="64"/>
          <bgColor auto="1"/>
        </patternFill>
      </fill>
    </dxf>
    <dxf>
      <font>
        <strike val="0"/>
        <outline val="0"/>
        <shadow val="0"/>
        <vertAlign val="baseline"/>
        <color auto="1"/>
      </font>
      <fill>
        <patternFill patternType="none">
          <fgColor indexed="64"/>
          <bgColor auto="1"/>
        </patternFill>
      </fill>
    </dxf>
    <dxf>
      <font>
        <strike val="0"/>
        <outline val="0"/>
        <shadow val="0"/>
        <vertAlign val="baseline"/>
        <color auto="1"/>
      </font>
      <fill>
        <patternFill patternType="none">
          <fgColor indexed="64"/>
          <bgColor auto="1"/>
        </patternFill>
      </fill>
    </dxf>
    <dxf>
      <font>
        <strike val="0"/>
        <outline val="0"/>
        <shadow val="0"/>
        <vertAlign val="baseline"/>
        <color auto="1"/>
      </font>
      <fill>
        <patternFill patternType="none">
          <fgColor indexed="64"/>
          <bgColor auto="1"/>
        </patternFill>
      </fill>
    </dxf>
    <dxf>
      <font>
        <strike val="0"/>
        <outline val="0"/>
        <shadow val="0"/>
        <vertAlign val="baseline"/>
        <color auto="1"/>
      </font>
      <fill>
        <patternFill patternType="none">
          <fgColor indexed="64"/>
          <bgColor auto="1"/>
        </patternFill>
      </fill>
    </dxf>
    <dxf>
      <font>
        <b/>
        <i val="0"/>
        <strike val="0"/>
        <condense val="0"/>
        <extend val="0"/>
        <outline val="0"/>
        <shadow val="0"/>
        <u val="none"/>
        <vertAlign val="baseline"/>
        <sz val="12"/>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alignment horizontal="center" textRotation="0" indent="0" justifyLastLine="0" shrinkToFit="0" readingOrder="0"/>
    </dxf>
    <dxf>
      <font>
        <b val="0"/>
        <i val="0"/>
        <strike val="0"/>
        <condense val="0"/>
        <extend val="0"/>
        <outline val="0"/>
        <shadow val="0"/>
        <u val="none"/>
        <vertAlign val="baseline"/>
        <sz val="11"/>
        <color theme="1"/>
        <name val="Calibri"/>
        <scheme val="none"/>
      </font>
      <numFmt numFmtId="0" formatCode="General"/>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2" formatCode="&quot;$&quot;#,##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71"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dxf>
    <dxf>
      <font>
        <strike val="0"/>
        <outline val="0"/>
        <shadow val="0"/>
        <u val="none"/>
        <vertAlign val="baseline"/>
        <color theme="0"/>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2"/>
        <color auto="1"/>
        <name val="Arial"/>
        <scheme val="none"/>
      </font>
      <numFmt numFmtId="9" formatCode="&quot;$&quot;#,##0_);\(&quot;$&quot;#,##0\)"/>
      <fill>
        <patternFill patternType="none">
          <fgColor indexed="64"/>
          <bgColor auto="1"/>
        </patternFill>
      </fill>
    </dxf>
    <dxf>
      <font>
        <b val="0"/>
        <i val="0"/>
        <strike val="0"/>
        <condense val="0"/>
        <extend val="0"/>
        <outline val="0"/>
        <shadow val="0"/>
        <u val="none"/>
        <vertAlign val="baseline"/>
        <sz val="12"/>
        <color auto="1"/>
        <name val="Arial"/>
        <scheme val="none"/>
      </font>
      <numFmt numFmtId="165" formatCode="_(&quot;$&quot;* #,##0_);_(&quot;$&quot;* \(#,##0\);_(&quot;$&quot;* &quot;-&quot;??_);_(@_)"/>
      <fill>
        <patternFill patternType="solid">
          <fgColor indexed="64"/>
          <bgColor theme="0"/>
        </patternFill>
      </fill>
      <alignment horizontal="general"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2"/>
        <color auto="1"/>
        <name val="Arial"/>
        <scheme val="none"/>
      </font>
      <numFmt numFmtId="167" formatCode="0.0%"/>
      <fill>
        <patternFill patternType="solid">
          <fgColor indexed="64"/>
          <bgColor theme="0"/>
        </patternFill>
      </fill>
      <alignment horizontal="general" vertical="center" textRotation="0" wrapText="0" indent="0" justifyLastLine="0" shrinkToFit="0" readingOrder="0"/>
      <border diagonalUp="0" diagonalDown="0" outline="0">
        <left/>
        <right/>
        <top style="thin">
          <color theme="0"/>
        </top>
        <bottom style="thin">
          <color theme="0"/>
        </bottom>
      </border>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numFmt numFmtId="165" formatCode="_(&quot;$&quot;* #,##0_);_(&quot;$&quot;* \(#,##0\);_(&quot;$&quot;* &quot;-&quot;??_);_(@_)"/>
      <fill>
        <patternFill patternType="none">
          <fgColor indexed="64"/>
          <bgColor auto="1"/>
        </patternFill>
      </fill>
    </dxf>
    <dxf>
      <font>
        <b val="0"/>
        <i val="0"/>
        <strike val="0"/>
        <condense val="0"/>
        <extend val="0"/>
        <outline val="0"/>
        <shadow val="0"/>
        <u val="none"/>
        <vertAlign val="baseline"/>
        <sz val="12"/>
        <color theme="0"/>
        <name val="Arial"/>
        <scheme val="none"/>
      </font>
      <numFmt numFmtId="165" formatCode="_(&quot;$&quot;* #,##0_);_(&quot;$&quot;* \(#,##0\);_(&quot;$&quot;* &quot;-&quot;??_);_(@_)"/>
      <fill>
        <patternFill patternType="none">
          <fgColor indexed="64"/>
          <bgColor auto="1"/>
        </patternFill>
      </fill>
    </dxf>
    <dxf>
      <font>
        <strike val="0"/>
        <outline val="0"/>
        <shadow val="0"/>
        <u val="none"/>
        <vertAlign val="baseline"/>
        <color auto="1"/>
      </font>
      <fill>
        <patternFill patternType="none">
          <fgColor indexed="64"/>
          <bgColor auto="1"/>
        </patternFill>
      </fill>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2"/>
        <color auto="1"/>
        <name val="Arial"/>
        <scheme val="none"/>
      </font>
      <numFmt numFmtId="9" formatCode="&quot;$&quot;#,##0_);\(&quot;$&quot;#,##0\)"/>
      <fill>
        <patternFill patternType="solid">
          <fgColor indexed="64"/>
          <bgColor theme="0"/>
        </patternFill>
      </fill>
      <alignment horizontal="general" vertical="center" textRotation="0" wrapText="0" indent="0" justifyLastLine="0" shrinkToFit="0" readingOrder="0"/>
      <border diagonalUp="0" diagonalDown="0" outline="0">
        <left/>
        <right/>
        <top style="thin">
          <color theme="0"/>
        </top>
        <bottom style="thin">
          <color theme="0"/>
        </bottom>
      </border>
    </dxf>
    <dxf>
      <font>
        <strike val="0"/>
        <outline val="0"/>
        <shadow val="0"/>
        <u val="none"/>
        <vertAlign val="baseline"/>
        <color auto="1"/>
      </font>
      <fill>
        <patternFill patternType="none">
          <fgColor indexed="64"/>
          <bgColor auto="1"/>
        </patternFill>
      </fill>
    </dxf>
    <dxf>
      <font>
        <b val="0"/>
        <i val="0"/>
        <strike val="0"/>
        <condense val="0"/>
        <extend val="0"/>
        <outline val="0"/>
        <shadow val="0"/>
        <u val="none"/>
        <vertAlign val="baseline"/>
        <sz val="12"/>
        <color auto="1"/>
        <name val="Arial"/>
        <scheme val="none"/>
      </font>
      <numFmt numFmtId="165" formatCode="_(&quot;$&quot;* #,##0_);_(&quot;$&quot;* \(#,##0\);_(&quot;$&quot;* &quot;-&quot;??_);_(@_)"/>
      <fill>
        <patternFill patternType="solid">
          <fgColor indexed="64"/>
          <bgColor theme="0"/>
        </patternFill>
      </fill>
      <alignment horizontal="general"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12"/>
        <color auto="1"/>
        <name val="Arial"/>
        <scheme val="none"/>
      </font>
      <numFmt numFmtId="165" formatCode="_(&quot;$&quot;* #,##0_);_(&quot;$&quot;* \(#,##0\);_(&quot;$&quot;* &quot;-&quot;??_);_(@_)"/>
      <fill>
        <patternFill patternType="solid">
          <fgColor indexed="64"/>
          <bgColor theme="0"/>
        </patternFill>
      </fill>
      <alignment horizontal="general" vertical="center" textRotation="0" wrapText="0" indent="0" justifyLastLine="0" shrinkToFit="0" readingOrder="0"/>
      <border diagonalUp="0" diagonalDown="0" outline="0">
        <left/>
        <right/>
        <top style="thin">
          <color theme="0"/>
        </top>
        <bottom style="thin">
          <color theme="0"/>
        </bottom>
      </border>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numFmt numFmtId="165" formatCode="_(&quot;$&quot;* #,##0_);_(&quot;$&quot;* \(#,##0\);_(&quot;$&quot;* &quot;-&quot;??_);_(@_)"/>
      <fill>
        <patternFill patternType="none">
          <fgColor indexed="64"/>
          <bgColor auto="1"/>
        </patternFill>
      </fill>
    </dxf>
    <dxf>
      <font>
        <b val="0"/>
        <i val="0"/>
        <strike val="0"/>
        <condense val="0"/>
        <extend val="0"/>
        <outline val="0"/>
        <shadow val="0"/>
        <u val="none"/>
        <vertAlign val="baseline"/>
        <sz val="12"/>
        <color theme="0"/>
        <name val="Arial"/>
        <scheme val="none"/>
      </font>
      <numFmt numFmtId="165" formatCode="_(&quot;$&quot;* #,##0_);_(&quot;$&quot;* \(#,##0\);_(&quot;$&quot;* &quot;-&quot;??_);_(@_)"/>
      <fill>
        <patternFill patternType="none">
          <fgColor indexed="64"/>
          <bgColor auto="1"/>
        </patternFill>
      </fill>
      <alignment textRotation="0" wrapText="1" indent="0" justifyLastLine="0" shrinkToFit="0" readingOrder="0"/>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theme="0"/>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6426C1C-0DA0-49A0-B299-AD102F8CE4F8}" name="Table4" displayName="Table4" ref="A2:U12" totalsRowShown="0" headerRowDxfId="120" dataDxfId="119">
  <autoFilter ref="A2:U12" xr:uid="{F6426C1C-0DA0-49A0-B299-AD102F8CE4F8}"/>
  <tableColumns count="21">
    <tableColumn id="1" xr3:uid="{DEA0A6C8-0DB8-4FB1-A2B7-828B813A7673}" name="Department" dataDxfId="118"/>
    <tableColumn id="2" xr3:uid="{DB221FA9-D03D-4A30-8FAB-350D1DCFEE3C}" name="# of Units" dataDxfId="117"/>
    <tableColumn id="3" xr3:uid="{E6189B4F-3FB4-4D17-B1F7-221367C6F1FC}" name="# of Base Mileage Units" dataDxfId="116"/>
    <tableColumn id="4" xr3:uid="{649E232B-EF5E-4628-8A9C-95532F23CB00}" name="Miles" dataDxfId="115"/>
    <tableColumn id="5" xr3:uid="{F09C8F71-3843-4913-BC18-217420B45DA6}" name="Base" dataDxfId="114"/>
    <tableColumn id="6" xr3:uid="{BAB91E15-3957-4A94-9A99-57320F909F18}" name="Meter Over Base" dataDxfId="113"/>
    <tableColumn id="7" xr3:uid="{8FA4CBFA-531C-4922-B7CD-90EB5A83FCFD}" name="Actual Cost" dataDxfId="112"/>
    <tableColumn id="8" xr3:uid="{58C9F815-43DE-4045-B1C0-458AC91EA772}" name="Fuel/Oil" dataDxfId="111"/>
    <tableColumn id="9" xr3:uid="{094D8ACC-324C-4B99-94E4-8CF3B93F99B0}" name="Administrative" dataDxfId="110"/>
    <tableColumn id="10" xr3:uid="{BE947EAF-0A6B-47DF-903E-2F6691B4DB22}" name="Accidents / Damage" dataDxfId="109"/>
    <tableColumn id="11" xr3:uid="{C8022663-A7C9-4916-A893-3036642FC0D0}" name="Other" dataDxfId="108"/>
    <tableColumn id="12" xr3:uid="{C3CE4160-3387-4B13-B035-083893741494}" name="blank" dataDxfId="107"/>
    <tableColumn id="13" xr3:uid="{ED51CDB1-4784-4A7A-B363-EFB7CE6D5218}" name="Fleet Services Total" dataDxfId="106"/>
    <tableColumn id="14" xr3:uid="{A144B875-BA3C-43EF-A50C-C6B37A7CCD0D}" name="  Fleet Svcs                             FY 2026 to FY 2027_x000a_Amount ∆  " dataDxfId="105"/>
    <tableColumn id="15" xr3:uid="{C3103E5A-CC1D-4B4E-9BA9-3B7BE2563DF2}" name="Fleet Svcs              FY 2026 to FY2027_x000a_% ∆" dataDxfId="104">
      <calculatedColumnFormula>N3/M19</calculatedColumnFormula>
    </tableColumn>
    <tableColumn id="16" xr3:uid="{328172FF-51F9-4C2D-AED9-4EA355571861}" name="Total Replacement" dataDxfId="103"/>
    <tableColumn id="17" xr3:uid="{8BBC5156-7576-4435-8AAE-757FB318349A}" name="  Fleet Repl            FY 2026 to FY 2027 Amount ∆  " dataDxfId="102">
      <calculatedColumnFormula>P3-P19</calculatedColumnFormula>
    </tableColumn>
    <tableColumn id="18" xr3:uid="{5C52DC0D-C782-4956-9A12-5BF8884967C2}" name="Fleet Repl        FY 2026 to               FY 2027 % ∆" dataDxfId="101">
      <calculatedColumnFormula>Q3/P19</calculatedColumnFormula>
    </tableColumn>
    <tableColumn id="19" xr3:uid="{DDD00EDD-0431-46D1-9C7A-E328CCD06863}" name="COMBINED TOTAL 60411 FLEET SVCS &amp; REPLACEMENT" dataDxfId="100"/>
    <tableColumn id="20" xr3:uid="{F327E6A7-BECE-4CFE-A3FF-731BD0108DED}" name="  Grand Total          FY 2026 to FY 2027 Amount ∆  " dataDxfId="99"/>
    <tableColumn id="21" xr3:uid="{731AED40-5880-4283-8CB8-6DB5E363F72A}" name="Grand Total        FY 2026 to            FY 2027 % ∆" dataDxfId="98">
      <calculatedColumnFormula>T3/S19</calculatedColumnFormula>
    </tableColum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2B3D9C7-A375-4043-9CC6-26D7ADD1004C}" name="Table5" displayName="Table5" ref="A18:S28" totalsRowShown="0" headerRowDxfId="97" dataDxfId="96">
  <autoFilter ref="A18:S28" xr:uid="{02B3D9C7-A375-4043-9CC6-26D7ADD1004C}"/>
  <tableColumns count="19">
    <tableColumn id="1" xr3:uid="{0012DB83-F043-4A76-8B33-D8C211ED2153}" name="Department" dataDxfId="95"/>
    <tableColumn id="2" xr3:uid="{5F6D7626-E7A4-4B09-A736-3F1DD3CF237A}" name="# of Units" dataDxfId="94"/>
    <tableColumn id="3" xr3:uid="{ACC4B714-9236-43E6-964A-B3B101C518C0}" name="# of Base Mileage Units" dataDxfId="93"/>
    <tableColumn id="4" xr3:uid="{7F57673B-C708-42E4-9837-EA0953F1C666}" name="Miles" dataDxfId="92"/>
    <tableColumn id="5" xr3:uid="{A02019ED-FCC0-4E14-8C31-CBBB4EE040A2}" name="Base" dataDxfId="91"/>
    <tableColumn id="6" xr3:uid="{35C973B8-D685-4671-9D23-1D678D0F146C}" name="Meter Over Base" dataDxfId="90"/>
    <tableColumn id="7" xr3:uid="{E43C65AA-DA38-4523-BCB7-78869C8EBAEE}" name="Actual Cost" dataDxfId="89"/>
    <tableColumn id="8" xr3:uid="{4197FBC9-5A8B-4EF6-AB5D-1F4EECC07E50}" name="Fuel/Oil" dataDxfId="88"/>
    <tableColumn id="9" xr3:uid="{E3674C07-7E72-448B-B68D-E0A0585C2F42}" name="Administrative" dataDxfId="87"/>
    <tableColumn id="10" xr3:uid="{22D18CDA-8EFA-4872-BC3E-C44E612569BC}" name="Accidents / Damage" dataDxfId="86"/>
    <tableColumn id="11" xr3:uid="{C64ED41E-D80A-40A3-899D-23354356CB94}" name="Other" dataDxfId="85"/>
    <tableColumn id="12" xr3:uid="{0104929D-A2DA-4340-A8D6-5C066EA05992}" name="Replacement Admin " dataDxfId="84"/>
    <tableColumn id="13" xr3:uid="{2AA8A548-2B19-4517-A13A-F9EFEABD27BA}" name="Fleet Services Total" dataDxfId="83"/>
    <tableColumn id="14" xr3:uid="{990E59A6-D1E2-4B39-8BA2-6408F99E5138}" name="blank" dataDxfId="82"/>
    <tableColumn id="15" xr3:uid="{DC1DEFF5-7834-4EAB-90A6-9DA9CABC1C0E}" name="blank2" dataDxfId="81"/>
    <tableColumn id="16" xr3:uid="{48DBAD17-BBCE-4209-BD71-B56CA12A2B12}" name="Total Replacement" dataDxfId="80"/>
    <tableColumn id="17" xr3:uid="{DCEBF7BA-07FF-4552-80C1-2C73BD7F77B0}" name="blank3" dataDxfId="79"/>
    <tableColumn id="18" xr3:uid="{D4E44605-3122-468D-9E2C-87C93712D526}" name="blank4" dataDxfId="78"/>
    <tableColumn id="19" xr3:uid="{EB891C4C-4B5F-49A7-9E10-6AF7A045D6B6}" name="COMBINED TOTAL 60411 FLEET SVCS &amp; REPLACEMENT" dataDxfId="77"/>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73DBEC8-EE8E-42E1-8259-464DCC440D92}" name="Table6" displayName="Table6" ref="A34:S44" totalsRowShown="0" headerRowDxfId="76" dataDxfId="75">
  <autoFilter ref="A34:S44" xr:uid="{D73DBEC8-EE8E-42E1-8259-464DCC440D92}"/>
  <tableColumns count="19">
    <tableColumn id="1" xr3:uid="{A714A3D3-F5BF-4B42-9B4B-68B7F56463DF}" name="Department" dataDxfId="74"/>
    <tableColumn id="2" xr3:uid="{A208A7B4-CE41-4117-BCEB-C15365290DC9}" name="# of Units" dataDxfId="73">
      <calculatedColumnFormula>B3-B19</calculatedColumnFormula>
    </tableColumn>
    <tableColumn id="3" xr3:uid="{24EED86F-13C6-4695-B200-782B323D9193}" name="# of Base Mileage Units" dataDxfId="72">
      <calculatedColumnFormula>C3-C19</calculatedColumnFormula>
    </tableColumn>
    <tableColumn id="4" xr3:uid="{71DBE7AF-68EB-4693-9228-18B22253CB31}" name="Miles" dataDxfId="71">
      <calculatedColumnFormula>D3-D19</calculatedColumnFormula>
    </tableColumn>
    <tableColumn id="5" xr3:uid="{DF3F4F6B-E58D-43BB-A61F-574E05838D08}" name="Base" dataDxfId="70">
      <calculatedColumnFormula>E3-E19</calculatedColumnFormula>
    </tableColumn>
    <tableColumn id="6" xr3:uid="{963C0672-C284-442D-83B8-A18DE2FE9638}" name="Meter Over Base" dataDxfId="69">
      <calculatedColumnFormula>F3-F19</calculatedColumnFormula>
    </tableColumn>
    <tableColumn id="7" xr3:uid="{2369F3F2-1730-467B-8ACF-E04DB76E3DB3}" name="Actual Cost" dataDxfId="68">
      <calculatedColumnFormula>G3-G19</calculatedColumnFormula>
    </tableColumn>
    <tableColumn id="8" xr3:uid="{C5288A5B-FED0-4A63-B720-0D38E2C9AD80}" name="Fuel/Oil" dataDxfId="67">
      <calculatedColumnFormula>H3-H19</calculatedColumnFormula>
    </tableColumn>
    <tableColumn id="9" xr3:uid="{50B2410D-A4CD-43B9-B34C-4BC5539E7416}" name="Administrative" dataDxfId="66">
      <calculatedColumnFormula>I3-I19</calculatedColumnFormula>
    </tableColumn>
    <tableColumn id="10" xr3:uid="{E6B9828E-AAA9-4766-A138-C392C7F1CDFB}" name="Accidents / Damage" dataDxfId="65">
      <calculatedColumnFormula>J3-J19</calculatedColumnFormula>
    </tableColumn>
    <tableColumn id="11" xr3:uid="{2D92651D-7FA0-4E5A-ABC8-0CB6E1132D6C}" name="Other" dataDxfId="64">
      <calculatedColumnFormula>K3-K19</calculatedColumnFormula>
    </tableColumn>
    <tableColumn id="12" xr3:uid="{C4A4A25F-E747-488E-AEB9-7C35C3158D1B}" name="Replacement Admin " dataDxfId="63">
      <calculatedColumnFormula>L3-L19</calculatedColumnFormula>
    </tableColumn>
    <tableColumn id="13" xr3:uid="{9FF5CCDA-6B94-450C-A41A-09113B46EF8B}" name="Fleet Services Total" dataDxfId="62">
      <calculatedColumnFormula>M3-M19</calculatedColumnFormula>
    </tableColumn>
    <tableColumn id="14" xr3:uid="{24769770-0F2B-41B6-8212-69F1A7EA6B81}" name="blank" dataDxfId="61"/>
    <tableColumn id="15" xr3:uid="{6E5EB3D7-62E3-4F9B-B99D-E0659C58C251}" name="blank2" dataDxfId="60"/>
    <tableColumn id="16" xr3:uid="{84F4D2D3-F0C4-4135-820E-C55655728D81}" name="Total Replacement" dataDxfId="59"/>
    <tableColumn id="17" xr3:uid="{219900EA-7259-4CA8-ABA1-8AA2DF19EEAE}" name="blank3" dataDxfId="58"/>
    <tableColumn id="18" xr3:uid="{4C38255E-ECA0-444B-B800-1B24FE6FF91F}" name="blank4" dataDxfId="57"/>
    <tableColumn id="19" xr3:uid="{C34C2BA8-BA5B-4F24-B8F2-75E1CDFB978D}" name="COMBINED TOTAL 60411 FLEET SVCS &amp; REPLACEMENT" dataDxfId="56"/>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61BCBDF-AE00-48EA-BA00-12A9DEF3B414}" name="Table1" displayName="Table1" ref="A2:AF800" totalsRowShown="0" headerRowDxfId="55" dataDxfId="54">
  <autoFilter ref="A2:AF800" xr:uid="{361BCBDF-AE00-48EA-BA00-12A9DEF3B414}"/>
  <tableColumns count="32">
    <tableColumn id="1" xr3:uid="{2A353823-6704-48A3-9015-6B8A6B53204A}" name="DEPT" dataDxfId="53"/>
    <tableColumn id="2" xr3:uid="{20E14CF5-B205-4481-9159-9B8A32600085}" name="WORKDAY Cost Obj" dataDxfId="52"/>
    <tableColumn id="3" xr3:uid="{BB5A848B-0ADF-4221-A5BA-133ACB1647E6}" name="Dept #" dataDxfId="51"/>
    <tableColumn id="4" xr3:uid="{12899E3B-6D6A-4131-861E-0EABF3067255}" name="Program Name" dataDxfId="50"/>
    <tableColumn id="5" xr3:uid="{0F25A4D7-6B27-408B-9618-481884FDDC87}" name="Six-Digit EQID *" dataDxfId="49"/>
    <tableColumn id="6" xr3:uid="{B83E6F18-6F0D-474B-A704-5EC665F8CCAF}" name="Alternate_x000a_ ID" dataDxfId="48"/>
    <tableColumn id="7" xr3:uid="{988359F2-6E99-46E2-B81F-BDCA9A859B5E}" name="Class" dataDxfId="47"/>
    <tableColumn id="8" xr3:uid="{164E05F1-11A6-4173-9CBB-5EBD5581E177}" name="Actual Cost Y/N" dataDxfId="46"/>
    <tableColumn id="9" xr3:uid="{C3B1F8E1-0DFD-4AA8-A1F3-F860671675D4}" name="Miles" dataDxfId="45"/>
    <tableColumn id="10" xr3:uid="{E8630AD2-0A4E-45A5-87C0-00A4338BB2E6}" name="Base Shop Hours" dataDxfId="44"/>
    <tableColumn id="11" xr3:uid="{B96EA94F-DCF2-41C2-9419-9ED06C9CFE3F}" name="Base Total" dataDxfId="43"/>
    <tableColumn id="12" xr3:uid="{92B9B590-9134-4D42-B6FC-38D9DB684CDA}" name="Cost/Mile" dataDxfId="42"/>
    <tableColumn id="13" xr3:uid="{268955B8-EE0F-4C9C-BD16-B3CBCE7D9815}" name="Meter over Base" dataDxfId="41"/>
    <tableColumn id="14" xr3:uid="{C29FD01D-CDC2-4428-9062-C86768CC0811}" name=" Actual Maintenance" dataDxfId="40"/>
    <tableColumn id="15" xr3:uid="{A89A4067-A7CE-4E7D-839B-4614F33BDCC8}" name="Actual Fuel" dataDxfId="39"/>
    <tableColumn id="16" xr3:uid="{EB45F8E5-B987-4DFD-ABB4-085EFE892B2C}" name="Administrative" dataDxfId="38"/>
    <tableColumn id="17" xr3:uid="{6E688FD1-B1A6-4D52-B699-EA7D7B41E943}" name="Total Accidents Damage" dataDxfId="37"/>
    <tableColumn id="18" xr3:uid="{86E94EDA-E7CA-4512-B78E-6EDD168C23F0}" name="Other" dataDxfId="36"/>
    <tableColumn id="19" xr3:uid="{E1361EA7-22B3-4AD2-97E1-27EE74A9D9F7}" name="FY2026 FLEET SERVICES TOTAL" dataDxfId="35"/>
    <tableColumn id="20" xr3:uid="{0CCE760D-4F88-499A-8364-C3EC788B0E97}" name="Repl Category" dataDxfId="34"/>
    <tableColumn id="21" xr3:uid="{B20C4BF3-7342-4FA8-92B4-BE6E6806D699}" name="Replacement FY" dataDxfId="33"/>
    <tableColumn id="22" xr3:uid="{3845AC31-D7E3-41E1-806B-963946AC970A}" name="FY2026 FLEET REPLACEMENT TOTAL" dataDxfId="32"/>
    <tableColumn id="23" xr3:uid="{CDAF512D-EB8B-4FE4-813A-7D4D907DC58D}" name="COMBINED TOTAL 60410 FLEET SVCS &amp; REPLACEMENT" dataDxfId="31"/>
    <tableColumn id="24" xr3:uid="{32266D39-A58D-47C6-9B6F-AB1CD6944D89}" name="blank" dataDxfId="30"/>
    <tableColumn id="25" xr3:uid="{2FDDC1CA-EFB9-4C59-ADC7-96A97B0C0DB2}" name="EQID of previous vehicle" dataDxfId="29"/>
    <tableColumn id="26" xr3:uid="{91DF53BB-70E7-4E95-BA0A-0C0AE482B72B}" name="Make/Model" dataDxfId="28"/>
    <tableColumn id="27" xr3:uid="{90961E43-977D-484F-B35C-761CBD8F00A1}" name="Vehicle Description" dataDxfId="27"/>
    <tableColumn id="28" xr3:uid="{59F488C8-FD97-49A4-9F59-9D67EC91FC1E}" name="Vehicle Year" dataDxfId="26"/>
    <tableColumn id="29" xr3:uid="{4ECCD9B8-5C47-4DB4-ADAD-380EA26568E9}" name="In Service Date" dataDxfId="25"/>
    <tableColumn id="30" xr3:uid="{D3CB40B4-6699-4B5B-8B7F-35C8C2925AD5}" name="Amortization (years)" dataDxfId="24"/>
    <tableColumn id="31" xr3:uid="{3B9AC395-6D75-47EE-9E04-8F410E4DFD28}" name="Replacement Date" dataDxfId="23"/>
    <tableColumn id="32" xr3:uid="{F481C84D-1B64-4B7D-BB0C-D58B64CD161F}" name="Replacement Fiscal Year" dataDxfId="22"/>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800EC22-10AD-485C-94E3-F550FDCCA5CB}" name="Table2" displayName="Table2" ref="A1:H8" totalsRowShown="0" headerRowDxfId="21" dataDxfId="20">
  <autoFilter ref="A1:H8" xr:uid="{A800EC22-10AD-485C-94E3-F550FDCCA5CB}"/>
  <tableColumns count="8">
    <tableColumn id="1" xr3:uid="{3DF57A34-5BAE-4426-8720-1A935A15103D}" name="Fleet Rates" dataDxfId="19"/>
    <tableColumn id="2" xr3:uid="{8640326D-460C-4B2A-9E2A-A221FE493304}" name="FY 2027" dataDxfId="18"/>
    <tableColumn id="3" xr3:uid="{683CEA4E-2438-4C87-8790-EC3894C7ADB7}" name="FY 2026" dataDxfId="17"/>
    <tableColumn id="4" xr3:uid="{BA0A26BA-39DA-4D76-A166-D2658B766F6E}" name="FY 2025" dataDxfId="16"/>
    <tableColumn id="5" xr3:uid="{5B17C5DF-6CE9-4B70-ABE7-93857E5B58A7}" name="FY 2024" dataDxfId="15"/>
    <tableColumn id="6" xr3:uid="{26A7FC5D-37E8-4050-AAC2-14E470B85E85}" name="FY 2023" dataDxfId="14"/>
    <tableColumn id="7" xr3:uid="{5C95E946-C89C-4A2D-98D3-6A2DAD976C4D}" name="FY 2022" dataDxfId="13"/>
    <tableColumn id="8" xr3:uid="{BE9BDD08-7E7A-4C1E-BB90-A18472A9A2B6}" name="FY 2021" dataDxfId="12"/>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4D11599-91F7-4899-AFBB-2C67C83A398A}" name="Table3" displayName="Table3" ref="A13:J30" totalsRowShown="0" headerRowDxfId="11" dataDxfId="10">
  <autoFilter ref="A13:J30" xr:uid="{74D11599-91F7-4899-AFBB-2C67C83A398A}"/>
  <tableColumns count="10">
    <tableColumn id="1" xr3:uid="{5332DC39-D571-431D-942A-8BA0321EF059}" name="Class" dataDxfId="9"/>
    <tableColumn id="2" xr3:uid="{74D11077-F23C-41B9-A674-061F2EDC35B2}" name="FY 2027_x000a_Mileage Rate" dataDxfId="8">
      <calculatedColumnFormula>D14*(1+$I$2)</calculatedColumnFormula>
    </tableColumn>
    <tableColumn id="3" xr3:uid="{7D956906-83BA-4B68-92F3-0F176E9DE226}" name="FY 2027_x000a_Annual Base" dataDxfId="7">
      <calculatedColumnFormula>B14*500*12</calculatedColumnFormula>
    </tableColumn>
    <tableColumn id="4" xr3:uid="{25E574BB-16D3-487B-80EC-6E4DF608AA59}" name="FY 2026_x000a_Mileage Rate" dataDxfId="6"/>
    <tableColumn id="5" xr3:uid="{6EF5A48C-F8F6-4FA3-945A-72020A5567B2}" name="FY 2026_x000a_Annual Base" dataDxfId="5"/>
    <tableColumn id="6" xr3:uid="{44DDB7E6-CAB4-49A5-9E9E-9432BF9F83EF}" name="Diff in _x000a_Mileage Rate" dataDxfId="4">
      <calculatedColumnFormula>B14-D14</calculatedColumnFormula>
    </tableColumn>
    <tableColumn id="7" xr3:uid="{C66E5398-715D-4DF2-92B7-85AB2B74BF3E}" name="Diff in _x000a_Annual Base" dataDxfId="3">
      <calculatedColumnFormula>C14-E14</calculatedColumnFormula>
    </tableColumn>
    <tableColumn id="8" xr3:uid="{C7A584EE-F8B2-4AC1-BD8F-889108F1E0E3}" name="% Change" dataDxfId="2"/>
    <tableColumn id="9" xr3:uid="{DBCB1C99-5089-47CC-9654-ADEA933AFB59}" name="FY 2025" dataDxfId="1"/>
    <tableColumn id="10" xr3:uid="{3D71AB8B-D791-43E4-8E22-9B454CD091F7}" name="FY 20252"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_rels/sheet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68E7D-AE1A-4EA7-B2F8-21060804A696}">
  <dimension ref="A1:U1001"/>
  <sheetViews>
    <sheetView tabSelected="1" workbookViewId="0"/>
  </sheetViews>
  <sheetFormatPr defaultColWidth="14.4140625" defaultRowHeight="15" customHeight="1"/>
  <cols>
    <col min="1" max="1" width="81.4140625" customWidth="1"/>
    <col min="2" max="21" width="9.08203125" customWidth="1"/>
  </cols>
  <sheetData>
    <row r="1" spans="1:21" ht="21">
      <c r="A1" s="1" t="s">
        <v>0</v>
      </c>
      <c r="B1" s="2"/>
      <c r="C1" s="2"/>
      <c r="D1" s="2"/>
      <c r="E1" s="2"/>
      <c r="F1" s="2"/>
      <c r="G1" s="2"/>
      <c r="H1" s="2"/>
      <c r="I1" s="2"/>
      <c r="J1" s="2"/>
      <c r="K1" s="2"/>
      <c r="L1" s="2"/>
      <c r="M1" s="2"/>
      <c r="N1" s="2"/>
      <c r="O1" s="2"/>
      <c r="P1" s="2"/>
      <c r="Q1" s="2"/>
      <c r="R1" s="2"/>
      <c r="S1" s="2"/>
      <c r="T1" s="2"/>
      <c r="U1" s="2"/>
    </row>
    <row r="2" spans="1:21" ht="17.399999999999999" customHeight="1">
      <c r="A2" s="2" t="s">
        <v>1</v>
      </c>
      <c r="B2" s="2"/>
      <c r="C2" s="2"/>
      <c r="D2" s="2"/>
      <c r="E2" s="2"/>
      <c r="F2" s="2"/>
      <c r="G2" s="2"/>
      <c r="H2" s="2"/>
      <c r="I2" s="2"/>
      <c r="J2" s="2"/>
      <c r="K2" s="2"/>
      <c r="L2" s="2"/>
      <c r="M2" s="2"/>
      <c r="N2" s="2"/>
      <c r="O2" s="2"/>
      <c r="P2" s="2"/>
      <c r="Q2" s="2"/>
      <c r="R2" s="2"/>
      <c r="S2" s="2"/>
      <c r="T2" s="2"/>
      <c r="U2" s="2"/>
    </row>
    <row r="3" spans="1:21" ht="67.25" customHeight="1">
      <c r="A3" s="77" t="s">
        <v>2</v>
      </c>
      <c r="B3" s="2"/>
      <c r="C3" s="2"/>
      <c r="D3" s="2"/>
      <c r="E3" s="2"/>
      <c r="F3" s="2"/>
      <c r="G3" s="2"/>
      <c r="H3" s="2"/>
      <c r="I3" s="2"/>
      <c r="J3" s="2"/>
      <c r="K3" s="2"/>
      <c r="L3" s="2"/>
      <c r="M3" s="2"/>
      <c r="N3" s="2"/>
      <c r="O3" s="2"/>
      <c r="P3" s="2"/>
      <c r="Q3" s="2"/>
      <c r="R3" s="2"/>
      <c r="S3" s="2"/>
      <c r="T3" s="2"/>
      <c r="U3" s="2"/>
    </row>
    <row r="4" spans="1:21" ht="15.65" customHeight="1">
      <c r="A4" s="77"/>
      <c r="B4" s="2"/>
      <c r="C4" s="2"/>
      <c r="D4" s="2"/>
      <c r="E4" s="2"/>
      <c r="F4" s="2"/>
      <c r="G4" s="2"/>
      <c r="H4" s="2"/>
      <c r="I4" s="2"/>
      <c r="J4" s="2"/>
      <c r="K4" s="2"/>
      <c r="L4" s="2"/>
      <c r="M4" s="2"/>
      <c r="N4" s="2"/>
      <c r="O4" s="2"/>
      <c r="P4" s="2"/>
      <c r="Q4" s="2"/>
      <c r="R4" s="2"/>
      <c r="S4" s="2"/>
      <c r="T4" s="2"/>
      <c r="U4" s="2"/>
    </row>
    <row r="5" spans="1:21" ht="27.65" customHeight="1">
      <c r="A5" s="3" t="s">
        <v>3</v>
      </c>
      <c r="B5" s="4"/>
      <c r="C5" s="4"/>
      <c r="D5" s="4"/>
      <c r="E5" s="4"/>
      <c r="F5" s="4"/>
      <c r="G5" s="4"/>
      <c r="H5" s="4"/>
      <c r="I5" s="4"/>
      <c r="J5" s="4"/>
      <c r="K5" s="4"/>
      <c r="L5" s="4"/>
      <c r="M5" s="4"/>
      <c r="N5" s="4"/>
      <c r="O5" s="4"/>
      <c r="P5" s="4"/>
      <c r="Q5" s="4"/>
      <c r="R5" s="4"/>
      <c r="S5" s="4"/>
      <c r="T5" s="4"/>
      <c r="U5" s="4"/>
    </row>
    <row r="6" spans="1:21" ht="14.25" customHeight="1">
      <c r="A6" s="5" t="s">
        <v>4</v>
      </c>
      <c r="B6" s="2"/>
      <c r="C6" s="2"/>
      <c r="D6" s="2"/>
      <c r="E6" s="2"/>
      <c r="F6" s="2"/>
      <c r="G6" s="2"/>
      <c r="H6" s="2"/>
      <c r="I6" s="2"/>
      <c r="J6" s="2"/>
      <c r="K6" s="2"/>
      <c r="L6" s="2"/>
      <c r="M6" s="2"/>
      <c r="N6" s="2"/>
      <c r="O6" s="2"/>
      <c r="P6" s="2"/>
      <c r="Q6" s="2"/>
      <c r="R6" s="2"/>
      <c r="S6" s="2"/>
      <c r="T6" s="2"/>
      <c r="U6" s="2"/>
    </row>
    <row r="7" spans="1:21" ht="32.4" customHeight="1">
      <c r="A7" s="6" t="s">
        <v>2648</v>
      </c>
      <c r="B7" s="2"/>
      <c r="C7" s="2"/>
      <c r="D7" s="2"/>
      <c r="E7" s="2"/>
      <c r="F7" s="2"/>
      <c r="G7" s="2"/>
      <c r="H7" s="2"/>
      <c r="I7" s="2"/>
      <c r="J7" s="2"/>
      <c r="K7" s="2"/>
      <c r="L7" s="2"/>
      <c r="M7" s="2"/>
      <c r="N7" s="2"/>
      <c r="O7" s="2"/>
      <c r="P7" s="2"/>
      <c r="Q7" s="2"/>
      <c r="R7" s="2"/>
      <c r="S7" s="2"/>
      <c r="T7" s="2"/>
      <c r="U7" s="2"/>
    </row>
    <row r="8" spans="1:21" ht="35.4" customHeight="1">
      <c r="A8" s="6" t="s">
        <v>2649</v>
      </c>
      <c r="B8" s="2"/>
      <c r="C8" s="2"/>
      <c r="D8" s="2"/>
      <c r="E8" s="2"/>
      <c r="F8" s="2"/>
      <c r="G8" s="2"/>
      <c r="H8" s="2"/>
      <c r="I8" s="2"/>
      <c r="J8" s="2"/>
      <c r="K8" s="2"/>
      <c r="L8" s="2"/>
      <c r="M8" s="2"/>
      <c r="N8" s="2"/>
      <c r="O8" s="2"/>
      <c r="P8" s="2"/>
      <c r="Q8" s="2"/>
      <c r="R8" s="2"/>
      <c r="S8" s="2"/>
      <c r="T8" s="2"/>
      <c r="U8" s="2"/>
    </row>
    <row r="9" spans="1:21" ht="14.25" customHeight="1">
      <c r="A9" s="6"/>
      <c r="B9" s="2"/>
      <c r="C9" s="2"/>
      <c r="D9" s="2"/>
      <c r="E9" s="2"/>
      <c r="F9" s="2"/>
      <c r="G9" s="2"/>
      <c r="H9" s="2"/>
      <c r="I9" s="2"/>
      <c r="J9" s="2"/>
      <c r="K9" s="2"/>
      <c r="L9" s="2"/>
      <c r="M9" s="2"/>
      <c r="N9" s="2"/>
      <c r="O9" s="2"/>
      <c r="P9" s="2"/>
      <c r="Q9" s="2"/>
      <c r="R9" s="2"/>
      <c r="S9" s="2"/>
      <c r="T9" s="2"/>
      <c r="U9" s="2"/>
    </row>
    <row r="10" spans="1:21" ht="10.5" customHeight="1">
      <c r="A10" s="2"/>
      <c r="B10" s="2"/>
      <c r="C10" s="2"/>
      <c r="D10" s="2"/>
      <c r="E10" s="2"/>
      <c r="F10" s="2"/>
      <c r="G10" s="2"/>
      <c r="H10" s="2"/>
      <c r="I10" s="2"/>
      <c r="J10" s="2"/>
      <c r="K10" s="2"/>
      <c r="L10" s="2"/>
      <c r="M10" s="2"/>
      <c r="N10" s="2"/>
      <c r="O10" s="2"/>
      <c r="P10" s="2"/>
      <c r="Q10" s="2"/>
      <c r="R10" s="2"/>
      <c r="S10" s="2"/>
      <c r="T10" s="2"/>
      <c r="U10" s="2"/>
    </row>
    <row r="11" spans="1:21" ht="14.25" customHeight="1">
      <c r="A11" s="5" t="s">
        <v>5</v>
      </c>
      <c r="B11" s="2"/>
      <c r="C11" s="2"/>
      <c r="D11" s="2"/>
      <c r="E11" s="2"/>
      <c r="F11" s="2"/>
      <c r="G11" s="2"/>
      <c r="H11" s="2"/>
      <c r="I11" s="2"/>
      <c r="J11" s="2"/>
      <c r="K11" s="2"/>
      <c r="L11" s="2"/>
      <c r="M11" s="2"/>
      <c r="N11" s="2"/>
      <c r="O11" s="2"/>
      <c r="P11" s="2"/>
      <c r="Q11" s="2"/>
      <c r="R11" s="2"/>
      <c r="S11" s="2"/>
      <c r="T11" s="2"/>
      <c r="U11" s="2"/>
    </row>
    <row r="12" spans="1:21" ht="32.4" customHeight="1">
      <c r="A12" s="6" t="s">
        <v>6</v>
      </c>
      <c r="B12" s="2"/>
      <c r="C12" s="2"/>
      <c r="D12" s="2"/>
      <c r="E12" s="2"/>
      <c r="F12" s="2"/>
      <c r="G12" s="2"/>
      <c r="H12" s="2"/>
      <c r="I12" s="2"/>
      <c r="J12" s="2"/>
      <c r="K12" s="2"/>
      <c r="L12" s="2"/>
      <c r="M12" s="2"/>
      <c r="N12" s="2"/>
      <c r="O12" s="2"/>
      <c r="P12" s="2"/>
      <c r="Q12" s="2"/>
      <c r="R12" s="2"/>
      <c r="S12" s="2"/>
      <c r="T12" s="2"/>
      <c r="U12" s="2"/>
    </row>
    <row r="13" spans="1:21" ht="21" customHeight="1">
      <c r="A13" s="6" t="s">
        <v>2646</v>
      </c>
      <c r="B13" s="2"/>
      <c r="C13" s="2"/>
      <c r="D13" s="2"/>
      <c r="E13" s="2"/>
      <c r="F13" s="2"/>
      <c r="G13" s="2"/>
      <c r="H13" s="2"/>
      <c r="I13" s="2"/>
      <c r="J13" s="2"/>
      <c r="K13" s="2"/>
      <c r="L13" s="2"/>
      <c r="M13" s="2"/>
      <c r="N13" s="2"/>
      <c r="O13" s="2"/>
      <c r="P13" s="2"/>
      <c r="Q13" s="2"/>
      <c r="R13" s="2"/>
      <c r="S13" s="2"/>
      <c r="T13" s="2"/>
      <c r="U13" s="2"/>
    </row>
    <row r="14" spans="1:21" ht="21" customHeight="1">
      <c r="A14" s="2" t="s">
        <v>7</v>
      </c>
      <c r="B14" s="2"/>
      <c r="C14" s="2"/>
      <c r="D14" s="2"/>
      <c r="E14" s="2"/>
      <c r="F14" s="2"/>
      <c r="G14" s="2"/>
      <c r="H14" s="2"/>
      <c r="I14" s="2"/>
      <c r="J14" s="2"/>
      <c r="K14" s="2"/>
      <c r="L14" s="2"/>
      <c r="M14" s="2"/>
      <c r="N14" s="2"/>
      <c r="O14" s="2"/>
      <c r="P14" s="2"/>
      <c r="Q14" s="2"/>
      <c r="R14" s="2"/>
      <c r="S14" s="2"/>
      <c r="T14" s="2"/>
      <c r="U14" s="2"/>
    </row>
    <row r="15" spans="1:21" ht="9" customHeight="1">
      <c r="A15" s="2"/>
      <c r="B15" s="2"/>
      <c r="C15" s="2"/>
      <c r="D15" s="2"/>
      <c r="E15" s="2"/>
      <c r="F15" s="2"/>
      <c r="G15" s="2"/>
      <c r="H15" s="2"/>
      <c r="I15" s="2"/>
      <c r="J15" s="2"/>
      <c r="K15" s="2"/>
      <c r="L15" s="2"/>
      <c r="M15" s="2"/>
      <c r="N15" s="2"/>
      <c r="O15" s="2"/>
      <c r="P15" s="2"/>
      <c r="Q15" s="2"/>
      <c r="R15" s="2"/>
      <c r="S15" s="2"/>
      <c r="T15" s="2"/>
      <c r="U15" s="2"/>
    </row>
    <row r="16" spans="1:21" ht="8.25" customHeight="1">
      <c r="A16" s="2"/>
      <c r="B16" s="2"/>
      <c r="C16" s="2"/>
      <c r="D16" s="2"/>
      <c r="E16" s="2"/>
      <c r="F16" s="2"/>
      <c r="G16" s="2"/>
      <c r="H16" s="2"/>
      <c r="I16" s="2"/>
      <c r="J16" s="2"/>
      <c r="K16" s="2"/>
      <c r="L16" s="2"/>
      <c r="M16" s="2"/>
      <c r="N16" s="2"/>
      <c r="O16" s="2"/>
      <c r="P16" s="2"/>
      <c r="Q16" s="2"/>
      <c r="R16" s="2"/>
      <c r="S16" s="2"/>
      <c r="T16" s="2"/>
      <c r="U16" s="2"/>
    </row>
    <row r="17" spans="1:21" ht="14.25" customHeight="1">
      <c r="A17" s="5" t="s">
        <v>8</v>
      </c>
      <c r="B17" s="2"/>
      <c r="C17" s="2"/>
      <c r="D17" s="2"/>
      <c r="E17" s="2"/>
      <c r="F17" s="2"/>
      <c r="G17" s="2"/>
      <c r="H17" s="2"/>
      <c r="I17" s="2"/>
      <c r="J17" s="2"/>
      <c r="K17" s="2"/>
      <c r="L17" s="2"/>
      <c r="M17" s="2"/>
      <c r="N17" s="2"/>
      <c r="O17" s="2"/>
      <c r="P17" s="2"/>
      <c r="Q17" s="2"/>
      <c r="R17" s="2"/>
      <c r="S17" s="2"/>
      <c r="T17" s="2"/>
      <c r="U17" s="2"/>
    </row>
    <row r="18" spans="1:21" ht="14.5">
      <c r="A18" s="2" t="s">
        <v>2647</v>
      </c>
      <c r="B18" s="2"/>
      <c r="C18" s="2"/>
      <c r="D18" s="2"/>
      <c r="E18" s="2"/>
      <c r="F18" s="2"/>
      <c r="G18" s="2"/>
      <c r="H18" s="2"/>
      <c r="I18" s="2"/>
      <c r="J18" s="2"/>
      <c r="K18" s="2"/>
      <c r="L18" s="2"/>
      <c r="M18" s="2"/>
      <c r="N18" s="2"/>
      <c r="O18" s="2"/>
      <c r="P18" s="2"/>
      <c r="Q18" s="2"/>
      <c r="R18" s="2"/>
      <c r="S18" s="2"/>
      <c r="T18" s="2"/>
      <c r="U18" s="2"/>
    </row>
    <row r="19" spans="1:21" ht="9.75" customHeight="1">
      <c r="A19" s="2"/>
      <c r="B19" s="2"/>
      <c r="C19" s="2"/>
      <c r="D19" s="2"/>
      <c r="E19" s="2"/>
      <c r="F19" s="2"/>
      <c r="G19" s="2"/>
      <c r="H19" s="2"/>
      <c r="I19" s="2"/>
      <c r="J19" s="2"/>
      <c r="K19" s="2"/>
      <c r="L19" s="2"/>
      <c r="M19" s="2"/>
      <c r="N19" s="2"/>
      <c r="O19" s="2"/>
      <c r="P19" s="2"/>
      <c r="Q19" s="2"/>
      <c r="R19" s="2"/>
      <c r="S19" s="2"/>
      <c r="T19" s="2"/>
      <c r="U19" s="2"/>
    </row>
    <row r="20" spans="1:21" ht="14.25" customHeight="1">
      <c r="A20" s="78" t="s">
        <v>2654</v>
      </c>
      <c r="B20" s="2"/>
      <c r="C20" s="2"/>
      <c r="D20" s="2"/>
      <c r="E20" s="2"/>
      <c r="F20" s="2"/>
      <c r="G20" s="2"/>
      <c r="H20" s="2"/>
      <c r="I20" s="2"/>
      <c r="J20" s="2"/>
      <c r="K20" s="2"/>
      <c r="L20" s="2"/>
      <c r="M20" s="2"/>
      <c r="N20" s="2"/>
      <c r="O20" s="2"/>
      <c r="P20" s="2"/>
      <c r="Q20" s="2"/>
      <c r="R20" s="2"/>
      <c r="S20" s="2"/>
      <c r="T20" s="2"/>
      <c r="U20" s="2"/>
    </row>
    <row r="21" spans="1:21" ht="14.25" customHeight="1">
      <c r="A21" s="2"/>
      <c r="B21" s="2"/>
      <c r="C21" s="2"/>
      <c r="D21" s="2"/>
      <c r="E21" s="2"/>
      <c r="F21" s="2"/>
      <c r="G21" s="2"/>
      <c r="H21" s="2"/>
      <c r="I21" s="2"/>
      <c r="J21" s="2"/>
      <c r="K21" s="2"/>
      <c r="L21" s="2"/>
      <c r="M21" s="2"/>
      <c r="N21" s="2"/>
      <c r="O21" s="2"/>
      <c r="P21" s="2"/>
      <c r="Q21" s="2"/>
      <c r="R21" s="2"/>
      <c r="S21" s="2"/>
      <c r="T21" s="2"/>
      <c r="U21" s="2"/>
    </row>
    <row r="22" spans="1:21" ht="14.25" customHeight="1">
      <c r="A22" s="5"/>
      <c r="B22" s="2"/>
      <c r="C22" s="2"/>
      <c r="D22" s="2"/>
      <c r="E22" s="2"/>
      <c r="F22" s="2"/>
      <c r="G22" s="2"/>
      <c r="H22" s="2"/>
      <c r="I22" s="2"/>
      <c r="J22" s="2"/>
      <c r="K22" s="2"/>
      <c r="L22" s="2"/>
      <c r="M22" s="2"/>
      <c r="N22" s="2"/>
      <c r="O22" s="2"/>
      <c r="P22" s="2"/>
      <c r="Q22" s="2"/>
      <c r="R22" s="2"/>
      <c r="S22" s="2"/>
      <c r="T22" s="2"/>
      <c r="U22" s="2"/>
    </row>
    <row r="23" spans="1:21" ht="14.25" customHeight="1">
      <c r="A23" s="6"/>
      <c r="B23" s="2"/>
      <c r="C23" s="2"/>
      <c r="D23" s="2"/>
      <c r="E23" s="2"/>
      <c r="F23" s="2"/>
      <c r="G23" s="2"/>
      <c r="H23" s="2"/>
      <c r="I23" s="2"/>
      <c r="J23" s="2"/>
      <c r="K23" s="2"/>
      <c r="L23" s="2"/>
      <c r="M23" s="2"/>
      <c r="N23" s="2"/>
      <c r="O23" s="2"/>
      <c r="P23" s="2"/>
      <c r="Q23" s="2"/>
      <c r="R23" s="2"/>
      <c r="S23" s="2"/>
      <c r="T23" s="2"/>
      <c r="U23" s="2"/>
    </row>
    <row r="24" spans="1:21" ht="14.25" customHeight="1">
      <c r="A24" s="2"/>
      <c r="B24" s="2"/>
      <c r="C24" s="2"/>
      <c r="D24" s="2"/>
      <c r="E24" s="2"/>
      <c r="F24" s="2"/>
      <c r="G24" s="2"/>
      <c r="H24" s="2"/>
      <c r="I24" s="2"/>
      <c r="J24" s="2"/>
      <c r="K24" s="2"/>
      <c r="L24" s="2"/>
      <c r="M24" s="2"/>
      <c r="N24" s="2"/>
      <c r="O24" s="2"/>
      <c r="P24" s="2"/>
      <c r="Q24" s="2"/>
      <c r="R24" s="2"/>
      <c r="S24" s="2"/>
      <c r="T24" s="2"/>
      <c r="U24" s="2"/>
    </row>
    <row r="25" spans="1:21" ht="14.25" customHeight="1">
      <c r="A25" s="2"/>
      <c r="B25" s="2"/>
      <c r="C25" s="2"/>
      <c r="D25" s="2"/>
      <c r="E25" s="2"/>
      <c r="F25" s="2"/>
      <c r="G25" s="2"/>
      <c r="H25" s="2"/>
      <c r="I25" s="2"/>
      <c r="J25" s="2"/>
      <c r="K25" s="2"/>
      <c r="L25" s="2"/>
      <c r="M25" s="2"/>
      <c r="N25" s="2"/>
      <c r="O25" s="2"/>
      <c r="P25" s="2"/>
      <c r="Q25" s="2"/>
      <c r="R25" s="2"/>
      <c r="S25" s="2"/>
      <c r="T25" s="2"/>
      <c r="U25" s="2"/>
    </row>
    <row r="26" spans="1:21" ht="14.25" customHeight="1">
      <c r="A26" s="2"/>
      <c r="B26" s="2"/>
      <c r="C26" s="2"/>
      <c r="D26" s="2"/>
      <c r="E26" s="2"/>
      <c r="F26" s="2"/>
      <c r="G26" s="2"/>
      <c r="H26" s="2"/>
      <c r="I26" s="2"/>
      <c r="J26" s="2"/>
      <c r="K26" s="2"/>
      <c r="L26" s="2"/>
      <c r="M26" s="2"/>
      <c r="N26" s="2"/>
      <c r="O26" s="2"/>
      <c r="P26" s="2"/>
      <c r="Q26" s="2"/>
      <c r="R26" s="2"/>
      <c r="S26" s="2"/>
      <c r="T26" s="2"/>
      <c r="U26" s="2"/>
    </row>
    <row r="27" spans="1:21" ht="14.25" customHeight="1">
      <c r="A27" s="2"/>
      <c r="B27" s="2"/>
      <c r="C27" s="2"/>
      <c r="D27" s="2"/>
      <c r="E27" s="2"/>
      <c r="F27" s="2"/>
      <c r="G27" s="2"/>
      <c r="H27" s="2"/>
      <c r="I27" s="2"/>
      <c r="J27" s="2"/>
      <c r="K27" s="2"/>
      <c r="L27" s="2"/>
      <c r="M27" s="2"/>
      <c r="N27" s="2"/>
      <c r="O27" s="2"/>
      <c r="P27" s="2"/>
      <c r="Q27" s="2"/>
      <c r="R27" s="2"/>
      <c r="S27" s="2"/>
      <c r="T27" s="2"/>
      <c r="U27" s="2"/>
    </row>
    <row r="28" spans="1:21" ht="14.25" customHeight="1">
      <c r="A28" s="2"/>
      <c r="B28" s="2"/>
      <c r="C28" s="2"/>
      <c r="D28" s="2"/>
      <c r="E28" s="2"/>
      <c r="F28" s="2"/>
      <c r="G28" s="2"/>
      <c r="H28" s="2"/>
      <c r="I28" s="2"/>
      <c r="J28" s="2"/>
      <c r="K28" s="2"/>
      <c r="L28" s="2"/>
      <c r="M28" s="2"/>
      <c r="N28" s="2"/>
      <c r="O28" s="2"/>
      <c r="P28" s="2"/>
      <c r="Q28" s="2"/>
      <c r="R28" s="2"/>
      <c r="S28" s="2"/>
      <c r="T28" s="2"/>
      <c r="U28" s="2"/>
    </row>
    <row r="29" spans="1:21" ht="14.25" customHeight="1">
      <c r="A29" s="2"/>
      <c r="B29" s="2"/>
      <c r="C29" s="2"/>
      <c r="D29" s="2"/>
      <c r="E29" s="2"/>
      <c r="F29" s="2"/>
      <c r="G29" s="2"/>
      <c r="H29" s="2"/>
      <c r="I29" s="2"/>
      <c r="J29" s="2"/>
      <c r="K29" s="2"/>
      <c r="L29" s="2"/>
      <c r="M29" s="2"/>
      <c r="N29" s="2"/>
      <c r="O29" s="2"/>
      <c r="P29" s="2"/>
      <c r="Q29" s="2"/>
      <c r="R29" s="2"/>
      <c r="S29" s="2"/>
      <c r="T29" s="2"/>
      <c r="U29" s="2"/>
    </row>
    <row r="30" spans="1:21" ht="14.25" customHeight="1">
      <c r="A30" s="2"/>
      <c r="B30" s="2"/>
      <c r="C30" s="2"/>
      <c r="D30" s="2"/>
      <c r="E30" s="2"/>
      <c r="F30" s="2"/>
      <c r="G30" s="2"/>
      <c r="H30" s="2"/>
      <c r="I30" s="2"/>
      <c r="J30" s="2"/>
      <c r="K30" s="2"/>
      <c r="L30" s="2"/>
      <c r="M30" s="2"/>
      <c r="N30" s="2"/>
      <c r="O30" s="2"/>
      <c r="P30" s="2"/>
      <c r="Q30" s="2"/>
      <c r="R30" s="2"/>
      <c r="S30" s="2"/>
      <c r="T30" s="2"/>
      <c r="U30" s="2"/>
    </row>
    <row r="31" spans="1:21" ht="14.25" customHeight="1">
      <c r="A31" s="2"/>
      <c r="B31" s="2"/>
      <c r="C31" s="2"/>
      <c r="D31" s="2"/>
      <c r="E31" s="2"/>
      <c r="F31" s="2"/>
      <c r="G31" s="2"/>
      <c r="H31" s="2"/>
      <c r="I31" s="2"/>
      <c r="J31" s="2"/>
      <c r="K31" s="2"/>
      <c r="L31" s="2"/>
      <c r="M31" s="2"/>
      <c r="N31" s="2"/>
      <c r="O31" s="2"/>
      <c r="P31" s="2"/>
      <c r="Q31" s="2"/>
      <c r="R31" s="2"/>
      <c r="S31" s="2"/>
      <c r="T31" s="2"/>
      <c r="U31" s="2"/>
    </row>
    <row r="32" spans="1:21" ht="14.25" customHeight="1">
      <c r="A32" s="2"/>
      <c r="B32" s="2"/>
      <c r="C32" s="2"/>
      <c r="D32" s="2"/>
      <c r="E32" s="2"/>
      <c r="F32" s="2"/>
      <c r="G32" s="2"/>
      <c r="H32" s="2"/>
      <c r="I32" s="2"/>
      <c r="J32" s="2"/>
      <c r="K32" s="2"/>
      <c r="L32" s="2"/>
      <c r="M32" s="2"/>
      <c r="N32" s="2"/>
      <c r="O32" s="2"/>
      <c r="P32" s="2"/>
      <c r="Q32" s="2"/>
      <c r="R32" s="2"/>
      <c r="S32" s="2"/>
      <c r="T32" s="2"/>
      <c r="U32" s="2"/>
    </row>
    <row r="33" spans="1:21" ht="14.25" customHeight="1">
      <c r="A33" s="2"/>
      <c r="B33" s="2"/>
      <c r="C33" s="2"/>
      <c r="D33" s="2"/>
      <c r="E33" s="2"/>
      <c r="F33" s="2"/>
      <c r="G33" s="2"/>
      <c r="H33" s="2"/>
      <c r="I33" s="2"/>
      <c r="J33" s="2"/>
      <c r="K33" s="2"/>
      <c r="L33" s="2"/>
      <c r="M33" s="2"/>
      <c r="N33" s="2"/>
      <c r="O33" s="2"/>
      <c r="P33" s="2"/>
      <c r="Q33" s="2"/>
      <c r="R33" s="2"/>
      <c r="S33" s="2"/>
      <c r="T33" s="2"/>
      <c r="U33" s="2"/>
    </row>
    <row r="34" spans="1:21" ht="14.25" customHeight="1">
      <c r="A34" s="2"/>
      <c r="B34" s="2"/>
      <c r="C34" s="2"/>
      <c r="D34" s="2"/>
      <c r="E34" s="2"/>
      <c r="F34" s="2"/>
      <c r="G34" s="2"/>
      <c r="H34" s="2"/>
      <c r="I34" s="2"/>
      <c r="J34" s="2"/>
      <c r="K34" s="2"/>
      <c r="L34" s="2"/>
      <c r="M34" s="2"/>
      <c r="N34" s="2"/>
      <c r="O34" s="2"/>
      <c r="P34" s="2"/>
      <c r="Q34" s="2"/>
      <c r="R34" s="2"/>
      <c r="S34" s="2"/>
      <c r="T34" s="2"/>
      <c r="U34" s="2"/>
    </row>
    <row r="35" spans="1:21" ht="14.25" customHeight="1">
      <c r="A35" s="2"/>
      <c r="B35" s="2"/>
      <c r="C35" s="2"/>
      <c r="D35" s="2"/>
      <c r="E35" s="2"/>
      <c r="F35" s="2"/>
      <c r="G35" s="2"/>
      <c r="H35" s="2"/>
      <c r="I35" s="2"/>
      <c r="J35" s="2"/>
      <c r="K35" s="2"/>
      <c r="L35" s="2"/>
      <c r="M35" s="2"/>
      <c r="N35" s="2"/>
      <c r="O35" s="2"/>
      <c r="P35" s="2"/>
      <c r="Q35" s="2"/>
      <c r="R35" s="2"/>
      <c r="S35" s="2"/>
      <c r="T35" s="2"/>
      <c r="U35" s="2"/>
    </row>
    <row r="36" spans="1:21" ht="14.25" customHeight="1">
      <c r="A36" s="2"/>
      <c r="B36" s="2"/>
      <c r="C36" s="2"/>
      <c r="D36" s="2"/>
      <c r="E36" s="2"/>
      <c r="F36" s="2"/>
      <c r="G36" s="2"/>
      <c r="H36" s="2"/>
      <c r="I36" s="2"/>
      <c r="J36" s="2"/>
      <c r="K36" s="2"/>
      <c r="L36" s="2"/>
      <c r="M36" s="2"/>
      <c r="N36" s="2"/>
      <c r="O36" s="2"/>
      <c r="P36" s="2"/>
      <c r="Q36" s="2"/>
      <c r="R36" s="2"/>
      <c r="S36" s="2"/>
      <c r="T36" s="2"/>
      <c r="U36" s="2"/>
    </row>
    <row r="37" spans="1:21" ht="14.25" customHeight="1">
      <c r="A37" s="2"/>
      <c r="B37" s="2"/>
      <c r="C37" s="2"/>
      <c r="D37" s="2"/>
      <c r="E37" s="2"/>
      <c r="F37" s="2"/>
      <c r="G37" s="2"/>
      <c r="H37" s="2"/>
      <c r="I37" s="2"/>
      <c r="J37" s="2"/>
      <c r="K37" s="2"/>
      <c r="L37" s="2"/>
      <c r="M37" s="2"/>
      <c r="N37" s="2"/>
      <c r="O37" s="2"/>
      <c r="P37" s="2"/>
      <c r="Q37" s="2"/>
      <c r="R37" s="2"/>
      <c r="S37" s="2"/>
      <c r="T37" s="2"/>
      <c r="U37" s="2"/>
    </row>
    <row r="38" spans="1:21" ht="14.25" customHeight="1">
      <c r="A38" s="2"/>
      <c r="B38" s="2"/>
      <c r="C38" s="2"/>
      <c r="D38" s="2"/>
      <c r="E38" s="2"/>
      <c r="F38" s="2"/>
      <c r="G38" s="2"/>
      <c r="H38" s="2"/>
      <c r="I38" s="2"/>
      <c r="J38" s="2"/>
      <c r="K38" s="2"/>
      <c r="L38" s="2"/>
      <c r="M38" s="2"/>
      <c r="N38" s="2"/>
      <c r="O38" s="2"/>
      <c r="P38" s="2"/>
      <c r="Q38" s="2"/>
      <c r="R38" s="2"/>
      <c r="S38" s="2"/>
      <c r="T38" s="2"/>
      <c r="U38" s="2"/>
    </row>
    <row r="39" spans="1:21" ht="14.25" customHeight="1">
      <c r="A39" s="2"/>
      <c r="B39" s="2"/>
      <c r="C39" s="2"/>
      <c r="D39" s="2"/>
      <c r="E39" s="2"/>
      <c r="F39" s="2"/>
      <c r="G39" s="2"/>
      <c r="H39" s="2"/>
      <c r="I39" s="2"/>
      <c r="J39" s="2"/>
      <c r="K39" s="2"/>
      <c r="L39" s="2"/>
      <c r="M39" s="2"/>
      <c r="N39" s="2"/>
      <c r="O39" s="2"/>
      <c r="P39" s="2"/>
      <c r="Q39" s="2"/>
      <c r="R39" s="2"/>
      <c r="S39" s="2"/>
      <c r="T39" s="2"/>
      <c r="U39" s="2"/>
    </row>
    <row r="40" spans="1:21" ht="14.25" customHeight="1">
      <c r="A40" s="2"/>
      <c r="B40" s="2"/>
      <c r="C40" s="2"/>
      <c r="D40" s="2"/>
      <c r="E40" s="2"/>
      <c r="F40" s="2"/>
      <c r="G40" s="2"/>
      <c r="H40" s="2"/>
      <c r="I40" s="2"/>
      <c r="J40" s="2"/>
      <c r="K40" s="2"/>
      <c r="L40" s="2"/>
      <c r="M40" s="2"/>
      <c r="N40" s="2"/>
      <c r="O40" s="2"/>
      <c r="P40" s="2"/>
      <c r="Q40" s="2"/>
      <c r="R40" s="2"/>
      <c r="S40" s="2"/>
      <c r="T40" s="2"/>
      <c r="U40" s="2"/>
    </row>
    <row r="41" spans="1:21" ht="14.25" customHeight="1">
      <c r="A41" s="2"/>
      <c r="B41" s="2"/>
      <c r="C41" s="2"/>
      <c r="D41" s="2"/>
      <c r="E41" s="2"/>
      <c r="F41" s="2"/>
      <c r="G41" s="2"/>
      <c r="H41" s="2"/>
      <c r="I41" s="2"/>
      <c r="J41" s="2"/>
      <c r="K41" s="2"/>
      <c r="L41" s="2"/>
      <c r="M41" s="2"/>
      <c r="N41" s="2"/>
      <c r="O41" s="2"/>
      <c r="P41" s="2"/>
      <c r="Q41" s="2"/>
      <c r="R41" s="2"/>
      <c r="S41" s="2"/>
      <c r="T41" s="2"/>
      <c r="U41" s="2"/>
    </row>
    <row r="42" spans="1:21" ht="14.25" customHeight="1">
      <c r="A42" s="2"/>
      <c r="B42" s="2"/>
      <c r="C42" s="2"/>
      <c r="D42" s="2"/>
      <c r="E42" s="2"/>
      <c r="F42" s="2"/>
      <c r="G42" s="2"/>
      <c r="H42" s="2"/>
      <c r="I42" s="2"/>
      <c r="J42" s="2"/>
      <c r="K42" s="2"/>
      <c r="L42" s="2"/>
      <c r="M42" s="2"/>
      <c r="N42" s="2"/>
      <c r="O42" s="2"/>
      <c r="P42" s="2"/>
      <c r="Q42" s="2"/>
      <c r="R42" s="2"/>
      <c r="S42" s="2"/>
      <c r="T42" s="2"/>
      <c r="U42" s="2"/>
    </row>
    <row r="43" spans="1:21" ht="14.25" customHeight="1">
      <c r="A43" s="2"/>
      <c r="B43" s="2"/>
      <c r="C43" s="2"/>
      <c r="D43" s="2"/>
      <c r="E43" s="2"/>
      <c r="F43" s="2"/>
      <c r="G43" s="2"/>
      <c r="H43" s="2"/>
      <c r="I43" s="2"/>
      <c r="J43" s="2"/>
      <c r="K43" s="2"/>
      <c r="L43" s="2"/>
      <c r="M43" s="2"/>
      <c r="N43" s="2"/>
      <c r="O43" s="2"/>
      <c r="P43" s="2"/>
      <c r="Q43" s="2"/>
      <c r="R43" s="2"/>
      <c r="S43" s="2"/>
      <c r="T43" s="2"/>
      <c r="U43" s="2"/>
    </row>
    <row r="44" spans="1:21" ht="14.25" customHeight="1">
      <c r="A44" s="2"/>
      <c r="B44" s="2"/>
      <c r="C44" s="2"/>
      <c r="D44" s="2"/>
      <c r="E44" s="2"/>
      <c r="F44" s="2"/>
      <c r="G44" s="2"/>
      <c r="H44" s="2"/>
      <c r="I44" s="2"/>
      <c r="J44" s="2"/>
      <c r="K44" s="2"/>
      <c r="L44" s="2"/>
      <c r="M44" s="2"/>
      <c r="N44" s="2"/>
      <c r="O44" s="2"/>
      <c r="P44" s="2"/>
      <c r="Q44" s="2"/>
      <c r="R44" s="2"/>
      <c r="S44" s="2"/>
      <c r="T44" s="2"/>
      <c r="U44" s="2"/>
    </row>
    <row r="45" spans="1:21" ht="14.25" customHeight="1">
      <c r="A45" s="2"/>
      <c r="B45" s="2"/>
      <c r="C45" s="2"/>
      <c r="D45" s="2"/>
      <c r="E45" s="2"/>
      <c r="F45" s="2"/>
      <c r="G45" s="2"/>
      <c r="H45" s="2"/>
      <c r="I45" s="2"/>
      <c r="J45" s="2"/>
      <c r="K45" s="2"/>
      <c r="L45" s="2"/>
      <c r="M45" s="2"/>
      <c r="N45" s="2"/>
      <c r="O45" s="2"/>
      <c r="P45" s="2"/>
      <c r="Q45" s="2"/>
      <c r="R45" s="2"/>
      <c r="S45" s="2"/>
      <c r="T45" s="2"/>
      <c r="U45" s="2"/>
    </row>
    <row r="46" spans="1:21" ht="14.25" customHeight="1">
      <c r="A46" s="2"/>
      <c r="B46" s="2"/>
      <c r="C46" s="2"/>
      <c r="D46" s="2"/>
      <c r="E46" s="2"/>
      <c r="F46" s="2"/>
      <c r="G46" s="2"/>
      <c r="H46" s="2"/>
      <c r="I46" s="2"/>
      <c r="J46" s="2"/>
      <c r="K46" s="2"/>
      <c r="L46" s="2"/>
      <c r="M46" s="2"/>
      <c r="N46" s="2"/>
      <c r="O46" s="2"/>
      <c r="P46" s="2"/>
      <c r="Q46" s="2"/>
      <c r="R46" s="2"/>
      <c r="S46" s="2"/>
      <c r="T46" s="2"/>
      <c r="U46" s="2"/>
    </row>
    <row r="47" spans="1:21" ht="14.25" customHeight="1">
      <c r="A47" s="2"/>
      <c r="B47" s="2"/>
      <c r="C47" s="2"/>
      <c r="D47" s="2"/>
      <c r="E47" s="2"/>
      <c r="F47" s="2"/>
      <c r="G47" s="2"/>
      <c r="H47" s="2"/>
      <c r="I47" s="2"/>
      <c r="J47" s="2"/>
      <c r="K47" s="2"/>
      <c r="L47" s="2"/>
      <c r="M47" s="2"/>
      <c r="N47" s="2"/>
      <c r="O47" s="2"/>
      <c r="P47" s="2"/>
      <c r="Q47" s="2"/>
      <c r="R47" s="2"/>
      <c r="S47" s="2"/>
      <c r="T47" s="2"/>
      <c r="U47" s="2"/>
    </row>
    <row r="48" spans="1:21" ht="14.25" customHeight="1">
      <c r="A48" s="2"/>
      <c r="B48" s="2"/>
      <c r="C48" s="2"/>
      <c r="D48" s="2"/>
      <c r="E48" s="2"/>
      <c r="F48" s="2"/>
      <c r="G48" s="2"/>
      <c r="H48" s="2"/>
      <c r="I48" s="2"/>
      <c r="J48" s="2"/>
      <c r="K48" s="2"/>
      <c r="L48" s="2"/>
      <c r="M48" s="2"/>
      <c r="N48" s="2"/>
      <c r="O48" s="2"/>
      <c r="P48" s="2"/>
      <c r="Q48" s="2"/>
      <c r="R48" s="2"/>
      <c r="S48" s="2"/>
      <c r="T48" s="2"/>
      <c r="U48" s="2"/>
    </row>
    <row r="49" spans="1:21" ht="14.25" customHeight="1">
      <c r="A49" s="2"/>
      <c r="B49" s="2"/>
      <c r="C49" s="2"/>
      <c r="D49" s="2"/>
      <c r="E49" s="2"/>
      <c r="F49" s="2"/>
      <c r="G49" s="2"/>
      <c r="H49" s="2"/>
      <c r="I49" s="2"/>
      <c r="J49" s="2"/>
      <c r="K49" s="2"/>
      <c r="L49" s="2"/>
      <c r="M49" s="2"/>
      <c r="N49" s="2"/>
      <c r="O49" s="2"/>
      <c r="P49" s="2"/>
      <c r="Q49" s="2"/>
      <c r="R49" s="2"/>
      <c r="S49" s="2"/>
      <c r="T49" s="2"/>
      <c r="U49" s="2"/>
    </row>
    <row r="50" spans="1:21" ht="14.25" customHeight="1">
      <c r="A50" s="2"/>
      <c r="B50" s="2"/>
      <c r="C50" s="2"/>
      <c r="D50" s="2"/>
      <c r="E50" s="2"/>
      <c r="F50" s="2"/>
      <c r="G50" s="2"/>
      <c r="H50" s="2"/>
      <c r="I50" s="2"/>
      <c r="J50" s="2"/>
      <c r="K50" s="2"/>
      <c r="L50" s="2"/>
      <c r="M50" s="2"/>
      <c r="N50" s="2"/>
      <c r="O50" s="2"/>
      <c r="P50" s="2"/>
      <c r="Q50" s="2"/>
      <c r="R50" s="2"/>
      <c r="S50" s="2"/>
      <c r="T50" s="2"/>
      <c r="U50" s="2"/>
    </row>
    <row r="51" spans="1:21" ht="14.25" customHeight="1">
      <c r="A51" s="2"/>
      <c r="B51" s="2"/>
      <c r="C51" s="2"/>
      <c r="D51" s="2"/>
      <c r="E51" s="2"/>
      <c r="F51" s="2"/>
      <c r="G51" s="2"/>
      <c r="H51" s="2"/>
      <c r="I51" s="2"/>
      <c r="J51" s="2"/>
      <c r="K51" s="2"/>
      <c r="L51" s="2"/>
      <c r="M51" s="2"/>
      <c r="N51" s="2"/>
      <c r="O51" s="2"/>
      <c r="P51" s="2"/>
      <c r="Q51" s="2"/>
      <c r="R51" s="2"/>
      <c r="S51" s="2"/>
      <c r="T51" s="2"/>
      <c r="U51" s="2"/>
    </row>
    <row r="52" spans="1:21" ht="14.25" customHeight="1">
      <c r="A52" s="2"/>
      <c r="B52" s="2"/>
      <c r="C52" s="2"/>
      <c r="D52" s="2"/>
      <c r="E52" s="2"/>
      <c r="F52" s="2"/>
      <c r="G52" s="2"/>
      <c r="H52" s="2"/>
      <c r="I52" s="2"/>
      <c r="J52" s="2"/>
      <c r="K52" s="2"/>
      <c r="L52" s="2"/>
      <c r="M52" s="2"/>
      <c r="N52" s="2"/>
      <c r="O52" s="2"/>
      <c r="P52" s="2"/>
      <c r="Q52" s="2"/>
      <c r="R52" s="2"/>
      <c r="S52" s="2"/>
      <c r="T52" s="2"/>
      <c r="U52" s="2"/>
    </row>
    <row r="53" spans="1:21" ht="14.25" customHeight="1">
      <c r="A53" s="2"/>
      <c r="B53" s="2"/>
      <c r="C53" s="2"/>
      <c r="D53" s="2"/>
      <c r="E53" s="2"/>
      <c r="F53" s="2"/>
      <c r="G53" s="2"/>
      <c r="H53" s="2"/>
      <c r="I53" s="2"/>
      <c r="J53" s="2"/>
      <c r="K53" s="2"/>
      <c r="L53" s="2"/>
      <c r="M53" s="2"/>
      <c r="N53" s="2"/>
      <c r="O53" s="2"/>
      <c r="P53" s="2"/>
      <c r="Q53" s="2"/>
      <c r="R53" s="2"/>
      <c r="S53" s="2"/>
      <c r="T53" s="2"/>
      <c r="U53" s="2"/>
    </row>
    <row r="54" spans="1:21" ht="14.25" customHeight="1">
      <c r="A54" s="2"/>
      <c r="B54" s="2"/>
      <c r="C54" s="2"/>
      <c r="D54" s="2"/>
      <c r="E54" s="2"/>
      <c r="F54" s="2"/>
      <c r="G54" s="2"/>
      <c r="H54" s="2"/>
      <c r="I54" s="2"/>
      <c r="J54" s="2"/>
      <c r="K54" s="2"/>
      <c r="L54" s="2"/>
      <c r="M54" s="2"/>
      <c r="N54" s="2"/>
      <c r="O54" s="2"/>
      <c r="P54" s="2"/>
      <c r="Q54" s="2"/>
      <c r="R54" s="2"/>
      <c r="S54" s="2"/>
      <c r="T54" s="2"/>
      <c r="U54" s="2"/>
    </row>
    <row r="55" spans="1:21" ht="14.25" customHeight="1">
      <c r="A55" s="2"/>
      <c r="B55" s="2"/>
      <c r="C55" s="2"/>
      <c r="D55" s="2"/>
      <c r="E55" s="2"/>
      <c r="F55" s="2"/>
      <c r="G55" s="2"/>
      <c r="H55" s="2"/>
      <c r="I55" s="2"/>
      <c r="J55" s="2"/>
      <c r="K55" s="2"/>
      <c r="L55" s="2"/>
      <c r="M55" s="2"/>
      <c r="N55" s="2"/>
      <c r="O55" s="2"/>
      <c r="P55" s="2"/>
      <c r="Q55" s="2"/>
      <c r="R55" s="2"/>
      <c r="S55" s="2"/>
      <c r="T55" s="2"/>
      <c r="U55" s="2"/>
    </row>
    <row r="56" spans="1:21" ht="14.25" customHeight="1">
      <c r="A56" s="2"/>
      <c r="B56" s="2"/>
      <c r="C56" s="2"/>
      <c r="D56" s="2"/>
      <c r="E56" s="2"/>
      <c r="F56" s="2"/>
      <c r="G56" s="2"/>
      <c r="H56" s="2"/>
      <c r="I56" s="2"/>
      <c r="J56" s="2"/>
      <c r="K56" s="2"/>
      <c r="L56" s="2"/>
      <c r="M56" s="2"/>
      <c r="N56" s="2"/>
      <c r="O56" s="2"/>
      <c r="P56" s="2"/>
      <c r="Q56" s="2"/>
      <c r="R56" s="2"/>
      <c r="S56" s="2"/>
      <c r="T56" s="2"/>
      <c r="U56" s="2"/>
    </row>
    <row r="57" spans="1:21" ht="14.25" customHeight="1">
      <c r="A57" s="2"/>
      <c r="B57" s="2"/>
      <c r="C57" s="2"/>
      <c r="D57" s="2"/>
      <c r="E57" s="2"/>
      <c r="F57" s="2"/>
      <c r="G57" s="2"/>
      <c r="H57" s="2"/>
      <c r="I57" s="2"/>
      <c r="J57" s="2"/>
      <c r="K57" s="2"/>
      <c r="L57" s="2"/>
      <c r="M57" s="2"/>
      <c r="N57" s="2"/>
      <c r="O57" s="2"/>
      <c r="P57" s="2"/>
      <c r="Q57" s="2"/>
      <c r="R57" s="2"/>
      <c r="S57" s="2"/>
      <c r="T57" s="2"/>
      <c r="U57" s="2"/>
    </row>
    <row r="58" spans="1:21" ht="14.25" customHeight="1">
      <c r="A58" s="2"/>
      <c r="B58" s="2"/>
      <c r="C58" s="2"/>
      <c r="D58" s="2"/>
      <c r="E58" s="2"/>
      <c r="F58" s="2"/>
      <c r="G58" s="2"/>
      <c r="H58" s="2"/>
      <c r="I58" s="2"/>
      <c r="J58" s="2"/>
      <c r="K58" s="2"/>
      <c r="L58" s="2"/>
      <c r="M58" s="2"/>
      <c r="N58" s="2"/>
      <c r="O58" s="2"/>
      <c r="P58" s="2"/>
      <c r="Q58" s="2"/>
      <c r="R58" s="2"/>
      <c r="S58" s="2"/>
      <c r="T58" s="2"/>
      <c r="U58" s="2"/>
    </row>
    <row r="59" spans="1:21" ht="14.25" customHeight="1">
      <c r="A59" s="2"/>
      <c r="B59" s="2"/>
      <c r="C59" s="2"/>
      <c r="D59" s="2"/>
      <c r="E59" s="2"/>
      <c r="F59" s="2"/>
      <c r="G59" s="2"/>
      <c r="H59" s="2"/>
      <c r="I59" s="2"/>
      <c r="J59" s="2"/>
      <c r="K59" s="2"/>
      <c r="L59" s="2"/>
      <c r="M59" s="2"/>
      <c r="N59" s="2"/>
      <c r="O59" s="2"/>
      <c r="P59" s="2"/>
      <c r="Q59" s="2"/>
      <c r="R59" s="2"/>
      <c r="S59" s="2"/>
      <c r="T59" s="2"/>
      <c r="U59" s="2"/>
    </row>
    <row r="60" spans="1:21" ht="14.25" customHeight="1">
      <c r="A60" s="2"/>
      <c r="B60" s="2"/>
      <c r="C60" s="2"/>
      <c r="D60" s="2"/>
      <c r="E60" s="2"/>
      <c r="F60" s="2"/>
      <c r="G60" s="2"/>
      <c r="H60" s="2"/>
      <c r="I60" s="2"/>
      <c r="J60" s="2"/>
      <c r="K60" s="2"/>
      <c r="L60" s="2"/>
      <c r="M60" s="2"/>
      <c r="N60" s="2"/>
      <c r="O60" s="2"/>
      <c r="P60" s="2"/>
      <c r="Q60" s="2"/>
      <c r="R60" s="2"/>
      <c r="S60" s="2"/>
      <c r="T60" s="2"/>
      <c r="U60" s="2"/>
    </row>
    <row r="61" spans="1:21" ht="14.25" customHeight="1">
      <c r="A61" s="2"/>
      <c r="B61" s="2"/>
      <c r="C61" s="2"/>
      <c r="D61" s="2"/>
      <c r="E61" s="2"/>
      <c r="F61" s="2"/>
      <c r="G61" s="2"/>
      <c r="H61" s="2"/>
      <c r="I61" s="2"/>
      <c r="J61" s="2"/>
      <c r="K61" s="2"/>
      <c r="L61" s="2"/>
      <c r="M61" s="2"/>
      <c r="N61" s="2"/>
      <c r="O61" s="2"/>
      <c r="P61" s="2"/>
      <c r="Q61" s="2"/>
      <c r="R61" s="2"/>
      <c r="S61" s="2"/>
      <c r="T61" s="2"/>
      <c r="U61" s="2"/>
    </row>
    <row r="62" spans="1:21" ht="14.25" customHeight="1">
      <c r="A62" s="2"/>
      <c r="B62" s="2"/>
      <c r="C62" s="2"/>
      <c r="D62" s="2"/>
      <c r="E62" s="2"/>
      <c r="F62" s="2"/>
      <c r="G62" s="2"/>
      <c r="H62" s="2"/>
      <c r="I62" s="2"/>
      <c r="J62" s="2"/>
      <c r="K62" s="2"/>
      <c r="L62" s="2"/>
      <c r="M62" s="2"/>
      <c r="N62" s="2"/>
      <c r="O62" s="2"/>
      <c r="P62" s="2"/>
      <c r="Q62" s="2"/>
      <c r="R62" s="2"/>
      <c r="S62" s="2"/>
      <c r="T62" s="2"/>
      <c r="U62" s="2"/>
    </row>
    <row r="63" spans="1:21" ht="14.25" customHeight="1">
      <c r="A63" s="2"/>
      <c r="B63" s="2"/>
      <c r="C63" s="2"/>
      <c r="D63" s="2"/>
      <c r="E63" s="2"/>
      <c r="F63" s="2"/>
      <c r="G63" s="2"/>
      <c r="H63" s="2"/>
      <c r="I63" s="2"/>
      <c r="J63" s="2"/>
      <c r="K63" s="2"/>
      <c r="L63" s="2"/>
      <c r="M63" s="2"/>
      <c r="N63" s="2"/>
      <c r="O63" s="2"/>
      <c r="P63" s="2"/>
      <c r="Q63" s="2"/>
      <c r="R63" s="2"/>
      <c r="S63" s="2"/>
      <c r="T63" s="2"/>
      <c r="U63" s="2"/>
    </row>
    <row r="64" spans="1:21" ht="14.25" customHeight="1">
      <c r="A64" s="2"/>
      <c r="B64" s="2"/>
      <c r="C64" s="2"/>
      <c r="D64" s="2"/>
      <c r="E64" s="2"/>
      <c r="F64" s="2"/>
      <c r="G64" s="2"/>
      <c r="H64" s="2"/>
      <c r="I64" s="2"/>
      <c r="J64" s="2"/>
      <c r="K64" s="2"/>
      <c r="L64" s="2"/>
      <c r="M64" s="2"/>
      <c r="N64" s="2"/>
      <c r="O64" s="2"/>
      <c r="P64" s="2"/>
      <c r="Q64" s="2"/>
      <c r="R64" s="2"/>
      <c r="S64" s="2"/>
      <c r="T64" s="2"/>
      <c r="U64" s="2"/>
    </row>
    <row r="65" spans="1:21" ht="14.25" customHeight="1">
      <c r="A65" s="2"/>
      <c r="B65" s="2"/>
      <c r="C65" s="2"/>
      <c r="D65" s="2"/>
      <c r="E65" s="2"/>
      <c r="F65" s="2"/>
      <c r="G65" s="2"/>
      <c r="H65" s="2"/>
      <c r="I65" s="2"/>
      <c r="J65" s="2"/>
      <c r="K65" s="2"/>
      <c r="L65" s="2"/>
      <c r="M65" s="2"/>
      <c r="N65" s="2"/>
      <c r="O65" s="2"/>
      <c r="P65" s="2"/>
      <c r="Q65" s="2"/>
      <c r="R65" s="2"/>
      <c r="S65" s="2"/>
      <c r="T65" s="2"/>
      <c r="U65" s="2"/>
    </row>
    <row r="66" spans="1:21" ht="14.25" customHeight="1">
      <c r="A66" s="2"/>
      <c r="B66" s="2"/>
      <c r="C66" s="2"/>
      <c r="D66" s="2"/>
      <c r="E66" s="2"/>
      <c r="F66" s="2"/>
      <c r="G66" s="2"/>
      <c r="H66" s="2"/>
      <c r="I66" s="2"/>
      <c r="J66" s="2"/>
      <c r="K66" s="2"/>
      <c r="L66" s="2"/>
      <c r="M66" s="2"/>
      <c r="N66" s="2"/>
      <c r="O66" s="2"/>
      <c r="P66" s="2"/>
      <c r="Q66" s="2"/>
      <c r="R66" s="2"/>
      <c r="S66" s="2"/>
      <c r="T66" s="2"/>
      <c r="U66" s="2"/>
    </row>
    <row r="67" spans="1:21" ht="14.25" customHeight="1">
      <c r="A67" s="2"/>
      <c r="B67" s="2"/>
      <c r="C67" s="2"/>
      <c r="D67" s="2"/>
      <c r="E67" s="2"/>
      <c r="F67" s="2"/>
      <c r="G67" s="2"/>
      <c r="H67" s="2"/>
      <c r="I67" s="2"/>
      <c r="J67" s="2"/>
      <c r="K67" s="2"/>
      <c r="L67" s="2"/>
      <c r="M67" s="2"/>
      <c r="N67" s="2"/>
      <c r="O67" s="2"/>
      <c r="P67" s="2"/>
      <c r="Q67" s="2"/>
      <c r="R67" s="2"/>
      <c r="S67" s="2"/>
      <c r="T67" s="2"/>
      <c r="U67" s="2"/>
    </row>
    <row r="68" spans="1:21" ht="14.25" customHeight="1">
      <c r="A68" s="2"/>
      <c r="B68" s="2"/>
      <c r="C68" s="2"/>
      <c r="D68" s="2"/>
      <c r="E68" s="2"/>
      <c r="F68" s="2"/>
      <c r="G68" s="2"/>
      <c r="H68" s="2"/>
      <c r="I68" s="2"/>
      <c r="J68" s="2"/>
      <c r="K68" s="2"/>
      <c r="L68" s="2"/>
      <c r="M68" s="2"/>
      <c r="N68" s="2"/>
      <c r="O68" s="2"/>
      <c r="P68" s="2"/>
      <c r="Q68" s="2"/>
      <c r="R68" s="2"/>
      <c r="S68" s="2"/>
      <c r="T68" s="2"/>
      <c r="U68" s="2"/>
    </row>
    <row r="69" spans="1:21" ht="14.25" customHeight="1">
      <c r="A69" s="2"/>
      <c r="B69" s="2"/>
      <c r="C69" s="2"/>
      <c r="D69" s="2"/>
      <c r="E69" s="2"/>
      <c r="F69" s="2"/>
      <c r="G69" s="2"/>
      <c r="H69" s="2"/>
      <c r="I69" s="2"/>
      <c r="J69" s="2"/>
      <c r="K69" s="2"/>
      <c r="L69" s="2"/>
      <c r="M69" s="2"/>
      <c r="N69" s="2"/>
      <c r="O69" s="2"/>
      <c r="P69" s="2"/>
      <c r="Q69" s="2"/>
      <c r="R69" s="2"/>
      <c r="S69" s="2"/>
      <c r="T69" s="2"/>
      <c r="U69" s="2"/>
    </row>
    <row r="70" spans="1:21" ht="14.25" customHeight="1">
      <c r="A70" s="2"/>
      <c r="B70" s="2"/>
      <c r="C70" s="2"/>
      <c r="D70" s="2"/>
      <c r="E70" s="2"/>
      <c r="F70" s="2"/>
      <c r="G70" s="2"/>
      <c r="H70" s="2"/>
      <c r="I70" s="2"/>
      <c r="J70" s="2"/>
      <c r="K70" s="2"/>
      <c r="L70" s="2"/>
      <c r="M70" s="2"/>
      <c r="N70" s="2"/>
      <c r="O70" s="2"/>
      <c r="P70" s="2"/>
      <c r="Q70" s="2"/>
      <c r="R70" s="2"/>
      <c r="S70" s="2"/>
      <c r="T70" s="2"/>
      <c r="U70" s="2"/>
    </row>
    <row r="71" spans="1:21" ht="14.25" customHeight="1">
      <c r="A71" s="2"/>
      <c r="B71" s="2"/>
      <c r="C71" s="2"/>
      <c r="D71" s="2"/>
      <c r="E71" s="2"/>
      <c r="F71" s="2"/>
      <c r="G71" s="2"/>
      <c r="H71" s="2"/>
      <c r="I71" s="2"/>
      <c r="J71" s="2"/>
      <c r="K71" s="2"/>
      <c r="L71" s="2"/>
      <c r="M71" s="2"/>
      <c r="N71" s="2"/>
      <c r="O71" s="2"/>
      <c r="P71" s="2"/>
      <c r="Q71" s="2"/>
      <c r="R71" s="2"/>
      <c r="S71" s="2"/>
      <c r="T71" s="2"/>
      <c r="U71" s="2"/>
    </row>
    <row r="72" spans="1:21" ht="14.25" customHeight="1">
      <c r="A72" s="2"/>
      <c r="B72" s="2"/>
      <c r="C72" s="2"/>
      <c r="D72" s="2"/>
      <c r="E72" s="2"/>
      <c r="F72" s="2"/>
      <c r="G72" s="2"/>
      <c r="H72" s="2"/>
      <c r="I72" s="2"/>
      <c r="J72" s="2"/>
      <c r="K72" s="2"/>
      <c r="L72" s="2"/>
      <c r="M72" s="2"/>
      <c r="N72" s="2"/>
      <c r="O72" s="2"/>
      <c r="P72" s="2"/>
      <c r="Q72" s="2"/>
      <c r="R72" s="2"/>
      <c r="S72" s="2"/>
      <c r="T72" s="2"/>
      <c r="U72" s="2"/>
    </row>
    <row r="73" spans="1:21" ht="14.25" customHeight="1">
      <c r="A73" s="2"/>
      <c r="B73" s="2"/>
      <c r="C73" s="2"/>
      <c r="D73" s="2"/>
      <c r="E73" s="2"/>
      <c r="F73" s="2"/>
      <c r="G73" s="2"/>
      <c r="H73" s="2"/>
      <c r="I73" s="2"/>
      <c r="J73" s="2"/>
      <c r="K73" s="2"/>
      <c r="L73" s="2"/>
      <c r="M73" s="2"/>
      <c r="N73" s="2"/>
      <c r="O73" s="2"/>
      <c r="P73" s="2"/>
      <c r="Q73" s="2"/>
      <c r="R73" s="2"/>
      <c r="S73" s="2"/>
      <c r="T73" s="2"/>
      <c r="U73" s="2"/>
    </row>
    <row r="74" spans="1:21" ht="14.25" customHeight="1">
      <c r="A74" s="2"/>
      <c r="B74" s="2"/>
      <c r="C74" s="2"/>
      <c r="D74" s="2"/>
      <c r="E74" s="2"/>
      <c r="F74" s="2"/>
      <c r="G74" s="2"/>
      <c r="H74" s="2"/>
      <c r="I74" s="2"/>
      <c r="J74" s="2"/>
      <c r="K74" s="2"/>
      <c r="L74" s="2"/>
      <c r="M74" s="2"/>
      <c r="N74" s="2"/>
      <c r="O74" s="2"/>
      <c r="P74" s="2"/>
      <c r="Q74" s="2"/>
      <c r="R74" s="2"/>
      <c r="S74" s="2"/>
      <c r="T74" s="2"/>
      <c r="U74" s="2"/>
    </row>
    <row r="75" spans="1:21" ht="14.25" customHeight="1">
      <c r="A75" s="2"/>
      <c r="B75" s="2"/>
      <c r="C75" s="2"/>
      <c r="D75" s="2"/>
      <c r="E75" s="2"/>
      <c r="F75" s="2"/>
      <c r="G75" s="2"/>
      <c r="H75" s="2"/>
      <c r="I75" s="2"/>
      <c r="J75" s="2"/>
      <c r="K75" s="2"/>
      <c r="L75" s="2"/>
      <c r="M75" s="2"/>
      <c r="N75" s="2"/>
      <c r="O75" s="2"/>
      <c r="P75" s="2"/>
      <c r="Q75" s="2"/>
      <c r="R75" s="2"/>
      <c r="S75" s="2"/>
      <c r="T75" s="2"/>
      <c r="U75" s="2"/>
    </row>
    <row r="76" spans="1:21" ht="14.25" customHeight="1">
      <c r="A76" s="2"/>
      <c r="B76" s="2"/>
      <c r="C76" s="2"/>
      <c r="D76" s="2"/>
      <c r="E76" s="2"/>
      <c r="F76" s="2"/>
      <c r="G76" s="2"/>
      <c r="H76" s="2"/>
      <c r="I76" s="2"/>
      <c r="J76" s="2"/>
      <c r="K76" s="2"/>
      <c r="L76" s="2"/>
      <c r="M76" s="2"/>
      <c r="N76" s="2"/>
      <c r="O76" s="2"/>
      <c r="P76" s="2"/>
      <c r="Q76" s="2"/>
      <c r="R76" s="2"/>
      <c r="S76" s="2"/>
      <c r="T76" s="2"/>
      <c r="U76" s="2"/>
    </row>
    <row r="77" spans="1:21" ht="14.25" customHeight="1">
      <c r="A77" s="2"/>
      <c r="B77" s="2"/>
      <c r="C77" s="2"/>
      <c r="D77" s="2"/>
      <c r="E77" s="2"/>
      <c r="F77" s="2"/>
      <c r="G77" s="2"/>
      <c r="H77" s="2"/>
      <c r="I77" s="2"/>
      <c r="J77" s="2"/>
      <c r="K77" s="2"/>
      <c r="L77" s="2"/>
      <c r="M77" s="2"/>
      <c r="N77" s="2"/>
      <c r="O77" s="2"/>
      <c r="P77" s="2"/>
      <c r="Q77" s="2"/>
      <c r="R77" s="2"/>
      <c r="S77" s="2"/>
      <c r="T77" s="2"/>
      <c r="U77" s="2"/>
    </row>
    <row r="78" spans="1:21" ht="14.25" customHeight="1">
      <c r="A78" s="2"/>
      <c r="B78" s="2"/>
      <c r="C78" s="2"/>
      <c r="D78" s="2"/>
      <c r="E78" s="2"/>
      <c r="F78" s="2"/>
      <c r="G78" s="2"/>
      <c r="H78" s="2"/>
      <c r="I78" s="2"/>
      <c r="J78" s="2"/>
      <c r="K78" s="2"/>
      <c r="L78" s="2"/>
      <c r="M78" s="2"/>
      <c r="N78" s="2"/>
      <c r="O78" s="2"/>
      <c r="P78" s="2"/>
      <c r="Q78" s="2"/>
      <c r="R78" s="2"/>
      <c r="S78" s="2"/>
      <c r="T78" s="2"/>
      <c r="U78" s="2"/>
    </row>
    <row r="79" spans="1:21" ht="14.25" customHeight="1">
      <c r="A79" s="2"/>
      <c r="B79" s="2"/>
      <c r="C79" s="2"/>
      <c r="D79" s="2"/>
      <c r="E79" s="2"/>
      <c r="F79" s="2"/>
      <c r="G79" s="2"/>
      <c r="H79" s="2"/>
      <c r="I79" s="2"/>
      <c r="J79" s="2"/>
      <c r="K79" s="2"/>
      <c r="L79" s="2"/>
      <c r="M79" s="2"/>
      <c r="N79" s="2"/>
      <c r="O79" s="2"/>
      <c r="P79" s="2"/>
      <c r="Q79" s="2"/>
      <c r="R79" s="2"/>
      <c r="S79" s="2"/>
      <c r="T79" s="2"/>
      <c r="U79" s="2"/>
    </row>
    <row r="80" spans="1:21" ht="14.25" customHeight="1">
      <c r="A80" s="2"/>
      <c r="B80" s="2"/>
      <c r="C80" s="2"/>
      <c r="D80" s="2"/>
      <c r="E80" s="2"/>
      <c r="F80" s="2"/>
      <c r="G80" s="2"/>
      <c r="H80" s="2"/>
      <c r="I80" s="2"/>
      <c r="J80" s="2"/>
      <c r="K80" s="2"/>
      <c r="L80" s="2"/>
      <c r="M80" s="2"/>
      <c r="N80" s="2"/>
      <c r="O80" s="2"/>
      <c r="P80" s="2"/>
      <c r="Q80" s="2"/>
      <c r="R80" s="2"/>
      <c r="S80" s="2"/>
      <c r="T80" s="2"/>
      <c r="U80" s="2"/>
    </row>
    <row r="81" spans="1:21" ht="14.25" customHeight="1">
      <c r="A81" s="2"/>
      <c r="B81" s="2"/>
      <c r="C81" s="2"/>
      <c r="D81" s="2"/>
      <c r="E81" s="2"/>
      <c r="F81" s="2"/>
      <c r="G81" s="2"/>
      <c r="H81" s="2"/>
      <c r="I81" s="2"/>
      <c r="J81" s="2"/>
      <c r="K81" s="2"/>
      <c r="L81" s="2"/>
      <c r="M81" s="2"/>
      <c r="N81" s="2"/>
      <c r="O81" s="2"/>
      <c r="P81" s="2"/>
      <c r="Q81" s="2"/>
      <c r="R81" s="2"/>
      <c r="S81" s="2"/>
      <c r="T81" s="2"/>
      <c r="U81" s="2"/>
    </row>
    <row r="82" spans="1:21" ht="14.25" customHeight="1">
      <c r="A82" s="2"/>
      <c r="B82" s="2"/>
      <c r="C82" s="2"/>
      <c r="D82" s="2"/>
      <c r="E82" s="2"/>
      <c r="F82" s="2"/>
      <c r="G82" s="2"/>
      <c r="H82" s="2"/>
      <c r="I82" s="2"/>
      <c r="J82" s="2"/>
      <c r="K82" s="2"/>
      <c r="L82" s="2"/>
      <c r="M82" s="2"/>
      <c r="N82" s="2"/>
      <c r="O82" s="2"/>
      <c r="P82" s="2"/>
      <c r="Q82" s="2"/>
      <c r="R82" s="2"/>
      <c r="S82" s="2"/>
      <c r="T82" s="2"/>
      <c r="U82" s="2"/>
    </row>
    <row r="83" spans="1:21" ht="14.25" customHeight="1">
      <c r="A83" s="2"/>
      <c r="B83" s="2"/>
      <c r="C83" s="2"/>
      <c r="D83" s="2"/>
      <c r="E83" s="2"/>
      <c r="F83" s="2"/>
      <c r="G83" s="2"/>
      <c r="H83" s="2"/>
      <c r="I83" s="2"/>
      <c r="J83" s="2"/>
      <c r="K83" s="2"/>
      <c r="L83" s="2"/>
      <c r="M83" s="2"/>
      <c r="N83" s="2"/>
      <c r="O83" s="2"/>
      <c r="P83" s="2"/>
      <c r="Q83" s="2"/>
      <c r="R83" s="2"/>
      <c r="S83" s="2"/>
      <c r="T83" s="2"/>
      <c r="U83" s="2"/>
    </row>
    <row r="84" spans="1:21" ht="14.25" customHeight="1">
      <c r="A84" s="2"/>
      <c r="B84" s="2"/>
      <c r="C84" s="2"/>
      <c r="D84" s="2"/>
      <c r="E84" s="2"/>
      <c r="F84" s="2"/>
      <c r="G84" s="2"/>
      <c r="H84" s="2"/>
      <c r="I84" s="2"/>
      <c r="J84" s="2"/>
      <c r="K84" s="2"/>
      <c r="L84" s="2"/>
      <c r="M84" s="2"/>
      <c r="N84" s="2"/>
      <c r="O84" s="2"/>
      <c r="P84" s="2"/>
      <c r="Q84" s="2"/>
      <c r="R84" s="2"/>
      <c r="S84" s="2"/>
      <c r="T84" s="2"/>
      <c r="U84" s="2"/>
    </row>
    <row r="85" spans="1:21" ht="14.25" customHeight="1">
      <c r="A85" s="2"/>
      <c r="B85" s="2"/>
      <c r="C85" s="2"/>
      <c r="D85" s="2"/>
      <c r="E85" s="2"/>
      <c r="F85" s="2"/>
      <c r="G85" s="2"/>
      <c r="H85" s="2"/>
      <c r="I85" s="2"/>
      <c r="J85" s="2"/>
      <c r="K85" s="2"/>
      <c r="L85" s="2"/>
      <c r="M85" s="2"/>
      <c r="N85" s="2"/>
      <c r="O85" s="2"/>
      <c r="P85" s="2"/>
      <c r="Q85" s="2"/>
      <c r="R85" s="2"/>
      <c r="S85" s="2"/>
      <c r="T85" s="2"/>
      <c r="U85" s="2"/>
    </row>
    <row r="86" spans="1:21" ht="14.25" customHeight="1">
      <c r="A86" s="2"/>
      <c r="B86" s="2"/>
      <c r="C86" s="2"/>
      <c r="D86" s="2"/>
      <c r="E86" s="2"/>
      <c r="F86" s="2"/>
      <c r="G86" s="2"/>
      <c r="H86" s="2"/>
      <c r="I86" s="2"/>
      <c r="J86" s="2"/>
      <c r="K86" s="2"/>
      <c r="L86" s="2"/>
      <c r="M86" s="2"/>
      <c r="N86" s="2"/>
      <c r="O86" s="2"/>
      <c r="P86" s="2"/>
      <c r="Q86" s="2"/>
      <c r="R86" s="2"/>
      <c r="S86" s="2"/>
      <c r="T86" s="2"/>
      <c r="U86" s="2"/>
    </row>
    <row r="87" spans="1:21" ht="14.25" customHeight="1">
      <c r="A87" s="2"/>
      <c r="B87" s="2"/>
      <c r="C87" s="2"/>
      <c r="D87" s="2"/>
      <c r="E87" s="2"/>
      <c r="F87" s="2"/>
      <c r="G87" s="2"/>
      <c r="H87" s="2"/>
      <c r="I87" s="2"/>
      <c r="J87" s="2"/>
      <c r="K87" s="2"/>
      <c r="L87" s="2"/>
      <c r="M87" s="2"/>
      <c r="N87" s="2"/>
      <c r="O87" s="2"/>
      <c r="P87" s="2"/>
      <c r="Q87" s="2"/>
      <c r="R87" s="2"/>
      <c r="S87" s="2"/>
      <c r="T87" s="2"/>
      <c r="U87" s="2"/>
    </row>
    <row r="88" spans="1:21" ht="14.25" customHeight="1">
      <c r="A88" s="2"/>
      <c r="B88" s="2"/>
      <c r="C88" s="2"/>
      <c r="D88" s="2"/>
      <c r="E88" s="2"/>
      <c r="F88" s="2"/>
      <c r="G88" s="2"/>
      <c r="H88" s="2"/>
      <c r="I88" s="2"/>
      <c r="J88" s="2"/>
      <c r="K88" s="2"/>
      <c r="L88" s="2"/>
      <c r="M88" s="2"/>
      <c r="N88" s="2"/>
      <c r="O88" s="2"/>
      <c r="P88" s="2"/>
      <c r="Q88" s="2"/>
      <c r="R88" s="2"/>
      <c r="S88" s="2"/>
      <c r="T88" s="2"/>
      <c r="U88" s="2"/>
    </row>
    <row r="89" spans="1:21" ht="14.25" customHeight="1">
      <c r="A89" s="2"/>
      <c r="B89" s="2"/>
      <c r="C89" s="2"/>
      <c r="D89" s="2"/>
      <c r="E89" s="2"/>
      <c r="F89" s="2"/>
      <c r="G89" s="2"/>
      <c r="H89" s="2"/>
      <c r="I89" s="2"/>
      <c r="J89" s="2"/>
      <c r="K89" s="2"/>
      <c r="L89" s="2"/>
      <c r="M89" s="2"/>
      <c r="N89" s="2"/>
      <c r="O89" s="2"/>
      <c r="P89" s="2"/>
      <c r="Q89" s="2"/>
      <c r="R89" s="2"/>
      <c r="S89" s="2"/>
      <c r="T89" s="2"/>
      <c r="U89" s="2"/>
    </row>
    <row r="90" spans="1:21" ht="14.25" customHeight="1">
      <c r="A90" s="2"/>
      <c r="B90" s="2"/>
      <c r="C90" s="2"/>
      <c r="D90" s="2"/>
      <c r="E90" s="2"/>
      <c r="F90" s="2"/>
      <c r="G90" s="2"/>
      <c r="H90" s="2"/>
      <c r="I90" s="2"/>
      <c r="J90" s="2"/>
      <c r="K90" s="2"/>
      <c r="L90" s="2"/>
      <c r="M90" s="2"/>
      <c r="N90" s="2"/>
      <c r="O90" s="2"/>
      <c r="P90" s="2"/>
      <c r="Q90" s="2"/>
      <c r="R90" s="2"/>
      <c r="S90" s="2"/>
      <c r="T90" s="2"/>
      <c r="U90" s="2"/>
    </row>
    <row r="91" spans="1:21" ht="14.25" customHeight="1">
      <c r="A91" s="2"/>
      <c r="B91" s="2"/>
      <c r="C91" s="2"/>
      <c r="D91" s="2"/>
      <c r="E91" s="2"/>
      <c r="F91" s="2"/>
      <c r="G91" s="2"/>
      <c r="H91" s="2"/>
      <c r="I91" s="2"/>
      <c r="J91" s="2"/>
      <c r="K91" s="2"/>
      <c r="L91" s="2"/>
      <c r="M91" s="2"/>
      <c r="N91" s="2"/>
      <c r="O91" s="2"/>
      <c r="P91" s="2"/>
      <c r="Q91" s="2"/>
      <c r="R91" s="2"/>
      <c r="S91" s="2"/>
      <c r="T91" s="2"/>
      <c r="U91" s="2"/>
    </row>
    <row r="92" spans="1:21" ht="14.25" customHeight="1">
      <c r="A92" s="2"/>
      <c r="B92" s="2"/>
      <c r="C92" s="2"/>
      <c r="D92" s="2"/>
      <c r="E92" s="2"/>
      <c r="F92" s="2"/>
      <c r="G92" s="2"/>
      <c r="H92" s="2"/>
      <c r="I92" s="2"/>
      <c r="J92" s="2"/>
      <c r="K92" s="2"/>
      <c r="L92" s="2"/>
      <c r="M92" s="2"/>
      <c r="N92" s="2"/>
      <c r="O92" s="2"/>
      <c r="P92" s="2"/>
      <c r="Q92" s="2"/>
      <c r="R92" s="2"/>
      <c r="S92" s="2"/>
      <c r="T92" s="2"/>
      <c r="U92" s="2"/>
    </row>
    <row r="93" spans="1:21" ht="14.25" customHeight="1">
      <c r="A93" s="2"/>
      <c r="B93" s="2"/>
      <c r="C93" s="2"/>
      <c r="D93" s="2"/>
      <c r="E93" s="2"/>
      <c r="F93" s="2"/>
      <c r="G93" s="2"/>
      <c r="H93" s="2"/>
      <c r="I93" s="2"/>
      <c r="J93" s="2"/>
      <c r="K93" s="2"/>
      <c r="L93" s="2"/>
      <c r="M93" s="2"/>
      <c r="N93" s="2"/>
      <c r="O93" s="2"/>
      <c r="P93" s="2"/>
      <c r="Q93" s="2"/>
      <c r="R93" s="2"/>
      <c r="S93" s="2"/>
      <c r="T93" s="2"/>
      <c r="U93" s="2"/>
    </row>
    <row r="94" spans="1:21" ht="14.25" customHeight="1">
      <c r="A94" s="2"/>
      <c r="B94" s="2"/>
      <c r="C94" s="2"/>
      <c r="D94" s="2"/>
      <c r="E94" s="2"/>
      <c r="F94" s="2"/>
      <c r="G94" s="2"/>
      <c r="H94" s="2"/>
      <c r="I94" s="2"/>
      <c r="J94" s="2"/>
      <c r="K94" s="2"/>
      <c r="L94" s="2"/>
      <c r="M94" s="2"/>
      <c r="N94" s="2"/>
      <c r="O94" s="2"/>
      <c r="P94" s="2"/>
      <c r="Q94" s="2"/>
      <c r="R94" s="2"/>
      <c r="S94" s="2"/>
      <c r="T94" s="2"/>
      <c r="U94" s="2"/>
    </row>
    <row r="95" spans="1:21" ht="14.25" customHeight="1">
      <c r="A95" s="2"/>
      <c r="B95" s="2"/>
      <c r="C95" s="2"/>
      <c r="D95" s="2"/>
      <c r="E95" s="2"/>
      <c r="F95" s="2"/>
      <c r="G95" s="2"/>
      <c r="H95" s="2"/>
      <c r="I95" s="2"/>
      <c r="J95" s="2"/>
      <c r="K95" s="2"/>
      <c r="L95" s="2"/>
      <c r="M95" s="2"/>
      <c r="N95" s="2"/>
      <c r="O95" s="2"/>
      <c r="P95" s="2"/>
      <c r="Q95" s="2"/>
      <c r="R95" s="2"/>
      <c r="S95" s="2"/>
      <c r="T95" s="2"/>
      <c r="U95" s="2"/>
    </row>
    <row r="96" spans="1:21" ht="14.25" customHeight="1">
      <c r="A96" s="2"/>
      <c r="B96" s="2"/>
      <c r="C96" s="2"/>
      <c r="D96" s="2"/>
      <c r="E96" s="2"/>
      <c r="F96" s="2"/>
      <c r="G96" s="2"/>
      <c r="H96" s="2"/>
      <c r="I96" s="2"/>
      <c r="J96" s="2"/>
      <c r="K96" s="2"/>
      <c r="L96" s="2"/>
      <c r="M96" s="2"/>
      <c r="N96" s="2"/>
      <c r="O96" s="2"/>
      <c r="P96" s="2"/>
      <c r="Q96" s="2"/>
      <c r="R96" s="2"/>
      <c r="S96" s="2"/>
      <c r="T96" s="2"/>
      <c r="U96" s="2"/>
    </row>
    <row r="97" spans="1:21" ht="14.25" customHeight="1">
      <c r="A97" s="2"/>
      <c r="B97" s="2"/>
      <c r="C97" s="2"/>
      <c r="D97" s="2"/>
      <c r="E97" s="2"/>
      <c r="F97" s="2"/>
      <c r="G97" s="2"/>
      <c r="H97" s="2"/>
      <c r="I97" s="2"/>
      <c r="J97" s="2"/>
      <c r="K97" s="2"/>
      <c r="L97" s="2"/>
      <c r="M97" s="2"/>
      <c r="N97" s="2"/>
      <c r="O97" s="2"/>
      <c r="P97" s="2"/>
      <c r="Q97" s="2"/>
      <c r="R97" s="2"/>
      <c r="S97" s="2"/>
      <c r="T97" s="2"/>
      <c r="U97" s="2"/>
    </row>
    <row r="98" spans="1:21" ht="14.25" customHeight="1">
      <c r="A98" s="2"/>
      <c r="B98" s="2"/>
      <c r="C98" s="2"/>
      <c r="D98" s="2"/>
      <c r="E98" s="2"/>
      <c r="F98" s="2"/>
      <c r="G98" s="2"/>
      <c r="H98" s="2"/>
      <c r="I98" s="2"/>
      <c r="J98" s="2"/>
      <c r="K98" s="2"/>
      <c r="L98" s="2"/>
      <c r="M98" s="2"/>
      <c r="N98" s="2"/>
      <c r="O98" s="2"/>
      <c r="P98" s="2"/>
      <c r="Q98" s="2"/>
      <c r="R98" s="2"/>
      <c r="S98" s="2"/>
      <c r="T98" s="2"/>
      <c r="U98" s="2"/>
    </row>
    <row r="99" spans="1:21" ht="14.25" customHeight="1">
      <c r="A99" s="2"/>
      <c r="B99" s="2"/>
      <c r="C99" s="2"/>
      <c r="D99" s="2"/>
      <c r="E99" s="2"/>
      <c r="F99" s="2"/>
      <c r="G99" s="2"/>
      <c r="H99" s="2"/>
      <c r="I99" s="2"/>
      <c r="J99" s="2"/>
      <c r="K99" s="2"/>
      <c r="L99" s="2"/>
      <c r="M99" s="2"/>
      <c r="N99" s="2"/>
      <c r="O99" s="2"/>
      <c r="P99" s="2"/>
      <c r="Q99" s="2"/>
      <c r="R99" s="2"/>
      <c r="S99" s="2"/>
      <c r="T99" s="2"/>
      <c r="U99" s="2"/>
    </row>
    <row r="100" spans="1:21" ht="14.25" customHeight="1">
      <c r="A100" s="2"/>
      <c r="B100" s="2"/>
      <c r="C100" s="2"/>
      <c r="D100" s="2"/>
      <c r="E100" s="2"/>
      <c r="F100" s="2"/>
      <c r="G100" s="2"/>
      <c r="H100" s="2"/>
      <c r="I100" s="2"/>
      <c r="J100" s="2"/>
      <c r="K100" s="2"/>
      <c r="L100" s="2"/>
      <c r="M100" s="2"/>
      <c r="N100" s="2"/>
      <c r="O100" s="2"/>
      <c r="P100" s="2"/>
      <c r="Q100" s="2"/>
      <c r="R100" s="2"/>
      <c r="S100" s="2"/>
      <c r="T100" s="2"/>
      <c r="U100" s="2"/>
    </row>
    <row r="101" spans="1:21" ht="14.25" customHeight="1">
      <c r="A101" s="2"/>
      <c r="B101" s="2"/>
      <c r="C101" s="2"/>
      <c r="D101" s="2"/>
      <c r="E101" s="2"/>
      <c r="F101" s="2"/>
      <c r="G101" s="2"/>
      <c r="H101" s="2"/>
      <c r="I101" s="2"/>
      <c r="J101" s="2"/>
      <c r="K101" s="2"/>
      <c r="L101" s="2"/>
      <c r="M101" s="2"/>
      <c r="N101" s="2"/>
      <c r="O101" s="2"/>
      <c r="P101" s="2"/>
      <c r="Q101" s="2"/>
      <c r="R101" s="2"/>
      <c r="S101" s="2"/>
      <c r="T101" s="2"/>
      <c r="U101" s="2"/>
    </row>
    <row r="102" spans="1:21" ht="14.25" customHeight="1">
      <c r="A102" s="2"/>
      <c r="B102" s="2"/>
      <c r="C102" s="2"/>
      <c r="D102" s="2"/>
      <c r="E102" s="2"/>
      <c r="F102" s="2"/>
      <c r="G102" s="2"/>
      <c r="H102" s="2"/>
      <c r="I102" s="2"/>
      <c r="J102" s="2"/>
      <c r="K102" s="2"/>
      <c r="L102" s="2"/>
      <c r="M102" s="2"/>
      <c r="N102" s="2"/>
      <c r="O102" s="2"/>
      <c r="P102" s="2"/>
      <c r="Q102" s="2"/>
      <c r="R102" s="2"/>
      <c r="S102" s="2"/>
      <c r="T102" s="2"/>
      <c r="U102" s="2"/>
    </row>
    <row r="103" spans="1:21" ht="14.25" customHeight="1">
      <c r="A103" s="2"/>
      <c r="B103" s="2"/>
      <c r="C103" s="2"/>
      <c r="D103" s="2"/>
      <c r="E103" s="2"/>
      <c r="F103" s="2"/>
      <c r="G103" s="2"/>
      <c r="H103" s="2"/>
      <c r="I103" s="2"/>
      <c r="J103" s="2"/>
      <c r="K103" s="2"/>
      <c r="L103" s="2"/>
      <c r="M103" s="2"/>
      <c r="N103" s="2"/>
      <c r="O103" s="2"/>
      <c r="P103" s="2"/>
      <c r="Q103" s="2"/>
      <c r="R103" s="2"/>
      <c r="S103" s="2"/>
      <c r="T103" s="2"/>
      <c r="U103" s="2"/>
    </row>
    <row r="104" spans="1:21" ht="14.25" customHeight="1">
      <c r="A104" s="2"/>
      <c r="B104" s="2"/>
      <c r="C104" s="2"/>
      <c r="D104" s="2"/>
      <c r="E104" s="2"/>
      <c r="F104" s="2"/>
      <c r="G104" s="2"/>
      <c r="H104" s="2"/>
      <c r="I104" s="2"/>
      <c r="J104" s="2"/>
      <c r="K104" s="2"/>
      <c r="L104" s="2"/>
      <c r="M104" s="2"/>
      <c r="N104" s="2"/>
      <c r="O104" s="2"/>
      <c r="P104" s="2"/>
      <c r="Q104" s="2"/>
      <c r="R104" s="2"/>
      <c r="S104" s="2"/>
      <c r="T104" s="2"/>
      <c r="U104" s="2"/>
    </row>
    <row r="105" spans="1:21" ht="14.25" customHeight="1">
      <c r="A105" s="2"/>
      <c r="B105" s="2"/>
      <c r="C105" s="2"/>
      <c r="D105" s="2"/>
      <c r="E105" s="2"/>
      <c r="F105" s="2"/>
      <c r="G105" s="2"/>
      <c r="H105" s="2"/>
      <c r="I105" s="2"/>
      <c r="J105" s="2"/>
      <c r="K105" s="2"/>
      <c r="L105" s="2"/>
      <c r="M105" s="2"/>
      <c r="N105" s="2"/>
      <c r="O105" s="2"/>
      <c r="P105" s="2"/>
      <c r="Q105" s="2"/>
      <c r="R105" s="2"/>
      <c r="S105" s="2"/>
      <c r="T105" s="2"/>
      <c r="U105" s="2"/>
    </row>
    <row r="106" spans="1:21" ht="14.25" customHeight="1">
      <c r="A106" s="2"/>
      <c r="B106" s="2"/>
      <c r="C106" s="2"/>
      <c r="D106" s="2"/>
      <c r="E106" s="2"/>
      <c r="F106" s="2"/>
      <c r="G106" s="2"/>
      <c r="H106" s="2"/>
      <c r="I106" s="2"/>
      <c r="J106" s="2"/>
      <c r="K106" s="2"/>
      <c r="L106" s="2"/>
      <c r="M106" s="2"/>
      <c r="N106" s="2"/>
      <c r="O106" s="2"/>
      <c r="P106" s="2"/>
      <c r="Q106" s="2"/>
      <c r="R106" s="2"/>
      <c r="S106" s="2"/>
      <c r="T106" s="2"/>
      <c r="U106" s="2"/>
    </row>
    <row r="107" spans="1:21" ht="14.25" customHeight="1">
      <c r="A107" s="2"/>
      <c r="B107" s="2"/>
      <c r="C107" s="2"/>
      <c r="D107" s="2"/>
      <c r="E107" s="2"/>
      <c r="F107" s="2"/>
      <c r="G107" s="2"/>
      <c r="H107" s="2"/>
      <c r="I107" s="2"/>
      <c r="J107" s="2"/>
      <c r="K107" s="2"/>
      <c r="L107" s="2"/>
      <c r="M107" s="2"/>
      <c r="N107" s="2"/>
      <c r="O107" s="2"/>
      <c r="P107" s="2"/>
      <c r="Q107" s="2"/>
      <c r="R107" s="2"/>
      <c r="S107" s="2"/>
      <c r="T107" s="2"/>
      <c r="U107" s="2"/>
    </row>
    <row r="108" spans="1:21" ht="14.25" customHeight="1">
      <c r="A108" s="2"/>
      <c r="B108" s="2"/>
      <c r="C108" s="2"/>
      <c r="D108" s="2"/>
      <c r="E108" s="2"/>
      <c r="F108" s="2"/>
      <c r="G108" s="2"/>
      <c r="H108" s="2"/>
      <c r="I108" s="2"/>
      <c r="J108" s="2"/>
      <c r="K108" s="2"/>
      <c r="L108" s="2"/>
      <c r="M108" s="2"/>
      <c r="N108" s="2"/>
      <c r="O108" s="2"/>
      <c r="P108" s="2"/>
      <c r="Q108" s="2"/>
      <c r="R108" s="2"/>
      <c r="S108" s="2"/>
      <c r="T108" s="2"/>
      <c r="U108" s="2"/>
    </row>
    <row r="109" spans="1:21" ht="14.25" customHeight="1">
      <c r="A109" s="2"/>
      <c r="B109" s="2"/>
      <c r="C109" s="2"/>
      <c r="D109" s="2"/>
      <c r="E109" s="2"/>
      <c r="F109" s="2"/>
      <c r="G109" s="2"/>
      <c r="H109" s="2"/>
      <c r="I109" s="2"/>
      <c r="J109" s="2"/>
      <c r="K109" s="2"/>
      <c r="L109" s="2"/>
      <c r="M109" s="2"/>
      <c r="N109" s="2"/>
      <c r="O109" s="2"/>
      <c r="P109" s="2"/>
      <c r="Q109" s="2"/>
      <c r="R109" s="2"/>
      <c r="S109" s="2"/>
      <c r="T109" s="2"/>
      <c r="U109" s="2"/>
    </row>
    <row r="110" spans="1:21" ht="14.25" customHeight="1">
      <c r="A110" s="2"/>
      <c r="B110" s="2"/>
      <c r="C110" s="2"/>
      <c r="D110" s="2"/>
      <c r="E110" s="2"/>
      <c r="F110" s="2"/>
      <c r="G110" s="2"/>
      <c r="H110" s="2"/>
      <c r="I110" s="2"/>
      <c r="J110" s="2"/>
      <c r="K110" s="2"/>
      <c r="L110" s="2"/>
      <c r="M110" s="2"/>
      <c r="N110" s="2"/>
      <c r="O110" s="2"/>
      <c r="P110" s="2"/>
      <c r="Q110" s="2"/>
      <c r="R110" s="2"/>
      <c r="S110" s="2"/>
      <c r="T110" s="2"/>
      <c r="U110" s="2"/>
    </row>
    <row r="111" spans="1:21" ht="14.25" customHeight="1">
      <c r="A111" s="2"/>
      <c r="B111" s="2"/>
      <c r="C111" s="2"/>
      <c r="D111" s="2"/>
      <c r="E111" s="2"/>
      <c r="F111" s="2"/>
      <c r="G111" s="2"/>
      <c r="H111" s="2"/>
      <c r="I111" s="2"/>
      <c r="J111" s="2"/>
      <c r="K111" s="2"/>
      <c r="L111" s="2"/>
      <c r="M111" s="2"/>
      <c r="N111" s="2"/>
      <c r="O111" s="2"/>
      <c r="P111" s="2"/>
      <c r="Q111" s="2"/>
      <c r="R111" s="2"/>
      <c r="S111" s="2"/>
      <c r="T111" s="2"/>
      <c r="U111" s="2"/>
    </row>
    <row r="112" spans="1:21" ht="14.25" customHeight="1">
      <c r="A112" s="2"/>
      <c r="B112" s="2"/>
      <c r="C112" s="2"/>
      <c r="D112" s="2"/>
      <c r="E112" s="2"/>
      <c r="F112" s="2"/>
      <c r="G112" s="2"/>
      <c r="H112" s="2"/>
      <c r="I112" s="2"/>
      <c r="J112" s="2"/>
      <c r="K112" s="2"/>
      <c r="L112" s="2"/>
      <c r="M112" s="2"/>
      <c r="N112" s="2"/>
      <c r="O112" s="2"/>
      <c r="P112" s="2"/>
      <c r="Q112" s="2"/>
      <c r="R112" s="2"/>
      <c r="S112" s="2"/>
      <c r="T112" s="2"/>
      <c r="U112" s="2"/>
    </row>
    <row r="113" spans="1:21" ht="14.25" customHeight="1">
      <c r="A113" s="2"/>
      <c r="B113" s="2"/>
      <c r="C113" s="2"/>
      <c r="D113" s="2"/>
      <c r="E113" s="2"/>
      <c r="F113" s="2"/>
      <c r="G113" s="2"/>
      <c r="H113" s="2"/>
      <c r="I113" s="2"/>
      <c r="J113" s="2"/>
      <c r="K113" s="2"/>
      <c r="L113" s="2"/>
      <c r="M113" s="2"/>
      <c r="N113" s="2"/>
      <c r="O113" s="2"/>
      <c r="P113" s="2"/>
      <c r="Q113" s="2"/>
      <c r="R113" s="2"/>
      <c r="S113" s="2"/>
      <c r="T113" s="2"/>
      <c r="U113" s="2"/>
    </row>
    <row r="114" spans="1:21" ht="14.25" customHeight="1">
      <c r="A114" s="2"/>
      <c r="B114" s="2"/>
      <c r="C114" s="2"/>
      <c r="D114" s="2"/>
      <c r="E114" s="2"/>
      <c r="F114" s="2"/>
      <c r="G114" s="2"/>
      <c r="H114" s="2"/>
      <c r="I114" s="2"/>
      <c r="J114" s="2"/>
      <c r="K114" s="2"/>
      <c r="L114" s="2"/>
      <c r="M114" s="2"/>
      <c r="N114" s="2"/>
      <c r="O114" s="2"/>
      <c r="P114" s="2"/>
      <c r="Q114" s="2"/>
      <c r="R114" s="2"/>
      <c r="S114" s="2"/>
      <c r="T114" s="2"/>
      <c r="U114" s="2"/>
    </row>
    <row r="115" spans="1:21" ht="14.25" customHeight="1">
      <c r="A115" s="2"/>
      <c r="B115" s="2"/>
      <c r="C115" s="2"/>
      <c r="D115" s="2"/>
      <c r="E115" s="2"/>
      <c r="F115" s="2"/>
      <c r="G115" s="2"/>
      <c r="H115" s="2"/>
      <c r="I115" s="2"/>
      <c r="J115" s="2"/>
      <c r="K115" s="2"/>
      <c r="L115" s="2"/>
      <c r="M115" s="2"/>
      <c r="N115" s="2"/>
      <c r="O115" s="2"/>
      <c r="P115" s="2"/>
      <c r="Q115" s="2"/>
      <c r="R115" s="2"/>
      <c r="S115" s="2"/>
      <c r="T115" s="2"/>
      <c r="U115" s="2"/>
    </row>
    <row r="116" spans="1:21" ht="14.25" customHeight="1">
      <c r="A116" s="2"/>
      <c r="B116" s="2"/>
      <c r="C116" s="2"/>
      <c r="D116" s="2"/>
      <c r="E116" s="2"/>
      <c r="F116" s="2"/>
      <c r="G116" s="2"/>
      <c r="H116" s="2"/>
      <c r="I116" s="2"/>
      <c r="J116" s="2"/>
      <c r="K116" s="2"/>
      <c r="L116" s="2"/>
      <c r="M116" s="2"/>
      <c r="N116" s="2"/>
      <c r="O116" s="2"/>
      <c r="P116" s="2"/>
      <c r="Q116" s="2"/>
      <c r="R116" s="2"/>
      <c r="S116" s="2"/>
      <c r="T116" s="2"/>
      <c r="U116" s="2"/>
    </row>
    <row r="117" spans="1:21" ht="14.25" customHeight="1">
      <c r="A117" s="2"/>
      <c r="B117" s="2"/>
      <c r="C117" s="2"/>
      <c r="D117" s="2"/>
      <c r="E117" s="2"/>
      <c r="F117" s="2"/>
      <c r="G117" s="2"/>
      <c r="H117" s="2"/>
      <c r="I117" s="2"/>
      <c r="J117" s="2"/>
      <c r="K117" s="2"/>
      <c r="L117" s="2"/>
      <c r="M117" s="2"/>
      <c r="N117" s="2"/>
      <c r="O117" s="2"/>
      <c r="P117" s="2"/>
      <c r="Q117" s="2"/>
      <c r="R117" s="2"/>
      <c r="S117" s="2"/>
      <c r="T117" s="2"/>
      <c r="U117" s="2"/>
    </row>
    <row r="118" spans="1:21" ht="14.25" customHeight="1">
      <c r="A118" s="2"/>
      <c r="B118" s="2"/>
      <c r="C118" s="2"/>
      <c r="D118" s="2"/>
      <c r="E118" s="2"/>
      <c r="F118" s="2"/>
      <c r="G118" s="2"/>
      <c r="H118" s="2"/>
      <c r="I118" s="2"/>
      <c r="J118" s="2"/>
      <c r="K118" s="2"/>
      <c r="L118" s="2"/>
      <c r="M118" s="2"/>
      <c r="N118" s="2"/>
      <c r="O118" s="2"/>
      <c r="P118" s="2"/>
      <c r="Q118" s="2"/>
      <c r="R118" s="2"/>
      <c r="S118" s="2"/>
      <c r="T118" s="2"/>
      <c r="U118" s="2"/>
    </row>
    <row r="119" spans="1:21" ht="14.25" customHeight="1">
      <c r="A119" s="2"/>
      <c r="B119" s="2"/>
      <c r="C119" s="2"/>
      <c r="D119" s="2"/>
      <c r="E119" s="2"/>
      <c r="F119" s="2"/>
      <c r="G119" s="2"/>
      <c r="H119" s="2"/>
      <c r="I119" s="2"/>
      <c r="J119" s="2"/>
      <c r="K119" s="2"/>
      <c r="L119" s="2"/>
      <c r="M119" s="2"/>
      <c r="N119" s="2"/>
      <c r="O119" s="2"/>
      <c r="P119" s="2"/>
      <c r="Q119" s="2"/>
      <c r="R119" s="2"/>
      <c r="S119" s="2"/>
      <c r="T119" s="2"/>
      <c r="U119" s="2"/>
    </row>
    <row r="120" spans="1:21" ht="14.25" customHeight="1">
      <c r="A120" s="2"/>
      <c r="B120" s="2"/>
      <c r="C120" s="2"/>
      <c r="D120" s="2"/>
      <c r="E120" s="2"/>
      <c r="F120" s="2"/>
      <c r="G120" s="2"/>
      <c r="H120" s="2"/>
      <c r="I120" s="2"/>
      <c r="J120" s="2"/>
      <c r="K120" s="2"/>
      <c r="L120" s="2"/>
      <c r="M120" s="2"/>
      <c r="N120" s="2"/>
      <c r="O120" s="2"/>
      <c r="P120" s="2"/>
      <c r="Q120" s="2"/>
      <c r="R120" s="2"/>
      <c r="S120" s="2"/>
      <c r="T120" s="2"/>
      <c r="U120" s="2"/>
    </row>
    <row r="121" spans="1:21" ht="14.25" customHeight="1">
      <c r="A121" s="2"/>
      <c r="B121" s="2"/>
      <c r="C121" s="2"/>
      <c r="D121" s="2"/>
      <c r="E121" s="2"/>
      <c r="F121" s="2"/>
      <c r="G121" s="2"/>
      <c r="H121" s="2"/>
      <c r="I121" s="2"/>
      <c r="J121" s="2"/>
      <c r="K121" s="2"/>
      <c r="L121" s="2"/>
      <c r="M121" s="2"/>
      <c r="N121" s="2"/>
      <c r="O121" s="2"/>
      <c r="P121" s="2"/>
      <c r="Q121" s="2"/>
      <c r="R121" s="2"/>
      <c r="S121" s="2"/>
      <c r="T121" s="2"/>
      <c r="U121" s="2"/>
    </row>
    <row r="122" spans="1:21" ht="14.25" customHeight="1">
      <c r="A122" s="2"/>
      <c r="B122" s="2"/>
      <c r="C122" s="2"/>
      <c r="D122" s="2"/>
      <c r="E122" s="2"/>
      <c r="F122" s="2"/>
      <c r="G122" s="2"/>
      <c r="H122" s="2"/>
      <c r="I122" s="2"/>
      <c r="J122" s="2"/>
      <c r="K122" s="2"/>
      <c r="L122" s="2"/>
      <c r="M122" s="2"/>
      <c r="N122" s="2"/>
      <c r="O122" s="2"/>
      <c r="P122" s="2"/>
      <c r="Q122" s="2"/>
      <c r="R122" s="2"/>
      <c r="S122" s="2"/>
      <c r="T122" s="2"/>
      <c r="U122" s="2"/>
    </row>
    <row r="123" spans="1:21" ht="14.25" customHeight="1">
      <c r="A123" s="2"/>
      <c r="B123" s="2"/>
      <c r="C123" s="2"/>
      <c r="D123" s="2"/>
      <c r="E123" s="2"/>
      <c r="F123" s="2"/>
      <c r="G123" s="2"/>
      <c r="H123" s="2"/>
      <c r="I123" s="2"/>
      <c r="J123" s="2"/>
      <c r="K123" s="2"/>
      <c r="L123" s="2"/>
      <c r="M123" s="2"/>
      <c r="N123" s="2"/>
      <c r="O123" s="2"/>
      <c r="P123" s="2"/>
      <c r="Q123" s="2"/>
      <c r="R123" s="2"/>
      <c r="S123" s="2"/>
      <c r="T123" s="2"/>
      <c r="U123" s="2"/>
    </row>
    <row r="124" spans="1:21" ht="14.25" customHeight="1">
      <c r="A124" s="2"/>
      <c r="B124" s="2"/>
      <c r="C124" s="2"/>
      <c r="D124" s="2"/>
      <c r="E124" s="2"/>
      <c r="F124" s="2"/>
      <c r="G124" s="2"/>
      <c r="H124" s="2"/>
      <c r="I124" s="2"/>
      <c r="J124" s="2"/>
      <c r="K124" s="2"/>
      <c r="L124" s="2"/>
      <c r="M124" s="2"/>
      <c r="N124" s="2"/>
      <c r="O124" s="2"/>
      <c r="P124" s="2"/>
      <c r="Q124" s="2"/>
      <c r="R124" s="2"/>
      <c r="S124" s="2"/>
      <c r="T124" s="2"/>
      <c r="U124" s="2"/>
    </row>
    <row r="125" spans="1:21" ht="14.25" customHeight="1">
      <c r="A125" s="2"/>
      <c r="B125" s="2"/>
      <c r="C125" s="2"/>
      <c r="D125" s="2"/>
      <c r="E125" s="2"/>
      <c r="F125" s="2"/>
      <c r="G125" s="2"/>
      <c r="H125" s="2"/>
      <c r="I125" s="2"/>
      <c r="J125" s="2"/>
      <c r="K125" s="2"/>
      <c r="L125" s="2"/>
      <c r="M125" s="2"/>
      <c r="N125" s="2"/>
      <c r="O125" s="2"/>
      <c r="P125" s="2"/>
      <c r="Q125" s="2"/>
      <c r="R125" s="2"/>
      <c r="S125" s="2"/>
      <c r="T125" s="2"/>
      <c r="U125" s="2"/>
    </row>
    <row r="126" spans="1:21" ht="14.25" customHeight="1">
      <c r="A126" s="2"/>
      <c r="B126" s="2"/>
      <c r="C126" s="2"/>
      <c r="D126" s="2"/>
      <c r="E126" s="2"/>
      <c r="F126" s="2"/>
      <c r="G126" s="2"/>
      <c r="H126" s="2"/>
      <c r="I126" s="2"/>
      <c r="J126" s="2"/>
      <c r="K126" s="2"/>
      <c r="L126" s="2"/>
      <c r="M126" s="2"/>
      <c r="N126" s="2"/>
      <c r="O126" s="2"/>
      <c r="P126" s="2"/>
      <c r="Q126" s="2"/>
      <c r="R126" s="2"/>
      <c r="S126" s="2"/>
      <c r="T126" s="2"/>
      <c r="U126" s="2"/>
    </row>
    <row r="127" spans="1:21" ht="14.25" customHeight="1">
      <c r="A127" s="2"/>
      <c r="B127" s="2"/>
      <c r="C127" s="2"/>
      <c r="D127" s="2"/>
      <c r="E127" s="2"/>
      <c r="F127" s="2"/>
      <c r="G127" s="2"/>
      <c r="H127" s="2"/>
      <c r="I127" s="2"/>
      <c r="J127" s="2"/>
      <c r="K127" s="2"/>
      <c r="L127" s="2"/>
      <c r="M127" s="2"/>
      <c r="N127" s="2"/>
      <c r="O127" s="2"/>
      <c r="P127" s="2"/>
      <c r="Q127" s="2"/>
      <c r="R127" s="2"/>
      <c r="S127" s="2"/>
      <c r="T127" s="2"/>
      <c r="U127" s="2"/>
    </row>
    <row r="128" spans="1:21" ht="14.25" customHeight="1">
      <c r="A128" s="2"/>
      <c r="B128" s="2"/>
      <c r="C128" s="2"/>
      <c r="D128" s="2"/>
      <c r="E128" s="2"/>
      <c r="F128" s="2"/>
      <c r="G128" s="2"/>
      <c r="H128" s="2"/>
      <c r="I128" s="2"/>
      <c r="J128" s="2"/>
      <c r="K128" s="2"/>
      <c r="L128" s="2"/>
      <c r="M128" s="2"/>
      <c r="N128" s="2"/>
      <c r="O128" s="2"/>
      <c r="P128" s="2"/>
      <c r="Q128" s="2"/>
      <c r="R128" s="2"/>
      <c r="S128" s="2"/>
      <c r="T128" s="2"/>
      <c r="U128" s="2"/>
    </row>
    <row r="129" spans="1:21" ht="14.25" customHeight="1">
      <c r="A129" s="2"/>
      <c r="B129" s="2"/>
      <c r="C129" s="2"/>
      <c r="D129" s="2"/>
      <c r="E129" s="2"/>
      <c r="F129" s="2"/>
      <c r="G129" s="2"/>
      <c r="H129" s="2"/>
      <c r="I129" s="2"/>
      <c r="J129" s="2"/>
      <c r="K129" s="2"/>
      <c r="L129" s="2"/>
      <c r="M129" s="2"/>
      <c r="N129" s="2"/>
      <c r="O129" s="2"/>
      <c r="P129" s="2"/>
      <c r="Q129" s="2"/>
      <c r="R129" s="2"/>
      <c r="S129" s="2"/>
      <c r="T129" s="2"/>
      <c r="U129" s="2"/>
    </row>
    <row r="130" spans="1:21" ht="14.25" customHeight="1">
      <c r="A130" s="2"/>
      <c r="B130" s="2"/>
      <c r="C130" s="2"/>
      <c r="D130" s="2"/>
      <c r="E130" s="2"/>
      <c r="F130" s="2"/>
      <c r="G130" s="2"/>
      <c r="H130" s="2"/>
      <c r="I130" s="2"/>
      <c r="J130" s="2"/>
      <c r="K130" s="2"/>
      <c r="L130" s="2"/>
      <c r="M130" s="2"/>
      <c r="N130" s="2"/>
      <c r="O130" s="2"/>
      <c r="P130" s="2"/>
      <c r="Q130" s="2"/>
      <c r="R130" s="2"/>
      <c r="S130" s="2"/>
      <c r="T130" s="2"/>
      <c r="U130" s="2"/>
    </row>
    <row r="131" spans="1:21" ht="14.25" customHeight="1">
      <c r="A131" s="2"/>
      <c r="B131" s="2"/>
      <c r="C131" s="2"/>
      <c r="D131" s="2"/>
      <c r="E131" s="2"/>
      <c r="F131" s="2"/>
      <c r="G131" s="2"/>
      <c r="H131" s="2"/>
      <c r="I131" s="2"/>
      <c r="J131" s="2"/>
      <c r="K131" s="2"/>
      <c r="L131" s="2"/>
      <c r="M131" s="2"/>
      <c r="N131" s="2"/>
      <c r="O131" s="2"/>
      <c r="P131" s="2"/>
      <c r="Q131" s="2"/>
      <c r="R131" s="2"/>
      <c r="S131" s="2"/>
      <c r="T131" s="2"/>
      <c r="U131" s="2"/>
    </row>
    <row r="132" spans="1:21" ht="14.25" customHeight="1">
      <c r="A132" s="2"/>
      <c r="B132" s="2"/>
      <c r="C132" s="2"/>
      <c r="D132" s="2"/>
      <c r="E132" s="2"/>
      <c r="F132" s="2"/>
      <c r="G132" s="2"/>
      <c r="H132" s="2"/>
      <c r="I132" s="2"/>
      <c r="J132" s="2"/>
      <c r="K132" s="2"/>
      <c r="L132" s="2"/>
      <c r="M132" s="2"/>
      <c r="N132" s="2"/>
      <c r="O132" s="2"/>
      <c r="P132" s="2"/>
      <c r="Q132" s="2"/>
      <c r="R132" s="2"/>
      <c r="S132" s="2"/>
      <c r="T132" s="2"/>
      <c r="U132" s="2"/>
    </row>
    <row r="133" spans="1:21" ht="14.25" customHeight="1">
      <c r="A133" s="2"/>
      <c r="B133" s="2"/>
      <c r="C133" s="2"/>
      <c r="D133" s="2"/>
      <c r="E133" s="2"/>
      <c r="F133" s="2"/>
      <c r="G133" s="2"/>
      <c r="H133" s="2"/>
      <c r="I133" s="2"/>
      <c r="J133" s="2"/>
      <c r="K133" s="2"/>
      <c r="L133" s="2"/>
      <c r="M133" s="2"/>
      <c r="N133" s="2"/>
      <c r="O133" s="2"/>
      <c r="P133" s="2"/>
      <c r="Q133" s="2"/>
      <c r="R133" s="2"/>
      <c r="S133" s="2"/>
      <c r="T133" s="2"/>
      <c r="U133" s="2"/>
    </row>
    <row r="134" spans="1:21" ht="14.25" customHeight="1">
      <c r="A134" s="2"/>
      <c r="B134" s="2"/>
      <c r="C134" s="2"/>
      <c r="D134" s="2"/>
      <c r="E134" s="2"/>
      <c r="F134" s="2"/>
      <c r="G134" s="2"/>
      <c r="H134" s="2"/>
      <c r="I134" s="2"/>
      <c r="J134" s="2"/>
      <c r="K134" s="2"/>
      <c r="L134" s="2"/>
      <c r="M134" s="2"/>
      <c r="N134" s="2"/>
      <c r="O134" s="2"/>
      <c r="P134" s="2"/>
      <c r="Q134" s="2"/>
      <c r="R134" s="2"/>
      <c r="S134" s="2"/>
      <c r="T134" s="2"/>
      <c r="U134" s="2"/>
    </row>
    <row r="135" spans="1:21" ht="14.25" customHeight="1">
      <c r="A135" s="2"/>
      <c r="B135" s="2"/>
      <c r="C135" s="2"/>
      <c r="D135" s="2"/>
      <c r="E135" s="2"/>
      <c r="F135" s="2"/>
      <c r="G135" s="2"/>
      <c r="H135" s="2"/>
      <c r="I135" s="2"/>
      <c r="J135" s="2"/>
      <c r="K135" s="2"/>
      <c r="L135" s="2"/>
      <c r="M135" s="2"/>
      <c r="N135" s="2"/>
      <c r="O135" s="2"/>
      <c r="P135" s="2"/>
      <c r="Q135" s="2"/>
      <c r="R135" s="2"/>
      <c r="S135" s="2"/>
      <c r="T135" s="2"/>
      <c r="U135" s="2"/>
    </row>
    <row r="136" spans="1:21" ht="14.25" customHeight="1">
      <c r="A136" s="2"/>
      <c r="B136" s="2"/>
      <c r="C136" s="2"/>
      <c r="D136" s="2"/>
      <c r="E136" s="2"/>
      <c r="F136" s="2"/>
      <c r="G136" s="2"/>
      <c r="H136" s="2"/>
      <c r="I136" s="2"/>
      <c r="J136" s="2"/>
      <c r="K136" s="2"/>
      <c r="L136" s="2"/>
      <c r="M136" s="2"/>
      <c r="N136" s="2"/>
      <c r="O136" s="2"/>
      <c r="P136" s="2"/>
      <c r="Q136" s="2"/>
      <c r="R136" s="2"/>
      <c r="S136" s="2"/>
      <c r="T136" s="2"/>
      <c r="U136" s="2"/>
    </row>
    <row r="137" spans="1:21" ht="14.25" customHeight="1">
      <c r="A137" s="2"/>
      <c r="B137" s="2"/>
      <c r="C137" s="2"/>
      <c r="D137" s="2"/>
      <c r="E137" s="2"/>
      <c r="F137" s="2"/>
      <c r="G137" s="2"/>
      <c r="H137" s="2"/>
      <c r="I137" s="2"/>
      <c r="J137" s="2"/>
      <c r="K137" s="2"/>
      <c r="L137" s="2"/>
      <c r="M137" s="2"/>
      <c r="N137" s="2"/>
      <c r="O137" s="2"/>
      <c r="P137" s="2"/>
      <c r="Q137" s="2"/>
      <c r="R137" s="2"/>
      <c r="S137" s="2"/>
      <c r="T137" s="2"/>
      <c r="U137" s="2"/>
    </row>
    <row r="138" spans="1:21" ht="14.25" customHeight="1">
      <c r="A138" s="2"/>
      <c r="B138" s="2"/>
      <c r="C138" s="2"/>
      <c r="D138" s="2"/>
      <c r="E138" s="2"/>
      <c r="F138" s="2"/>
      <c r="G138" s="2"/>
      <c r="H138" s="2"/>
      <c r="I138" s="2"/>
      <c r="J138" s="2"/>
      <c r="K138" s="2"/>
      <c r="L138" s="2"/>
      <c r="M138" s="2"/>
      <c r="N138" s="2"/>
      <c r="O138" s="2"/>
      <c r="P138" s="2"/>
      <c r="Q138" s="2"/>
      <c r="R138" s="2"/>
      <c r="S138" s="2"/>
      <c r="T138" s="2"/>
      <c r="U138" s="2"/>
    </row>
    <row r="139" spans="1:21" ht="14.25" customHeight="1">
      <c r="A139" s="2"/>
      <c r="B139" s="2"/>
      <c r="C139" s="2"/>
      <c r="D139" s="2"/>
      <c r="E139" s="2"/>
      <c r="F139" s="2"/>
      <c r="G139" s="2"/>
      <c r="H139" s="2"/>
      <c r="I139" s="2"/>
      <c r="J139" s="2"/>
      <c r="K139" s="2"/>
      <c r="L139" s="2"/>
      <c r="M139" s="2"/>
      <c r="N139" s="2"/>
      <c r="O139" s="2"/>
      <c r="P139" s="2"/>
      <c r="Q139" s="2"/>
      <c r="R139" s="2"/>
      <c r="S139" s="2"/>
      <c r="T139" s="2"/>
      <c r="U139" s="2"/>
    </row>
    <row r="140" spans="1:21" ht="14.25" customHeight="1">
      <c r="A140" s="2"/>
      <c r="B140" s="2"/>
      <c r="C140" s="2"/>
      <c r="D140" s="2"/>
      <c r="E140" s="2"/>
      <c r="F140" s="2"/>
      <c r="G140" s="2"/>
      <c r="H140" s="2"/>
      <c r="I140" s="2"/>
      <c r="J140" s="2"/>
      <c r="K140" s="2"/>
      <c r="L140" s="2"/>
      <c r="M140" s="2"/>
      <c r="N140" s="2"/>
      <c r="O140" s="2"/>
      <c r="P140" s="2"/>
      <c r="Q140" s="2"/>
      <c r="R140" s="2"/>
      <c r="S140" s="2"/>
      <c r="T140" s="2"/>
      <c r="U140" s="2"/>
    </row>
    <row r="141" spans="1:21" ht="14.25" customHeight="1">
      <c r="A141" s="2"/>
      <c r="B141" s="2"/>
      <c r="C141" s="2"/>
      <c r="D141" s="2"/>
      <c r="E141" s="2"/>
      <c r="F141" s="2"/>
      <c r="G141" s="2"/>
      <c r="H141" s="2"/>
      <c r="I141" s="2"/>
      <c r="J141" s="2"/>
      <c r="K141" s="2"/>
      <c r="L141" s="2"/>
      <c r="M141" s="2"/>
      <c r="N141" s="2"/>
      <c r="O141" s="2"/>
      <c r="P141" s="2"/>
      <c r="Q141" s="2"/>
      <c r="R141" s="2"/>
      <c r="S141" s="2"/>
      <c r="T141" s="2"/>
      <c r="U141" s="2"/>
    </row>
    <row r="142" spans="1:21" ht="14.25" customHeight="1">
      <c r="A142" s="2"/>
      <c r="B142" s="2"/>
      <c r="C142" s="2"/>
      <c r="D142" s="2"/>
      <c r="E142" s="2"/>
      <c r="F142" s="2"/>
      <c r="G142" s="2"/>
      <c r="H142" s="2"/>
      <c r="I142" s="2"/>
      <c r="J142" s="2"/>
      <c r="K142" s="2"/>
      <c r="L142" s="2"/>
      <c r="M142" s="2"/>
      <c r="N142" s="2"/>
      <c r="O142" s="2"/>
      <c r="P142" s="2"/>
      <c r="Q142" s="2"/>
      <c r="R142" s="2"/>
      <c r="S142" s="2"/>
      <c r="T142" s="2"/>
      <c r="U142" s="2"/>
    </row>
    <row r="143" spans="1:21" ht="14.25" customHeight="1">
      <c r="A143" s="2"/>
      <c r="B143" s="2"/>
      <c r="C143" s="2"/>
      <c r="D143" s="2"/>
      <c r="E143" s="2"/>
      <c r="F143" s="2"/>
      <c r="G143" s="2"/>
      <c r="H143" s="2"/>
      <c r="I143" s="2"/>
      <c r="J143" s="2"/>
      <c r="K143" s="2"/>
      <c r="L143" s="2"/>
      <c r="M143" s="2"/>
      <c r="N143" s="2"/>
      <c r="O143" s="2"/>
      <c r="P143" s="2"/>
      <c r="Q143" s="2"/>
      <c r="R143" s="2"/>
      <c r="S143" s="2"/>
      <c r="T143" s="2"/>
      <c r="U143" s="2"/>
    </row>
    <row r="144" spans="1:21" ht="14.25" customHeight="1">
      <c r="A144" s="2"/>
      <c r="B144" s="2"/>
      <c r="C144" s="2"/>
      <c r="D144" s="2"/>
      <c r="E144" s="2"/>
      <c r="F144" s="2"/>
      <c r="G144" s="2"/>
      <c r="H144" s="2"/>
      <c r="I144" s="2"/>
      <c r="J144" s="2"/>
      <c r="K144" s="2"/>
      <c r="L144" s="2"/>
      <c r="M144" s="2"/>
      <c r="N144" s="2"/>
      <c r="O144" s="2"/>
      <c r="P144" s="2"/>
      <c r="Q144" s="2"/>
      <c r="R144" s="2"/>
      <c r="S144" s="2"/>
      <c r="T144" s="2"/>
      <c r="U144" s="2"/>
    </row>
    <row r="145" spans="1:21" ht="14.25" customHeight="1">
      <c r="A145" s="2"/>
      <c r="B145" s="2"/>
      <c r="C145" s="2"/>
      <c r="D145" s="2"/>
      <c r="E145" s="2"/>
      <c r="F145" s="2"/>
      <c r="G145" s="2"/>
      <c r="H145" s="2"/>
      <c r="I145" s="2"/>
      <c r="J145" s="2"/>
      <c r="K145" s="2"/>
      <c r="L145" s="2"/>
      <c r="M145" s="2"/>
      <c r="N145" s="2"/>
      <c r="O145" s="2"/>
      <c r="P145" s="2"/>
      <c r="Q145" s="2"/>
      <c r="R145" s="2"/>
      <c r="S145" s="2"/>
      <c r="T145" s="2"/>
      <c r="U145" s="2"/>
    </row>
    <row r="146" spans="1:21" ht="14.25" customHeight="1">
      <c r="A146" s="2"/>
      <c r="B146" s="2"/>
      <c r="C146" s="2"/>
      <c r="D146" s="2"/>
      <c r="E146" s="2"/>
      <c r="F146" s="2"/>
      <c r="G146" s="2"/>
      <c r="H146" s="2"/>
      <c r="I146" s="2"/>
      <c r="J146" s="2"/>
      <c r="K146" s="2"/>
      <c r="L146" s="2"/>
      <c r="M146" s="2"/>
      <c r="N146" s="2"/>
      <c r="O146" s="2"/>
      <c r="P146" s="2"/>
      <c r="Q146" s="2"/>
      <c r="R146" s="2"/>
      <c r="S146" s="2"/>
      <c r="T146" s="2"/>
      <c r="U146" s="2"/>
    </row>
    <row r="147" spans="1:21" ht="14.25" customHeight="1">
      <c r="A147" s="2"/>
      <c r="B147" s="2"/>
      <c r="C147" s="2"/>
      <c r="D147" s="2"/>
      <c r="E147" s="2"/>
      <c r="F147" s="2"/>
      <c r="G147" s="2"/>
      <c r="H147" s="2"/>
      <c r="I147" s="2"/>
      <c r="J147" s="2"/>
      <c r="K147" s="2"/>
      <c r="L147" s="2"/>
      <c r="M147" s="2"/>
      <c r="N147" s="2"/>
      <c r="O147" s="2"/>
      <c r="P147" s="2"/>
      <c r="Q147" s="2"/>
      <c r="R147" s="2"/>
      <c r="S147" s="2"/>
      <c r="T147" s="2"/>
      <c r="U147" s="2"/>
    </row>
    <row r="148" spans="1:21" ht="14.25" customHeight="1">
      <c r="A148" s="2"/>
      <c r="B148" s="2"/>
      <c r="C148" s="2"/>
      <c r="D148" s="2"/>
      <c r="E148" s="2"/>
      <c r="F148" s="2"/>
      <c r="G148" s="2"/>
      <c r="H148" s="2"/>
      <c r="I148" s="2"/>
      <c r="J148" s="2"/>
      <c r="K148" s="2"/>
      <c r="L148" s="2"/>
      <c r="M148" s="2"/>
      <c r="N148" s="2"/>
      <c r="O148" s="2"/>
      <c r="P148" s="2"/>
      <c r="Q148" s="2"/>
      <c r="R148" s="2"/>
      <c r="S148" s="2"/>
      <c r="T148" s="2"/>
      <c r="U148" s="2"/>
    </row>
    <row r="149" spans="1:21" ht="14.25" customHeight="1">
      <c r="A149" s="2"/>
      <c r="B149" s="2"/>
      <c r="C149" s="2"/>
      <c r="D149" s="2"/>
      <c r="E149" s="2"/>
      <c r="F149" s="2"/>
      <c r="G149" s="2"/>
      <c r="H149" s="2"/>
      <c r="I149" s="2"/>
      <c r="J149" s="2"/>
      <c r="K149" s="2"/>
      <c r="L149" s="2"/>
      <c r="M149" s="2"/>
      <c r="N149" s="2"/>
      <c r="O149" s="2"/>
      <c r="P149" s="2"/>
      <c r="Q149" s="2"/>
      <c r="R149" s="2"/>
      <c r="S149" s="2"/>
      <c r="T149" s="2"/>
      <c r="U149" s="2"/>
    </row>
    <row r="150" spans="1:21" ht="14.25" customHeight="1">
      <c r="A150" s="2"/>
      <c r="B150" s="2"/>
      <c r="C150" s="2"/>
      <c r="D150" s="2"/>
      <c r="E150" s="2"/>
      <c r="F150" s="2"/>
      <c r="G150" s="2"/>
      <c r="H150" s="2"/>
      <c r="I150" s="2"/>
      <c r="J150" s="2"/>
      <c r="K150" s="2"/>
      <c r="L150" s="2"/>
      <c r="M150" s="2"/>
      <c r="N150" s="2"/>
      <c r="O150" s="2"/>
      <c r="P150" s="2"/>
      <c r="Q150" s="2"/>
      <c r="R150" s="2"/>
      <c r="S150" s="2"/>
      <c r="T150" s="2"/>
      <c r="U150" s="2"/>
    </row>
    <row r="151" spans="1:21" ht="14.25" customHeight="1">
      <c r="A151" s="2"/>
      <c r="B151" s="2"/>
      <c r="C151" s="2"/>
      <c r="D151" s="2"/>
      <c r="E151" s="2"/>
      <c r="F151" s="2"/>
      <c r="G151" s="2"/>
      <c r="H151" s="2"/>
      <c r="I151" s="2"/>
      <c r="J151" s="2"/>
      <c r="K151" s="2"/>
      <c r="L151" s="2"/>
      <c r="M151" s="2"/>
      <c r="N151" s="2"/>
      <c r="O151" s="2"/>
      <c r="P151" s="2"/>
      <c r="Q151" s="2"/>
      <c r="R151" s="2"/>
      <c r="S151" s="2"/>
      <c r="T151" s="2"/>
      <c r="U151" s="2"/>
    </row>
    <row r="152" spans="1:21" ht="14.25" customHeight="1">
      <c r="A152" s="2"/>
      <c r="B152" s="2"/>
      <c r="C152" s="2"/>
      <c r="D152" s="2"/>
      <c r="E152" s="2"/>
      <c r="F152" s="2"/>
      <c r="G152" s="2"/>
      <c r="H152" s="2"/>
      <c r="I152" s="2"/>
      <c r="J152" s="2"/>
      <c r="K152" s="2"/>
      <c r="L152" s="2"/>
      <c r="M152" s="2"/>
      <c r="N152" s="2"/>
      <c r="O152" s="2"/>
      <c r="P152" s="2"/>
      <c r="Q152" s="2"/>
      <c r="R152" s="2"/>
      <c r="S152" s="2"/>
      <c r="T152" s="2"/>
      <c r="U152" s="2"/>
    </row>
    <row r="153" spans="1:21" ht="14.25" customHeight="1">
      <c r="A153" s="2"/>
      <c r="B153" s="2"/>
      <c r="C153" s="2"/>
      <c r="D153" s="2"/>
      <c r="E153" s="2"/>
      <c r="F153" s="2"/>
      <c r="G153" s="2"/>
      <c r="H153" s="2"/>
      <c r="I153" s="2"/>
      <c r="J153" s="2"/>
      <c r="K153" s="2"/>
      <c r="L153" s="2"/>
      <c r="M153" s="2"/>
      <c r="N153" s="2"/>
      <c r="O153" s="2"/>
      <c r="P153" s="2"/>
      <c r="Q153" s="2"/>
      <c r="R153" s="2"/>
      <c r="S153" s="2"/>
      <c r="T153" s="2"/>
      <c r="U153" s="2"/>
    </row>
    <row r="154" spans="1:21" ht="14.25" customHeight="1">
      <c r="A154" s="2"/>
      <c r="B154" s="2"/>
      <c r="C154" s="2"/>
      <c r="D154" s="2"/>
      <c r="E154" s="2"/>
      <c r="F154" s="2"/>
      <c r="G154" s="2"/>
      <c r="H154" s="2"/>
      <c r="I154" s="2"/>
      <c r="J154" s="2"/>
      <c r="K154" s="2"/>
      <c r="L154" s="2"/>
      <c r="M154" s="2"/>
      <c r="N154" s="2"/>
      <c r="O154" s="2"/>
      <c r="P154" s="2"/>
      <c r="Q154" s="2"/>
      <c r="R154" s="2"/>
      <c r="S154" s="2"/>
      <c r="T154" s="2"/>
      <c r="U154" s="2"/>
    </row>
    <row r="155" spans="1:21" ht="14.25" customHeight="1">
      <c r="A155" s="2"/>
      <c r="B155" s="2"/>
      <c r="C155" s="2"/>
      <c r="D155" s="2"/>
      <c r="E155" s="2"/>
      <c r="F155" s="2"/>
      <c r="G155" s="2"/>
      <c r="H155" s="2"/>
      <c r="I155" s="2"/>
      <c r="J155" s="2"/>
      <c r="K155" s="2"/>
      <c r="L155" s="2"/>
      <c r="M155" s="2"/>
      <c r="N155" s="2"/>
      <c r="O155" s="2"/>
      <c r="P155" s="2"/>
      <c r="Q155" s="2"/>
      <c r="R155" s="2"/>
      <c r="S155" s="2"/>
      <c r="T155" s="2"/>
      <c r="U155" s="2"/>
    </row>
    <row r="156" spans="1:21" ht="14.25" customHeight="1">
      <c r="A156" s="2"/>
      <c r="B156" s="2"/>
      <c r="C156" s="2"/>
      <c r="D156" s="2"/>
      <c r="E156" s="2"/>
      <c r="F156" s="2"/>
      <c r="G156" s="2"/>
      <c r="H156" s="2"/>
      <c r="I156" s="2"/>
      <c r="J156" s="2"/>
      <c r="K156" s="2"/>
      <c r="L156" s="2"/>
      <c r="M156" s="2"/>
      <c r="N156" s="2"/>
      <c r="O156" s="2"/>
      <c r="P156" s="2"/>
      <c r="Q156" s="2"/>
      <c r="R156" s="2"/>
      <c r="S156" s="2"/>
      <c r="T156" s="2"/>
      <c r="U156" s="2"/>
    </row>
    <row r="157" spans="1:21" ht="14.25" customHeight="1">
      <c r="A157" s="2"/>
      <c r="B157" s="2"/>
      <c r="C157" s="2"/>
      <c r="D157" s="2"/>
      <c r="E157" s="2"/>
      <c r="F157" s="2"/>
      <c r="G157" s="2"/>
      <c r="H157" s="2"/>
      <c r="I157" s="2"/>
      <c r="J157" s="2"/>
      <c r="K157" s="2"/>
      <c r="L157" s="2"/>
      <c r="M157" s="2"/>
      <c r="N157" s="2"/>
      <c r="O157" s="2"/>
      <c r="P157" s="2"/>
      <c r="Q157" s="2"/>
      <c r="R157" s="2"/>
      <c r="S157" s="2"/>
      <c r="T157" s="2"/>
      <c r="U157" s="2"/>
    </row>
    <row r="158" spans="1:21" ht="14.25" customHeight="1">
      <c r="A158" s="2"/>
      <c r="B158" s="2"/>
      <c r="C158" s="2"/>
      <c r="D158" s="2"/>
      <c r="E158" s="2"/>
      <c r="F158" s="2"/>
      <c r="G158" s="2"/>
      <c r="H158" s="2"/>
      <c r="I158" s="2"/>
      <c r="J158" s="2"/>
      <c r="K158" s="2"/>
      <c r="L158" s="2"/>
      <c r="M158" s="2"/>
      <c r="N158" s="2"/>
      <c r="O158" s="2"/>
      <c r="P158" s="2"/>
      <c r="Q158" s="2"/>
      <c r="R158" s="2"/>
      <c r="S158" s="2"/>
      <c r="T158" s="2"/>
      <c r="U158" s="2"/>
    </row>
    <row r="159" spans="1:21" ht="14.25" customHeight="1">
      <c r="A159" s="2"/>
      <c r="B159" s="2"/>
      <c r="C159" s="2"/>
      <c r="D159" s="2"/>
      <c r="E159" s="2"/>
      <c r="F159" s="2"/>
      <c r="G159" s="2"/>
      <c r="H159" s="2"/>
      <c r="I159" s="2"/>
      <c r="J159" s="2"/>
      <c r="K159" s="2"/>
      <c r="L159" s="2"/>
      <c r="M159" s="2"/>
      <c r="N159" s="2"/>
      <c r="O159" s="2"/>
      <c r="P159" s="2"/>
      <c r="Q159" s="2"/>
      <c r="R159" s="2"/>
      <c r="S159" s="2"/>
      <c r="T159" s="2"/>
      <c r="U159" s="2"/>
    </row>
    <row r="160" spans="1:21" ht="14.25" customHeight="1">
      <c r="A160" s="2"/>
      <c r="B160" s="2"/>
      <c r="C160" s="2"/>
      <c r="D160" s="2"/>
      <c r="E160" s="2"/>
      <c r="F160" s="2"/>
      <c r="G160" s="2"/>
      <c r="H160" s="2"/>
      <c r="I160" s="2"/>
      <c r="J160" s="2"/>
      <c r="K160" s="2"/>
      <c r="L160" s="2"/>
      <c r="M160" s="2"/>
      <c r="N160" s="2"/>
      <c r="O160" s="2"/>
      <c r="P160" s="2"/>
      <c r="Q160" s="2"/>
      <c r="R160" s="2"/>
      <c r="S160" s="2"/>
      <c r="T160" s="2"/>
      <c r="U160" s="2"/>
    </row>
    <row r="161" spans="1:21" ht="14.25" customHeight="1">
      <c r="A161" s="2"/>
      <c r="B161" s="2"/>
      <c r="C161" s="2"/>
      <c r="D161" s="2"/>
      <c r="E161" s="2"/>
      <c r="F161" s="2"/>
      <c r="G161" s="2"/>
      <c r="H161" s="2"/>
      <c r="I161" s="2"/>
      <c r="J161" s="2"/>
      <c r="K161" s="2"/>
      <c r="L161" s="2"/>
      <c r="M161" s="2"/>
      <c r="N161" s="2"/>
      <c r="O161" s="2"/>
      <c r="P161" s="2"/>
      <c r="Q161" s="2"/>
      <c r="R161" s="2"/>
      <c r="S161" s="2"/>
      <c r="T161" s="2"/>
      <c r="U161" s="2"/>
    </row>
    <row r="162" spans="1:21" ht="14.25" customHeight="1">
      <c r="A162" s="2"/>
      <c r="B162" s="2"/>
      <c r="C162" s="2"/>
      <c r="D162" s="2"/>
      <c r="E162" s="2"/>
      <c r="F162" s="2"/>
      <c r="G162" s="2"/>
      <c r="H162" s="2"/>
      <c r="I162" s="2"/>
      <c r="J162" s="2"/>
      <c r="K162" s="2"/>
      <c r="L162" s="2"/>
      <c r="M162" s="2"/>
      <c r="N162" s="2"/>
      <c r="O162" s="2"/>
      <c r="P162" s="2"/>
      <c r="Q162" s="2"/>
      <c r="R162" s="2"/>
      <c r="S162" s="2"/>
      <c r="T162" s="2"/>
      <c r="U162" s="2"/>
    </row>
    <row r="163" spans="1:21" ht="14.25" customHeight="1">
      <c r="A163" s="2"/>
      <c r="B163" s="2"/>
      <c r="C163" s="2"/>
      <c r="D163" s="2"/>
      <c r="E163" s="2"/>
      <c r="F163" s="2"/>
      <c r="G163" s="2"/>
      <c r="H163" s="2"/>
      <c r="I163" s="2"/>
      <c r="J163" s="2"/>
      <c r="K163" s="2"/>
      <c r="L163" s="2"/>
      <c r="M163" s="2"/>
      <c r="N163" s="2"/>
      <c r="O163" s="2"/>
      <c r="P163" s="2"/>
      <c r="Q163" s="2"/>
      <c r="R163" s="2"/>
      <c r="S163" s="2"/>
      <c r="T163" s="2"/>
      <c r="U163" s="2"/>
    </row>
    <row r="164" spans="1:21" ht="14.25" customHeight="1">
      <c r="A164" s="2"/>
      <c r="B164" s="2"/>
      <c r="C164" s="2"/>
      <c r="D164" s="2"/>
      <c r="E164" s="2"/>
      <c r="F164" s="2"/>
      <c r="G164" s="2"/>
      <c r="H164" s="2"/>
      <c r="I164" s="2"/>
      <c r="J164" s="2"/>
      <c r="K164" s="2"/>
      <c r="L164" s="2"/>
      <c r="M164" s="2"/>
      <c r="N164" s="2"/>
      <c r="O164" s="2"/>
      <c r="P164" s="2"/>
      <c r="Q164" s="2"/>
      <c r="R164" s="2"/>
      <c r="S164" s="2"/>
      <c r="T164" s="2"/>
      <c r="U164" s="2"/>
    </row>
    <row r="165" spans="1:21" ht="14.25" customHeight="1">
      <c r="A165" s="2"/>
      <c r="B165" s="2"/>
      <c r="C165" s="2"/>
      <c r="D165" s="2"/>
      <c r="E165" s="2"/>
      <c r="F165" s="2"/>
      <c r="G165" s="2"/>
      <c r="H165" s="2"/>
      <c r="I165" s="2"/>
      <c r="J165" s="2"/>
      <c r="K165" s="2"/>
      <c r="L165" s="2"/>
      <c r="M165" s="2"/>
      <c r="N165" s="2"/>
      <c r="O165" s="2"/>
      <c r="P165" s="2"/>
      <c r="Q165" s="2"/>
      <c r="R165" s="2"/>
      <c r="S165" s="2"/>
      <c r="T165" s="2"/>
      <c r="U165" s="2"/>
    </row>
    <row r="166" spans="1:21" ht="14.25" customHeight="1">
      <c r="A166" s="2"/>
      <c r="B166" s="2"/>
      <c r="C166" s="2"/>
      <c r="D166" s="2"/>
      <c r="E166" s="2"/>
      <c r="F166" s="2"/>
      <c r="G166" s="2"/>
      <c r="H166" s="2"/>
      <c r="I166" s="2"/>
      <c r="J166" s="2"/>
      <c r="K166" s="2"/>
      <c r="L166" s="2"/>
      <c r="M166" s="2"/>
      <c r="N166" s="2"/>
      <c r="O166" s="2"/>
      <c r="P166" s="2"/>
      <c r="Q166" s="2"/>
      <c r="R166" s="2"/>
      <c r="S166" s="2"/>
      <c r="T166" s="2"/>
      <c r="U166" s="2"/>
    </row>
    <row r="167" spans="1:21" ht="14.25" customHeight="1">
      <c r="A167" s="2"/>
      <c r="B167" s="2"/>
      <c r="C167" s="2"/>
      <c r="D167" s="2"/>
      <c r="E167" s="2"/>
      <c r="F167" s="2"/>
      <c r="G167" s="2"/>
      <c r="H167" s="2"/>
      <c r="I167" s="2"/>
      <c r="J167" s="2"/>
      <c r="K167" s="2"/>
      <c r="L167" s="2"/>
      <c r="M167" s="2"/>
      <c r="N167" s="2"/>
      <c r="O167" s="2"/>
      <c r="P167" s="2"/>
      <c r="Q167" s="2"/>
      <c r="R167" s="2"/>
      <c r="S167" s="2"/>
      <c r="T167" s="2"/>
      <c r="U167" s="2"/>
    </row>
    <row r="168" spans="1:21" ht="14.25" customHeight="1">
      <c r="A168" s="2"/>
      <c r="B168" s="2"/>
      <c r="C168" s="2"/>
      <c r="D168" s="2"/>
      <c r="E168" s="2"/>
      <c r="F168" s="2"/>
      <c r="G168" s="2"/>
      <c r="H168" s="2"/>
      <c r="I168" s="2"/>
      <c r="J168" s="2"/>
      <c r="K168" s="2"/>
      <c r="L168" s="2"/>
      <c r="M168" s="2"/>
      <c r="N168" s="2"/>
      <c r="O168" s="2"/>
      <c r="P168" s="2"/>
      <c r="Q168" s="2"/>
      <c r="R168" s="2"/>
      <c r="S168" s="2"/>
      <c r="T168" s="2"/>
      <c r="U168" s="2"/>
    </row>
    <row r="169" spans="1:21" ht="14.25" customHeight="1">
      <c r="A169" s="2"/>
      <c r="B169" s="2"/>
      <c r="C169" s="2"/>
      <c r="D169" s="2"/>
      <c r="E169" s="2"/>
      <c r="F169" s="2"/>
      <c r="G169" s="2"/>
      <c r="H169" s="2"/>
      <c r="I169" s="2"/>
      <c r="J169" s="2"/>
      <c r="K169" s="2"/>
      <c r="L169" s="2"/>
      <c r="M169" s="2"/>
      <c r="N169" s="2"/>
      <c r="O169" s="2"/>
      <c r="P169" s="2"/>
      <c r="Q169" s="2"/>
      <c r="R169" s="2"/>
      <c r="S169" s="2"/>
      <c r="T169" s="2"/>
      <c r="U169" s="2"/>
    </row>
    <row r="170" spans="1:21" ht="14.25" customHeight="1">
      <c r="A170" s="2"/>
      <c r="B170" s="2"/>
      <c r="C170" s="2"/>
      <c r="D170" s="2"/>
      <c r="E170" s="2"/>
      <c r="F170" s="2"/>
      <c r="G170" s="2"/>
      <c r="H170" s="2"/>
      <c r="I170" s="2"/>
      <c r="J170" s="2"/>
      <c r="K170" s="2"/>
      <c r="L170" s="2"/>
      <c r="M170" s="2"/>
      <c r="N170" s="2"/>
      <c r="O170" s="2"/>
      <c r="P170" s="2"/>
      <c r="Q170" s="2"/>
      <c r="R170" s="2"/>
      <c r="S170" s="2"/>
      <c r="T170" s="2"/>
      <c r="U170" s="2"/>
    </row>
    <row r="171" spans="1:21" ht="14.25" customHeight="1">
      <c r="A171" s="2"/>
      <c r="B171" s="2"/>
      <c r="C171" s="2"/>
      <c r="D171" s="2"/>
      <c r="E171" s="2"/>
      <c r="F171" s="2"/>
      <c r="G171" s="2"/>
      <c r="H171" s="2"/>
      <c r="I171" s="2"/>
      <c r="J171" s="2"/>
      <c r="K171" s="2"/>
      <c r="L171" s="2"/>
      <c r="M171" s="2"/>
      <c r="N171" s="2"/>
      <c r="O171" s="2"/>
      <c r="P171" s="2"/>
      <c r="Q171" s="2"/>
      <c r="R171" s="2"/>
      <c r="S171" s="2"/>
      <c r="T171" s="2"/>
      <c r="U171" s="2"/>
    </row>
    <row r="172" spans="1:21" ht="14.25" customHeight="1">
      <c r="A172" s="2"/>
      <c r="B172" s="2"/>
      <c r="C172" s="2"/>
      <c r="D172" s="2"/>
      <c r="E172" s="2"/>
      <c r="F172" s="2"/>
      <c r="G172" s="2"/>
      <c r="H172" s="2"/>
      <c r="I172" s="2"/>
      <c r="J172" s="2"/>
      <c r="K172" s="2"/>
      <c r="L172" s="2"/>
      <c r="M172" s="2"/>
      <c r="N172" s="2"/>
      <c r="O172" s="2"/>
      <c r="P172" s="2"/>
      <c r="Q172" s="2"/>
      <c r="R172" s="2"/>
      <c r="S172" s="2"/>
      <c r="T172" s="2"/>
      <c r="U172" s="2"/>
    </row>
    <row r="173" spans="1:21" ht="14.25" customHeight="1">
      <c r="A173" s="2"/>
      <c r="B173" s="2"/>
      <c r="C173" s="2"/>
      <c r="D173" s="2"/>
      <c r="E173" s="2"/>
      <c r="F173" s="2"/>
      <c r="G173" s="2"/>
      <c r="H173" s="2"/>
      <c r="I173" s="2"/>
      <c r="J173" s="2"/>
      <c r="K173" s="2"/>
      <c r="L173" s="2"/>
      <c r="M173" s="2"/>
      <c r="N173" s="2"/>
      <c r="O173" s="2"/>
      <c r="P173" s="2"/>
      <c r="Q173" s="2"/>
      <c r="R173" s="2"/>
      <c r="S173" s="2"/>
      <c r="T173" s="2"/>
      <c r="U173" s="2"/>
    </row>
    <row r="174" spans="1:21" ht="14.25" customHeight="1">
      <c r="A174" s="2"/>
      <c r="B174" s="2"/>
      <c r="C174" s="2"/>
      <c r="D174" s="2"/>
      <c r="E174" s="2"/>
      <c r="F174" s="2"/>
      <c r="G174" s="2"/>
      <c r="H174" s="2"/>
      <c r="I174" s="2"/>
      <c r="J174" s="2"/>
      <c r="K174" s="2"/>
      <c r="L174" s="2"/>
      <c r="M174" s="2"/>
      <c r="N174" s="2"/>
      <c r="O174" s="2"/>
      <c r="P174" s="2"/>
      <c r="Q174" s="2"/>
      <c r="R174" s="2"/>
      <c r="S174" s="2"/>
      <c r="T174" s="2"/>
      <c r="U174" s="2"/>
    </row>
    <row r="175" spans="1:21" ht="14.25" customHeight="1">
      <c r="A175" s="2"/>
      <c r="B175" s="2"/>
      <c r="C175" s="2"/>
      <c r="D175" s="2"/>
      <c r="E175" s="2"/>
      <c r="F175" s="2"/>
      <c r="G175" s="2"/>
      <c r="H175" s="2"/>
      <c r="I175" s="2"/>
      <c r="J175" s="2"/>
      <c r="K175" s="2"/>
      <c r="L175" s="2"/>
      <c r="M175" s="2"/>
      <c r="N175" s="2"/>
      <c r="O175" s="2"/>
      <c r="P175" s="2"/>
      <c r="Q175" s="2"/>
      <c r="R175" s="2"/>
      <c r="S175" s="2"/>
      <c r="T175" s="2"/>
      <c r="U175" s="2"/>
    </row>
    <row r="176" spans="1:21" ht="14.25" customHeight="1">
      <c r="A176" s="2"/>
      <c r="B176" s="2"/>
      <c r="C176" s="2"/>
      <c r="D176" s="2"/>
      <c r="E176" s="2"/>
      <c r="F176" s="2"/>
      <c r="G176" s="2"/>
      <c r="H176" s="2"/>
      <c r="I176" s="2"/>
      <c r="J176" s="2"/>
      <c r="K176" s="2"/>
      <c r="L176" s="2"/>
      <c r="M176" s="2"/>
      <c r="N176" s="2"/>
      <c r="O176" s="2"/>
      <c r="P176" s="2"/>
      <c r="Q176" s="2"/>
      <c r="R176" s="2"/>
      <c r="S176" s="2"/>
      <c r="T176" s="2"/>
      <c r="U176" s="2"/>
    </row>
    <row r="177" spans="1:21" ht="14.25" customHeight="1">
      <c r="A177" s="2"/>
      <c r="B177" s="2"/>
      <c r="C177" s="2"/>
      <c r="D177" s="2"/>
      <c r="E177" s="2"/>
      <c r="F177" s="2"/>
      <c r="G177" s="2"/>
      <c r="H177" s="2"/>
      <c r="I177" s="2"/>
      <c r="J177" s="2"/>
      <c r="K177" s="2"/>
      <c r="L177" s="2"/>
      <c r="M177" s="2"/>
      <c r="N177" s="2"/>
      <c r="O177" s="2"/>
      <c r="P177" s="2"/>
      <c r="Q177" s="2"/>
      <c r="R177" s="2"/>
      <c r="S177" s="2"/>
      <c r="T177" s="2"/>
      <c r="U177" s="2"/>
    </row>
    <row r="178" spans="1:21" ht="14.25" customHeight="1">
      <c r="A178" s="2"/>
      <c r="B178" s="2"/>
      <c r="C178" s="2"/>
      <c r="D178" s="2"/>
      <c r="E178" s="2"/>
      <c r="F178" s="2"/>
      <c r="G178" s="2"/>
      <c r="H178" s="2"/>
      <c r="I178" s="2"/>
      <c r="J178" s="2"/>
      <c r="K178" s="2"/>
      <c r="L178" s="2"/>
      <c r="M178" s="2"/>
      <c r="N178" s="2"/>
      <c r="O178" s="2"/>
      <c r="P178" s="2"/>
      <c r="Q178" s="2"/>
      <c r="R178" s="2"/>
      <c r="S178" s="2"/>
      <c r="T178" s="2"/>
      <c r="U178" s="2"/>
    </row>
    <row r="179" spans="1:21" ht="14.25" customHeight="1">
      <c r="A179" s="2"/>
      <c r="B179" s="2"/>
      <c r="C179" s="2"/>
      <c r="D179" s="2"/>
      <c r="E179" s="2"/>
      <c r="F179" s="2"/>
      <c r="G179" s="2"/>
      <c r="H179" s="2"/>
      <c r="I179" s="2"/>
      <c r="J179" s="2"/>
      <c r="K179" s="2"/>
      <c r="L179" s="2"/>
      <c r="M179" s="2"/>
      <c r="N179" s="2"/>
      <c r="O179" s="2"/>
      <c r="P179" s="2"/>
      <c r="Q179" s="2"/>
      <c r="R179" s="2"/>
      <c r="S179" s="2"/>
      <c r="T179" s="2"/>
      <c r="U179" s="2"/>
    </row>
    <row r="180" spans="1:21" ht="14.25" customHeight="1">
      <c r="A180" s="2"/>
      <c r="B180" s="2"/>
      <c r="C180" s="2"/>
      <c r="D180" s="2"/>
      <c r="E180" s="2"/>
      <c r="F180" s="2"/>
      <c r="G180" s="2"/>
      <c r="H180" s="2"/>
      <c r="I180" s="2"/>
      <c r="J180" s="2"/>
      <c r="K180" s="2"/>
      <c r="L180" s="2"/>
      <c r="M180" s="2"/>
      <c r="N180" s="2"/>
      <c r="O180" s="2"/>
      <c r="P180" s="2"/>
      <c r="Q180" s="2"/>
      <c r="R180" s="2"/>
      <c r="S180" s="2"/>
      <c r="T180" s="2"/>
      <c r="U180" s="2"/>
    </row>
    <row r="181" spans="1:21" ht="14.25" customHeight="1">
      <c r="A181" s="2"/>
      <c r="B181" s="2"/>
      <c r="C181" s="2"/>
      <c r="D181" s="2"/>
      <c r="E181" s="2"/>
      <c r="F181" s="2"/>
      <c r="G181" s="2"/>
      <c r="H181" s="2"/>
      <c r="I181" s="2"/>
      <c r="J181" s="2"/>
      <c r="K181" s="2"/>
      <c r="L181" s="2"/>
      <c r="M181" s="2"/>
      <c r="N181" s="2"/>
      <c r="O181" s="2"/>
      <c r="P181" s="2"/>
      <c r="Q181" s="2"/>
      <c r="R181" s="2"/>
      <c r="S181" s="2"/>
      <c r="T181" s="2"/>
      <c r="U181" s="2"/>
    </row>
    <row r="182" spans="1:21" ht="14.25" customHeight="1">
      <c r="A182" s="2"/>
      <c r="B182" s="2"/>
      <c r="C182" s="2"/>
      <c r="D182" s="2"/>
      <c r="E182" s="2"/>
      <c r="F182" s="2"/>
      <c r="G182" s="2"/>
      <c r="H182" s="2"/>
      <c r="I182" s="2"/>
      <c r="J182" s="2"/>
      <c r="K182" s="2"/>
      <c r="L182" s="2"/>
      <c r="M182" s="2"/>
      <c r="N182" s="2"/>
      <c r="O182" s="2"/>
      <c r="P182" s="2"/>
      <c r="Q182" s="2"/>
      <c r="R182" s="2"/>
      <c r="S182" s="2"/>
      <c r="T182" s="2"/>
      <c r="U182" s="2"/>
    </row>
    <row r="183" spans="1:21" ht="14.25" customHeight="1">
      <c r="A183" s="2"/>
      <c r="B183" s="2"/>
      <c r="C183" s="2"/>
      <c r="D183" s="2"/>
      <c r="E183" s="2"/>
      <c r="F183" s="2"/>
      <c r="G183" s="2"/>
      <c r="H183" s="2"/>
      <c r="I183" s="2"/>
      <c r="J183" s="2"/>
      <c r="K183" s="2"/>
      <c r="L183" s="2"/>
      <c r="M183" s="2"/>
      <c r="N183" s="2"/>
      <c r="O183" s="2"/>
      <c r="P183" s="2"/>
      <c r="Q183" s="2"/>
      <c r="R183" s="2"/>
      <c r="S183" s="2"/>
      <c r="T183" s="2"/>
      <c r="U183" s="2"/>
    </row>
    <row r="184" spans="1:21" ht="14.25" customHeight="1">
      <c r="A184" s="2"/>
      <c r="B184" s="2"/>
      <c r="C184" s="2"/>
      <c r="D184" s="2"/>
      <c r="E184" s="2"/>
      <c r="F184" s="2"/>
      <c r="G184" s="2"/>
      <c r="H184" s="2"/>
      <c r="I184" s="2"/>
      <c r="J184" s="2"/>
      <c r="K184" s="2"/>
      <c r="L184" s="2"/>
      <c r="M184" s="2"/>
      <c r="N184" s="2"/>
      <c r="O184" s="2"/>
      <c r="P184" s="2"/>
      <c r="Q184" s="2"/>
      <c r="R184" s="2"/>
      <c r="S184" s="2"/>
      <c r="T184" s="2"/>
      <c r="U184" s="2"/>
    </row>
    <row r="185" spans="1:21" ht="14.25" customHeight="1">
      <c r="A185" s="2"/>
      <c r="B185" s="2"/>
      <c r="C185" s="2"/>
      <c r="D185" s="2"/>
      <c r="E185" s="2"/>
      <c r="F185" s="2"/>
      <c r="G185" s="2"/>
      <c r="H185" s="2"/>
      <c r="I185" s="2"/>
      <c r="J185" s="2"/>
      <c r="K185" s="2"/>
      <c r="L185" s="2"/>
      <c r="M185" s="2"/>
      <c r="N185" s="2"/>
      <c r="O185" s="2"/>
      <c r="P185" s="2"/>
      <c r="Q185" s="2"/>
      <c r="R185" s="2"/>
      <c r="S185" s="2"/>
      <c r="T185" s="2"/>
      <c r="U185" s="2"/>
    </row>
    <row r="186" spans="1:21" ht="14.25" customHeight="1">
      <c r="A186" s="2"/>
      <c r="B186" s="2"/>
      <c r="C186" s="2"/>
      <c r="D186" s="2"/>
      <c r="E186" s="2"/>
      <c r="F186" s="2"/>
      <c r="G186" s="2"/>
      <c r="H186" s="2"/>
      <c r="I186" s="2"/>
      <c r="J186" s="2"/>
      <c r="K186" s="2"/>
      <c r="L186" s="2"/>
      <c r="M186" s="2"/>
      <c r="N186" s="2"/>
      <c r="O186" s="2"/>
      <c r="P186" s="2"/>
      <c r="Q186" s="2"/>
      <c r="R186" s="2"/>
      <c r="S186" s="2"/>
      <c r="T186" s="2"/>
      <c r="U186" s="2"/>
    </row>
    <row r="187" spans="1:21" ht="14.25" customHeight="1">
      <c r="A187" s="2"/>
      <c r="B187" s="2"/>
      <c r="C187" s="2"/>
      <c r="D187" s="2"/>
      <c r="E187" s="2"/>
      <c r="F187" s="2"/>
      <c r="G187" s="2"/>
      <c r="H187" s="2"/>
      <c r="I187" s="2"/>
      <c r="J187" s="2"/>
      <c r="K187" s="2"/>
      <c r="L187" s="2"/>
      <c r="M187" s="2"/>
      <c r="N187" s="2"/>
      <c r="O187" s="2"/>
      <c r="P187" s="2"/>
      <c r="Q187" s="2"/>
      <c r="R187" s="2"/>
      <c r="S187" s="2"/>
      <c r="T187" s="2"/>
      <c r="U187" s="2"/>
    </row>
    <row r="188" spans="1:21" ht="14.25" customHeight="1">
      <c r="A188" s="2"/>
      <c r="B188" s="2"/>
      <c r="C188" s="2"/>
      <c r="D188" s="2"/>
      <c r="E188" s="2"/>
      <c r="F188" s="2"/>
      <c r="G188" s="2"/>
      <c r="H188" s="2"/>
      <c r="I188" s="2"/>
      <c r="J188" s="2"/>
      <c r="K188" s="2"/>
      <c r="L188" s="2"/>
      <c r="M188" s="2"/>
      <c r="N188" s="2"/>
      <c r="O188" s="2"/>
      <c r="P188" s="2"/>
      <c r="Q188" s="2"/>
      <c r="R188" s="2"/>
      <c r="S188" s="2"/>
      <c r="T188" s="2"/>
      <c r="U188" s="2"/>
    </row>
    <row r="189" spans="1:21" ht="14.25" customHeight="1">
      <c r="A189" s="2"/>
      <c r="B189" s="2"/>
      <c r="C189" s="2"/>
      <c r="D189" s="2"/>
      <c r="E189" s="2"/>
      <c r="F189" s="2"/>
      <c r="G189" s="2"/>
      <c r="H189" s="2"/>
      <c r="I189" s="2"/>
      <c r="J189" s="2"/>
      <c r="K189" s="2"/>
      <c r="L189" s="2"/>
      <c r="M189" s="2"/>
      <c r="N189" s="2"/>
      <c r="O189" s="2"/>
      <c r="P189" s="2"/>
      <c r="Q189" s="2"/>
      <c r="R189" s="2"/>
      <c r="S189" s="2"/>
      <c r="T189" s="2"/>
      <c r="U189" s="2"/>
    </row>
    <row r="190" spans="1:21" ht="14.25" customHeight="1">
      <c r="A190" s="2"/>
      <c r="B190" s="2"/>
      <c r="C190" s="2"/>
      <c r="D190" s="2"/>
      <c r="E190" s="2"/>
      <c r="F190" s="2"/>
      <c r="G190" s="2"/>
      <c r="H190" s="2"/>
      <c r="I190" s="2"/>
      <c r="J190" s="2"/>
      <c r="K190" s="2"/>
      <c r="L190" s="2"/>
      <c r="M190" s="2"/>
      <c r="N190" s="2"/>
      <c r="O190" s="2"/>
      <c r="P190" s="2"/>
      <c r="Q190" s="2"/>
      <c r="R190" s="2"/>
      <c r="S190" s="2"/>
      <c r="T190" s="2"/>
      <c r="U190" s="2"/>
    </row>
    <row r="191" spans="1:21" ht="14.25" customHeight="1">
      <c r="A191" s="2"/>
      <c r="B191" s="2"/>
      <c r="C191" s="2"/>
      <c r="D191" s="2"/>
      <c r="E191" s="2"/>
      <c r="F191" s="2"/>
      <c r="G191" s="2"/>
      <c r="H191" s="2"/>
      <c r="I191" s="2"/>
      <c r="J191" s="2"/>
      <c r="K191" s="2"/>
      <c r="L191" s="2"/>
      <c r="M191" s="2"/>
      <c r="N191" s="2"/>
      <c r="O191" s="2"/>
      <c r="P191" s="2"/>
      <c r="Q191" s="2"/>
      <c r="R191" s="2"/>
      <c r="S191" s="2"/>
      <c r="T191" s="2"/>
      <c r="U191" s="2"/>
    </row>
    <row r="192" spans="1:21" ht="14.25" customHeight="1">
      <c r="A192" s="2"/>
      <c r="B192" s="2"/>
      <c r="C192" s="2"/>
      <c r="D192" s="2"/>
      <c r="E192" s="2"/>
      <c r="F192" s="2"/>
      <c r="G192" s="2"/>
      <c r="H192" s="2"/>
      <c r="I192" s="2"/>
      <c r="J192" s="2"/>
      <c r="K192" s="2"/>
      <c r="L192" s="2"/>
      <c r="M192" s="2"/>
      <c r="N192" s="2"/>
      <c r="O192" s="2"/>
      <c r="P192" s="2"/>
      <c r="Q192" s="2"/>
      <c r="R192" s="2"/>
      <c r="S192" s="2"/>
      <c r="T192" s="2"/>
      <c r="U192" s="2"/>
    </row>
    <row r="193" spans="1:21" ht="14.25" customHeight="1">
      <c r="A193" s="2"/>
      <c r="B193" s="2"/>
      <c r="C193" s="2"/>
      <c r="D193" s="2"/>
      <c r="E193" s="2"/>
      <c r="F193" s="2"/>
      <c r="G193" s="2"/>
      <c r="H193" s="2"/>
      <c r="I193" s="2"/>
      <c r="J193" s="2"/>
      <c r="K193" s="2"/>
      <c r="L193" s="2"/>
      <c r="M193" s="2"/>
      <c r="N193" s="2"/>
      <c r="O193" s="2"/>
      <c r="P193" s="2"/>
      <c r="Q193" s="2"/>
      <c r="R193" s="2"/>
      <c r="S193" s="2"/>
      <c r="T193" s="2"/>
      <c r="U193" s="2"/>
    </row>
    <row r="194" spans="1:21" ht="14.25" customHeight="1">
      <c r="A194" s="2"/>
      <c r="B194" s="2"/>
      <c r="C194" s="2"/>
      <c r="D194" s="2"/>
      <c r="E194" s="2"/>
      <c r="F194" s="2"/>
      <c r="G194" s="2"/>
      <c r="H194" s="2"/>
      <c r="I194" s="2"/>
      <c r="J194" s="2"/>
      <c r="K194" s="2"/>
      <c r="L194" s="2"/>
      <c r="M194" s="2"/>
      <c r="N194" s="2"/>
      <c r="O194" s="2"/>
      <c r="P194" s="2"/>
      <c r="Q194" s="2"/>
      <c r="R194" s="2"/>
      <c r="S194" s="2"/>
      <c r="T194" s="2"/>
      <c r="U194" s="2"/>
    </row>
    <row r="195" spans="1:21" ht="14.25" customHeight="1">
      <c r="A195" s="2"/>
      <c r="B195" s="2"/>
      <c r="C195" s="2"/>
      <c r="D195" s="2"/>
      <c r="E195" s="2"/>
      <c r="F195" s="2"/>
      <c r="G195" s="2"/>
      <c r="H195" s="2"/>
      <c r="I195" s="2"/>
      <c r="J195" s="2"/>
      <c r="K195" s="2"/>
      <c r="L195" s="2"/>
      <c r="M195" s="2"/>
      <c r="N195" s="2"/>
      <c r="O195" s="2"/>
      <c r="P195" s="2"/>
      <c r="Q195" s="2"/>
      <c r="R195" s="2"/>
      <c r="S195" s="2"/>
      <c r="T195" s="2"/>
      <c r="U195" s="2"/>
    </row>
    <row r="196" spans="1:21" ht="14.25" customHeight="1">
      <c r="A196" s="2"/>
      <c r="B196" s="2"/>
      <c r="C196" s="2"/>
      <c r="D196" s="2"/>
      <c r="E196" s="2"/>
      <c r="F196" s="2"/>
      <c r="G196" s="2"/>
      <c r="H196" s="2"/>
      <c r="I196" s="2"/>
      <c r="J196" s="2"/>
      <c r="K196" s="2"/>
      <c r="L196" s="2"/>
      <c r="M196" s="2"/>
      <c r="N196" s="2"/>
      <c r="O196" s="2"/>
      <c r="P196" s="2"/>
      <c r="Q196" s="2"/>
      <c r="R196" s="2"/>
      <c r="S196" s="2"/>
      <c r="T196" s="2"/>
      <c r="U196" s="2"/>
    </row>
    <row r="197" spans="1:21" ht="14.25" customHeight="1">
      <c r="A197" s="2"/>
      <c r="B197" s="2"/>
      <c r="C197" s="2"/>
      <c r="D197" s="2"/>
      <c r="E197" s="2"/>
      <c r="F197" s="2"/>
      <c r="G197" s="2"/>
      <c r="H197" s="2"/>
      <c r="I197" s="2"/>
      <c r="J197" s="2"/>
      <c r="K197" s="2"/>
      <c r="L197" s="2"/>
      <c r="M197" s="2"/>
      <c r="N197" s="2"/>
      <c r="O197" s="2"/>
      <c r="P197" s="2"/>
      <c r="Q197" s="2"/>
      <c r="R197" s="2"/>
      <c r="S197" s="2"/>
      <c r="T197" s="2"/>
      <c r="U197" s="2"/>
    </row>
    <row r="198" spans="1:21" ht="14.25" customHeight="1">
      <c r="A198" s="2"/>
      <c r="B198" s="2"/>
      <c r="C198" s="2"/>
      <c r="D198" s="2"/>
      <c r="E198" s="2"/>
      <c r="F198" s="2"/>
      <c r="G198" s="2"/>
      <c r="H198" s="2"/>
      <c r="I198" s="2"/>
      <c r="J198" s="2"/>
      <c r="K198" s="2"/>
      <c r="L198" s="2"/>
      <c r="M198" s="2"/>
      <c r="N198" s="2"/>
      <c r="O198" s="2"/>
      <c r="P198" s="2"/>
      <c r="Q198" s="2"/>
      <c r="R198" s="2"/>
      <c r="S198" s="2"/>
      <c r="T198" s="2"/>
      <c r="U198" s="2"/>
    </row>
    <row r="199" spans="1:21" ht="14.25" customHeight="1">
      <c r="A199" s="2"/>
      <c r="B199" s="2"/>
      <c r="C199" s="2"/>
      <c r="D199" s="2"/>
      <c r="E199" s="2"/>
      <c r="F199" s="2"/>
      <c r="G199" s="2"/>
      <c r="H199" s="2"/>
      <c r="I199" s="2"/>
      <c r="J199" s="2"/>
      <c r="K199" s="2"/>
      <c r="L199" s="2"/>
      <c r="M199" s="2"/>
      <c r="N199" s="2"/>
      <c r="O199" s="2"/>
      <c r="P199" s="2"/>
      <c r="Q199" s="2"/>
      <c r="R199" s="2"/>
      <c r="S199" s="2"/>
      <c r="T199" s="2"/>
      <c r="U199" s="2"/>
    </row>
    <row r="200" spans="1:21" ht="14.25" customHeight="1">
      <c r="A200" s="2"/>
      <c r="B200" s="2"/>
      <c r="C200" s="2"/>
      <c r="D200" s="2"/>
      <c r="E200" s="2"/>
      <c r="F200" s="2"/>
      <c r="G200" s="2"/>
      <c r="H200" s="2"/>
      <c r="I200" s="2"/>
      <c r="J200" s="2"/>
      <c r="K200" s="2"/>
      <c r="L200" s="2"/>
      <c r="M200" s="2"/>
      <c r="N200" s="2"/>
      <c r="O200" s="2"/>
      <c r="P200" s="2"/>
      <c r="Q200" s="2"/>
      <c r="R200" s="2"/>
      <c r="S200" s="2"/>
      <c r="T200" s="2"/>
      <c r="U200" s="2"/>
    </row>
    <row r="201" spans="1:21" ht="14.25" customHeight="1">
      <c r="A201" s="2"/>
      <c r="B201" s="2"/>
      <c r="C201" s="2"/>
      <c r="D201" s="2"/>
      <c r="E201" s="2"/>
      <c r="F201" s="2"/>
      <c r="G201" s="2"/>
      <c r="H201" s="2"/>
      <c r="I201" s="2"/>
      <c r="J201" s="2"/>
      <c r="K201" s="2"/>
      <c r="L201" s="2"/>
      <c r="M201" s="2"/>
      <c r="N201" s="2"/>
      <c r="O201" s="2"/>
      <c r="P201" s="2"/>
      <c r="Q201" s="2"/>
      <c r="R201" s="2"/>
      <c r="S201" s="2"/>
      <c r="T201" s="2"/>
      <c r="U201" s="2"/>
    </row>
    <row r="202" spans="1:21" ht="14.25" customHeight="1">
      <c r="A202" s="2"/>
      <c r="B202" s="2"/>
      <c r="C202" s="2"/>
      <c r="D202" s="2"/>
      <c r="E202" s="2"/>
      <c r="F202" s="2"/>
      <c r="G202" s="2"/>
      <c r="H202" s="2"/>
      <c r="I202" s="2"/>
      <c r="J202" s="2"/>
      <c r="K202" s="2"/>
      <c r="L202" s="2"/>
      <c r="M202" s="2"/>
      <c r="N202" s="2"/>
      <c r="O202" s="2"/>
      <c r="P202" s="2"/>
      <c r="Q202" s="2"/>
      <c r="R202" s="2"/>
      <c r="S202" s="2"/>
      <c r="T202" s="2"/>
      <c r="U202" s="2"/>
    </row>
    <row r="203" spans="1:21" ht="14.25" customHeight="1">
      <c r="A203" s="2"/>
      <c r="B203" s="2"/>
      <c r="C203" s="2"/>
      <c r="D203" s="2"/>
      <c r="E203" s="2"/>
      <c r="F203" s="2"/>
      <c r="G203" s="2"/>
      <c r="H203" s="2"/>
      <c r="I203" s="2"/>
      <c r="J203" s="2"/>
      <c r="K203" s="2"/>
      <c r="L203" s="2"/>
      <c r="M203" s="2"/>
      <c r="N203" s="2"/>
      <c r="O203" s="2"/>
      <c r="P203" s="2"/>
      <c r="Q203" s="2"/>
      <c r="R203" s="2"/>
      <c r="S203" s="2"/>
      <c r="T203" s="2"/>
      <c r="U203" s="2"/>
    </row>
    <row r="204" spans="1:21" ht="14.25" customHeight="1">
      <c r="A204" s="2"/>
      <c r="B204" s="2"/>
      <c r="C204" s="2"/>
      <c r="D204" s="2"/>
      <c r="E204" s="2"/>
      <c r="F204" s="2"/>
      <c r="G204" s="2"/>
      <c r="H204" s="2"/>
      <c r="I204" s="2"/>
      <c r="J204" s="2"/>
      <c r="K204" s="2"/>
      <c r="L204" s="2"/>
      <c r="M204" s="2"/>
      <c r="N204" s="2"/>
      <c r="O204" s="2"/>
      <c r="P204" s="2"/>
      <c r="Q204" s="2"/>
      <c r="R204" s="2"/>
      <c r="S204" s="2"/>
      <c r="T204" s="2"/>
      <c r="U204" s="2"/>
    </row>
    <row r="205" spans="1:21" ht="14.25" customHeight="1">
      <c r="A205" s="2"/>
      <c r="B205" s="2"/>
      <c r="C205" s="2"/>
      <c r="D205" s="2"/>
      <c r="E205" s="2"/>
      <c r="F205" s="2"/>
      <c r="G205" s="2"/>
      <c r="H205" s="2"/>
      <c r="I205" s="2"/>
      <c r="J205" s="2"/>
      <c r="K205" s="2"/>
      <c r="L205" s="2"/>
      <c r="M205" s="2"/>
      <c r="N205" s="2"/>
      <c r="O205" s="2"/>
      <c r="P205" s="2"/>
      <c r="Q205" s="2"/>
      <c r="R205" s="2"/>
      <c r="S205" s="2"/>
      <c r="T205" s="2"/>
      <c r="U205" s="2"/>
    </row>
    <row r="206" spans="1:21" ht="14.25" customHeight="1">
      <c r="A206" s="2"/>
      <c r="B206" s="2"/>
      <c r="C206" s="2"/>
      <c r="D206" s="2"/>
      <c r="E206" s="2"/>
      <c r="F206" s="2"/>
      <c r="G206" s="2"/>
      <c r="H206" s="2"/>
      <c r="I206" s="2"/>
      <c r="J206" s="2"/>
      <c r="K206" s="2"/>
      <c r="L206" s="2"/>
      <c r="M206" s="2"/>
      <c r="N206" s="2"/>
      <c r="O206" s="2"/>
      <c r="P206" s="2"/>
      <c r="Q206" s="2"/>
      <c r="R206" s="2"/>
      <c r="S206" s="2"/>
      <c r="T206" s="2"/>
      <c r="U206" s="2"/>
    </row>
    <row r="207" spans="1:21" ht="14.25" customHeight="1">
      <c r="A207" s="2"/>
      <c r="B207" s="2"/>
      <c r="C207" s="2"/>
      <c r="D207" s="2"/>
      <c r="E207" s="2"/>
      <c r="F207" s="2"/>
      <c r="G207" s="2"/>
      <c r="H207" s="2"/>
      <c r="I207" s="2"/>
      <c r="J207" s="2"/>
      <c r="K207" s="2"/>
      <c r="L207" s="2"/>
      <c r="M207" s="2"/>
      <c r="N207" s="2"/>
      <c r="O207" s="2"/>
      <c r="P207" s="2"/>
      <c r="Q207" s="2"/>
      <c r="R207" s="2"/>
      <c r="S207" s="2"/>
      <c r="T207" s="2"/>
      <c r="U207" s="2"/>
    </row>
    <row r="208" spans="1:21" ht="14.25" customHeight="1">
      <c r="A208" s="2"/>
      <c r="B208" s="2"/>
      <c r="C208" s="2"/>
      <c r="D208" s="2"/>
      <c r="E208" s="2"/>
      <c r="F208" s="2"/>
      <c r="G208" s="2"/>
      <c r="H208" s="2"/>
      <c r="I208" s="2"/>
      <c r="J208" s="2"/>
      <c r="K208" s="2"/>
      <c r="L208" s="2"/>
      <c r="M208" s="2"/>
      <c r="N208" s="2"/>
      <c r="O208" s="2"/>
      <c r="P208" s="2"/>
      <c r="Q208" s="2"/>
      <c r="R208" s="2"/>
      <c r="S208" s="2"/>
      <c r="T208" s="2"/>
      <c r="U208" s="2"/>
    </row>
    <row r="209" spans="1:21" ht="14.25" customHeight="1">
      <c r="A209" s="2"/>
      <c r="B209" s="2"/>
      <c r="C209" s="2"/>
      <c r="D209" s="2"/>
      <c r="E209" s="2"/>
      <c r="F209" s="2"/>
      <c r="G209" s="2"/>
      <c r="H209" s="2"/>
      <c r="I209" s="2"/>
      <c r="J209" s="2"/>
      <c r="K209" s="2"/>
      <c r="L209" s="2"/>
      <c r="M209" s="2"/>
      <c r="N209" s="2"/>
      <c r="O209" s="2"/>
      <c r="P209" s="2"/>
      <c r="Q209" s="2"/>
      <c r="R209" s="2"/>
      <c r="S209" s="2"/>
      <c r="T209" s="2"/>
      <c r="U209" s="2"/>
    </row>
    <row r="210" spans="1:21" ht="14.25" customHeight="1">
      <c r="A210" s="2"/>
      <c r="B210" s="2"/>
      <c r="C210" s="2"/>
      <c r="D210" s="2"/>
      <c r="E210" s="2"/>
      <c r="F210" s="2"/>
      <c r="G210" s="2"/>
      <c r="H210" s="2"/>
      <c r="I210" s="2"/>
      <c r="J210" s="2"/>
      <c r="K210" s="2"/>
      <c r="L210" s="2"/>
      <c r="M210" s="2"/>
      <c r="N210" s="2"/>
      <c r="O210" s="2"/>
      <c r="P210" s="2"/>
      <c r="Q210" s="2"/>
      <c r="R210" s="2"/>
      <c r="S210" s="2"/>
      <c r="T210" s="2"/>
      <c r="U210" s="2"/>
    </row>
    <row r="211" spans="1:21" ht="14.25" customHeight="1">
      <c r="A211" s="2"/>
      <c r="B211" s="2"/>
      <c r="C211" s="2"/>
      <c r="D211" s="2"/>
      <c r="E211" s="2"/>
      <c r="F211" s="2"/>
      <c r="G211" s="2"/>
      <c r="H211" s="2"/>
      <c r="I211" s="2"/>
      <c r="J211" s="2"/>
      <c r="K211" s="2"/>
      <c r="L211" s="2"/>
      <c r="M211" s="2"/>
      <c r="N211" s="2"/>
      <c r="O211" s="2"/>
      <c r="P211" s="2"/>
      <c r="Q211" s="2"/>
      <c r="R211" s="2"/>
      <c r="S211" s="2"/>
      <c r="T211" s="2"/>
      <c r="U211" s="2"/>
    </row>
    <row r="212" spans="1:21" ht="14.25" customHeight="1">
      <c r="A212" s="2"/>
      <c r="B212" s="2"/>
      <c r="C212" s="2"/>
      <c r="D212" s="2"/>
      <c r="E212" s="2"/>
      <c r="F212" s="2"/>
      <c r="G212" s="2"/>
      <c r="H212" s="2"/>
      <c r="I212" s="2"/>
      <c r="J212" s="2"/>
      <c r="K212" s="2"/>
      <c r="L212" s="2"/>
      <c r="M212" s="2"/>
      <c r="N212" s="2"/>
      <c r="O212" s="2"/>
      <c r="P212" s="2"/>
      <c r="Q212" s="2"/>
      <c r="R212" s="2"/>
      <c r="S212" s="2"/>
      <c r="T212" s="2"/>
      <c r="U212" s="2"/>
    </row>
    <row r="213" spans="1:21" ht="14.25" customHeight="1">
      <c r="A213" s="2"/>
      <c r="B213" s="2"/>
      <c r="C213" s="2"/>
      <c r="D213" s="2"/>
      <c r="E213" s="2"/>
      <c r="F213" s="2"/>
      <c r="G213" s="2"/>
      <c r="H213" s="2"/>
      <c r="I213" s="2"/>
      <c r="J213" s="2"/>
      <c r="K213" s="2"/>
      <c r="L213" s="2"/>
      <c r="M213" s="2"/>
      <c r="N213" s="2"/>
      <c r="O213" s="2"/>
      <c r="P213" s="2"/>
      <c r="Q213" s="2"/>
      <c r="R213" s="2"/>
      <c r="S213" s="2"/>
      <c r="T213" s="2"/>
      <c r="U213" s="2"/>
    </row>
    <row r="214" spans="1:21" ht="14.25" customHeight="1">
      <c r="A214" s="2"/>
      <c r="B214" s="2"/>
      <c r="C214" s="2"/>
      <c r="D214" s="2"/>
      <c r="E214" s="2"/>
      <c r="F214" s="2"/>
      <c r="G214" s="2"/>
      <c r="H214" s="2"/>
      <c r="I214" s="2"/>
      <c r="J214" s="2"/>
      <c r="K214" s="2"/>
      <c r="L214" s="2"/>
      <c r="M214" s="2"/>
      <c r="N214" s="2"/>
      <c r="O214" s="2"/>
      <c r="P214" s="2"/>
      <c r="Q214" s="2"/>
      <c r="R214" s="2"/>
      <c r="S214" s="2"/>
      <c r="T214" s="2"/>
      <c r="U214" s="2"/>
    </row>
    <row r="215" spans="1:21" ht="14.25" customHeight="1">
      <c r="A215" s="2"/>
      <c r="B215" s="2"/>
      <c r="C215" s="2"/>
      <c r="D215" s="2"/>
      <c r="E215" s="2"/>
      <c r="F215" s="2"/>
      <c r="G215" s="2"/>
      <c r="H215" s="2"/>
      <c r="I215" s="2"/>
      <c r="J215" s="2"/>
      <c r="K215" s="2"/>
      <c r="L215" s="2"/>
      <c r="M215" s="2"/>
      <c r="N215" s="2"/>
      <c r="O215" s="2"/>
      <c r="P215" s="2"/>
      <c r="Q215" s="2"/>
      <c r="R215" s="2"/>
      <c r="S215" s="2"/>
      <c r="T215" s="2"/>
      <c r="U215" s="2"/>
    </row>
    <row r="216" spans="1:21" ht="14.25" customHeight="1">
      <c r="A216" s="2"/>
      <c r="B216" s="2"/>
      <c r="C216" s="2"/>
      <c r="D216" s="2"/>
      <c r="E216" s="2"/>
      <c r="F216" s="2"/>
      <c r="G216" s="2"/>
      <c r="H216" s="2"/>
      <c r="I216" s="2"/>
      <c r="J216" s="2"/>
      <c r="K216" s="2"/>
      <c r="L216" s="2"/>
      <c r="M216" s="2"/>
      <c r="N216" s="2"/>
      <c r="O216" s="2"/>
      <c r="P216" s="2"/>
      <c r="Q216" s="2"/>
      <c r="R216" s="2"/>
      <c r="S216" s="2"/>
      <c r="T216" s="2"/>
      <c r="U216" s="2"/>
    </row>
    <row r="217" spans="1:21" ht="14.25" customHeight="1">
      <c r="A217" s="2"/>
      <c r="B217" s="2"/>
      <c r="C217" s="2"/>
      <c r="D217" s="2"/>
      <c r="E217" s="2"/>
      <c r="F217" s="2"/>
      <c r="G217" s="2"/>
      <c r="H217" s="2"/>
      <c r="I217" s="2"/>
      <c r="J217" s="2"/>
      <c r="K217" s="2"/>
      <c r="L217" s="2"/>
      <c r="M217" s="2"/>
      <c r="N217" s="2"/>
      <c r="O217" s="2"/>
      <c r="P217" s="2"/>
      <c r="Q217" s="2"/>
      <c r="R217" s="2"/>
      <c r="S217" s="2"/>
      <c r="T217" s="2"/>
      <c r="U217" s="2"/>
    </row>
    <row r="218" spans="1:21" ht="14.25" customHeight="1">
      <c r="A218" s="2"/>
      <c r="B218" s="2"/>
      <c r="C218" s="2"/>
      <c r="D218" s="2"/>
      <c r="E218" s="2"/>
      <c r="F218" s="2"/>
      <c r="G218" s="2"/>
      <c r="H218" s="2"/>
      <c r="I218" s="2"/>
      <c r="J218" s="2"/>
      <c r="K218" s="2"/>
      <c r="L218" s="2"/>
      <c r="M218" s="2"/>
      <c r="N218" s="2"/>
      <c r="O218" s="2"/>
      <c r="P218" s="2"/>
      <c r="Q218" s="2"/>
      <c r="R218" s="2"/>
      <c r="S218" s="2"/>
      <c r="T218" s="2"/>
      <c r="U218" s="2"/>
    </row>
    <row r="219" spans="1:21" ht="14.25" customHeight="1">
      <c r="A219" s="2"/>
      <c r="B219" s="2"/>
      <c r="C219" s="2"/>
      <c r="D219" s="2"/>
      <c r="E219" s="2"/>
      <c r="F219" s="2"/>
      <c r="G219" s="2"/>
      <c r="H219" s="2"/>
      <c r="I219" s="2"/>
      <c r="J219" s="2"/>
      <c r="K219" s="2"/>
      <c r="L219" s="2"/>
      <c r="M219" s="2"/>
      <c r="N219" s="2"/>
      <c r="O219" s="2"/>
      <c r="P219" s="2"/>
      <c r="Q219" s="2"/>
      <c r="R219" s="2"/>
      <c r="S219" s="2"/>
      <c r="T219" s="2"/>
      <c r="U219" s="2"/>
    </row>
    <row r="220" spans="1:21" ht="14.25" customHeight="1">
      <c r="A220" s="2"/>
      <c r="B220" s="2"/>
      <c r="C220" s="2"/>
      <c r="D220" s="2"/>
      <c r="E220" s="2"/>
      <c r="F220" s="2"/>
      <c r="G220" s="2"/>
      <c r="H220" s="2"/>
      <c r="I220" s="2"/>
      <c r="J220" s="2"/>
      <c r="K220" s="2"/>
      <c r="L220" s="2"/>
      <c r="M220" s="2"/>
      <c r="N220" s="2"/>
      <c r="O220" s="2"/>
      <c r="P220" s="2"/>
      <c r="Q220" s="2"/>
      <c r="R220" s="2"/>
      <c r="S220" s="2"/>
      <c r="T220" s="2"/>
      <c r="U220" s="2"/>
    </row>
    <row r="221" spans="1:21" ht="15.75" customHeight="1"/>
    <row r="222" spans="1:21" ht="15.75" customHeight="1"/>
    <row r="223" spans="1:21" ht="15.75" customHeight="1"/>
    <row r="224" spans="1:2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820AF-51A8-4F8A-AF74-2832E35E84B3}">
  <sheetPr>
    <pageSetUpPr fitToPage="1"/>
  </sheetPr>
  <dimension ref="A1:V48"/>
  <sheetViews>
    <sheetView zoomScale="70" zoomScaleNormal="70" workbookViewId="0">
      <pane xSplit="1" topLeftCell="B1" activePane="topRight" state="frozen"/>
      <selection pane="topRight" activeCell="A14" sqref="A14"/>
    </sheetView>
  </sheetViews>
  <sheetFormatPr defaultColWidth="14.4140625" defaultRowHeight="15" customHeight="1"/>
  <cols>
    <col min="1" max="1" width="16.5" style="104" customWidth="1"/>
    <col min="2" max="2" width="14" style="104" customWidth="1"/>
    <col min="3" max="3" width="13.9140625" style="104" customWidth="1"/>
    <col min="4" max="4" width="13.6640625" style="104" customWidth="1"/>
    <col min="5" max="5" width="13.33203125" style="104" customWidth="1"/>
    <col min="6" max="6" width="14.9140625" style="104" customWidth="1"/>
    <col min="7" max="7" width="13.4140625" style="104" customWidth="1"/>
    <col min="8" max="8" width="13.5" style="104" customWidth="1"/>
    <col min="9" max="9" width="18.4140625" style="104" customWidth="1"/>
    <col min="10" max="10" width="17.1640625" style="104" customWidth="1"/>
    <col min="11" max="11" width="12.5" style="104" customWidth="1"/>
    <col min="12" max="12" width="17.08203125" style="104" customWidth="1"/>
    <col min="13" max="13" width="14.5" style="104" customWidth="1"/>
    <col min="14" max="14" width="21.75" style="104" customWidth="1"/>
    <col min="15" max="15" width="19.33203125" style="104" customWidth="1"/>
    <col min="16" max="16" width="18.08203125" style="104" customWidth="1"/>
    <col min="17" max="17" width="20.5" style="104" customWidth="1"/>
    <col min="18" max="18" width="18.4140625" style="104" customWidth="1"/>
    <col min="19" max="19" width="28.83203125" style="104" customWidth="1"/>
    <col min="20" max="20" width="21.9140625" style="104" customWidth="1"/>
    <col min="21" max="21" width="20.08203125" style="104" customWidth="1"/>
    <col min="22" max="22" width="10.33203125" style="104" customWidth="1"/>
    <col min="23" max="16384" width="14.4140625" style="104"/>
  </cols>
  <sheetData>
    <row r="1" spans="1:22" ht="18">
      <c r="A1" s="100" t="s">
        <v>9</v>
      </c>
      <c r="B1" s="101"/>
      <c r="C1" s="102"/>
      <c r="D1" s="102"/>
      <c r="E1" s="102"/>
      <c r="F1" s="103"/>
      <c r="G1" s="103"/>
      <c r="H1" s="103"/>
      <c r="I1" s="103"/>
      <c r="J1" s="103"/>
      <c r="K1" s="103"/>
      <c r="L1" s="103"/>
      <c r="M1" s="103"/>
      <c r="N1" s="103"/>
      <c r="O1" s="103"/>
      <c r="P1" s="103"/>
      <c r="Q1" s="103"/>
      <c r="R1" s="101"/>
      <c r="S1" s="101"/>
      <c r="T1" s="101"/>
      <c r="U1" s="101"/>
      <c r="V1" s="101"/>
    </row>
    <row r="2" spans="1:22" s="57" customFormat="1" ht="67.5" customHeight="1">
      <c r="A2" s="144" t="s">
        <v>10</v>
      </c>
      <c r="B2" s="145" t="s">
        <v>11</v>
      </c>
      <c r="C2" s="145" t="s">
        <v>12</v>
      </c>
      <c r="D2" s="145" t="s">
        <v>13</v>
      </c>
      <c r="E2" s="146" t="s">
        <v>14</v>
      </c>
      <c r="F2" s="146" t="s">
        <v>15</v>
      </c>
      <c r="G2" s="146" t="s">
        <v>16</v>
      </c>
      <c r="H2" s="146" t="s">
        <v>17</v>
      </c>
      <c r="I2" s="146" t="s">
        <v>18</v>
      </c>
      <c r="J2" s="146" t="s">
        <v>19</v>
      </c>
      <c r="K2" s="146" t="s">
        <v>20</v>
      </c>
      <c r="L2" s="147" t="s">
        <v>2641</v>
      </c>
      <c r="M2" s="146" t="s">
        <v>21</v>
      </c>
      <c r="N2" s="146" t="s">
        <v>2664</v>
      </c>
      <c r="O2" s="144" t="s">
        <v>2663</v>
      </c>
      <c r="P2" s="146" t="s">
        <v>22</v>
      </c>
      <c r="Q2" s="146" t="s">
        <v>2660</v>
      </c>
      <c r="R2" s="144" t="s">
        <v>2661</v>
      </c>
      <c r="S2" s="146" t="s">
        <v>23</v>
      </c>
      <c r="T2" s="146" t="s">
        <v>2662</v>
      </c>
      <c r="U2" s="144" t="s">
        <v>2665</v>
      </c>
      <c r="V2" s="148"/>
    </row>
    <row r="3" spans="1:22" ht="15.5">
      <c r="A3" s="105" t="s">
        <v>24</v>
      </c>
      <c r="B3" s="105">
        <f>COUNTIF('FY27 Fleet - Dept Details'!$A$3:$A$798,$A3)</f>
        <v>21</v>
      </c>
      <c r="C3" s="105">
        <f>COUNTIFS('FY27 Fleet - Dept Details'!$A$3:$A$798,$A3,'FY27 Fleet - Dept Details'!H$3:H$798,"N")</f>
        <v>21</v>
      </c>
      <c r="D3" s="105">
        <f>SUMIF('FY27 Fleet - Dept Details'!$A$3:$A$798,$A3,'FY27 Fleet - Dept Details'!I$3:I$798)</f>
        <v>118885</v>
      </c>
      <c r="E3" s="106">
        <f>SUMIF('FY27 Fleet - Dept Details'!$A$3:$A$798,$A3,'FY27 Fleet - Dept Details'!K$3:K$798)</f>
        <v>102043.98289128102</v>
      </c>
      <c r="F3" s="106">
        <f>SUMIF('FY27 Fleet - Dept Details'!$A$3:$A$798,$A3,'FY27 Fleet - Dept Details'!M$3:M$798)</f>
        <v>15465.901801218381</v>
      </c>
      <c r="G3" s="106">
        <f>SUMIF('FY27 Fleet - Dept Details'!$A$3:$A$798,$A3,'FY27 Fleet - Dept Details'!N$3:N$798)</f>
        <v>0</v>
      </c>
      <c r="H3" s="106">
        <f>SUMIF('FY27 Fleet - Dept Details'!$A$3:$A$798,$A3,'FY27 Fleet - Dept Details'!O$3:O$798)</f>
        <v>0</v>
      </c>
      <c r="I3" s="106">
        <f>SUMIF('FY27 Fleet - Dept Details'!$A$3:$A$798,$A3,'FY27 Fleet - Dept Details'!P$3:P$798)</f>
        <v>48967.569816767013</v>
      </c>
      <c r="J3" s="106">
        <f>SUMIF('FY27 Fleet - Dept Details'!$A$3:$A$798,$A3,'FY27 Fleet - Dept Details'!Q$3:Q$798)</f>
        <v>0</v>
      </c>
      <c r="K3" s="107">
        <f>SUMIF('FY27 Fleet - Dept Details'!$A$3:$A$798,$A3,'FY27 Fleet - Dept Details'!R$3:R$798)</f>
        <v>0</v>
      </c>
      <c r="L3" s="108"/>
      <c r="M3" s="109">
        <f t="shared" ref="M3:M11" si="0">SUM(E3:L3)</f>
        <v>166477.45450926642</v>
      </c>
      <c r="N3" s="106">
        <f t="shared" ref="N3:N11" si="1">M3-M19</f>
        <v>14893.602772620332</v>
      </c>
      <c r="O3" s="110">
        <f t="shared" ref="O3:O12" si="2">N3/M19</f>
        <v>9.8253228176941335E-2</v>
      </c>
      <c r="P3" s="106">
        <f>SUMIF('FY27 Fleet - Dept Details'!$A:$A,$A3,'FY27 Fleet - Dept Details'!$V:$V)</f>
        <v>87597.50842349208</v>
      </c>
      <c r="Q3" s="106">
        <f t="shared" ref="Q3:Q12" si="3">P3-P19</f>
        <v>1316.0766086941003</v>
      </c>
      <c r="R3" s="110">
        <f t="shared" ref="R3:R12" si="4">Q3/P19</f>
        <v>1.5253300519155064E-2</v>
      </c>
      <c r="S3" s="106">
        <f t="shared" ref="S3:S11" si="5">P3+M3</f>
        <v>254074.9629327585</v>
      </c>
      <c r="T3" s="106">
        <f t="shared" ref="T3:T11" si="6">S3-S19</f>
        <v>16209.679381314432</v>
      </c>
      <c r="U3" s="110">
        <f t="shared" ref="U3:U12" si="7">T3/S19</f>
        <v>6.8146469881169944E-2</v>
      </c>
      <c r="V3" s="111"/>
    </row>
    <row r="4" spans="1:22" ht="15.5">
      <c r="A4" s="105" t="s">
        <v>25</v>
      </c>
      <c r="B4" s="105">
        <f>COUNTIF('FY27 Fleet - Dept Details'!$A$3:$A$798,$A4)</f>
        <v>113</v>
      </c>
      <c r="C4" s="105">
        <f>COUNTIFS('FY27 Fleet - Dept Details'!$A$3:$A$798,$A4,'FY27 Fleet - Dept Details'!H$3:H$798,"N")</f>
        <v>86</v>
      </c>
      <c r="D4" s="105">
        <f>SUMIF('FY27 Fleet - Dept Details'!$A$3:$A$798,$A4,'FY27 Fleet - Dept Details'!I$3:I$798)</f>
        <v>612913</v>
      </c>
      <c r="E4" s="106">
        <f>SUMIF('FY27 Fleet - Dept Details'!$A$3:$A$798,$A4,'FY27 Fleet - Dept Details'!K$3:K$798)</f>
        <v>603724.65191745386</v>
      </c>
      <c r="F4" s="106">
        <f>SUMIF('FY27 Fleet - Dept Details'!$A$3:$A$798,$A4,'FY27 Fleet - Dept Details'!M$3:M$798)</f>
        <v>243838.14140023215</v>
      </c>
      <c r="G4" s="106">
        <f>SUMIF('FY27 Fleet - Dept Details'!$A$3:$A$798,$A4,'FY27 Fleet - Dept Details'!N$3:N$798)</f>
        <v>22309.937821220185</v>
      </c>
      <c r="H4" s="106">
        <f>SUMIF('FY27 Fleet - Dept Details'!$A$3:$A$798,$A4,'FY27 Fleet - Dept Details'!O$3:O$798)</f>
        <v>4543.7648245526852</v>
      </c>
      <c r="I4" s="106">
        <f>SUMIF('FY27 Fleet - Dept Details'!$A$3:$A$798,$A4,'FY27 Fleet - Dept Details'!P$3:P$798)</f>
        <v>221369.95112865328</v>
      </c>
      <c r="J4" s="106">
        <f>SUMIF('FY27 Fleet - Dept Details'!$A$3:$A$798,$A4,'FY27 Fleet - Dept Details'!Q$3:Q$798)</f>
        <v>25348.314950120894</v>
      </c>
      <c r="K4" s="107">
        <f>SUMIF('FY27 Fleet - Dept Details'!$A$3:$A$798,$A4,'FY27 Fleet - Dept Details'!R$3:R$798)</f>
        <v>11229.280000000002</v>
      </c>
      <c r="L4" s="108"/>
      <c r="M4" s="109">
        <f t="shared" si="0"/>
        <v>1132364.042042233</v>
      </c>
      <c r="N4" s="106">
        <f t="shared" si="1"/>
        <v>124208.29478587839</v>
      </c>
      <c r="O4" s="110">
        <f t="shared" si="2"/>
        <v>0.12320347835530873</v>
      </c>
      <c r="P4" s="106">
        <f>SUMIF('FY27 Fleet - Dept Details'!$A:$A,$A4,'FY27 Fleet - Dept Details'!$V:$V)</f>
        <v>573963.01539999992</v>
      </c>
      <c r="Q4" s="106">
        <f t="shared" si="3"/>
        <v>22143.50843135803</v>
      </c>
      <c r="R4" s="110">
        <f t="shared" si="4"/>
        <v>4.01281726211545E-2</v>
      </c>
      <c r="S4" s="106">
        <f t="shared" si="5"/>
        <v>1706327.057442233</v>
      </c>
      <c r="T4" s="106">
        <f t="shared" si="6"/>
        <v>146351.80321723642</v>
      </c>
      <c r="U4" s="110">
        <f t="shared" si="7"/>
        <v>9.3816746657269717E-2</v>
      </c>
      <c r="V4" s="111"/>
    </row>
    <row r="5" spans="1:22" ht="15.5">
      <c r="A5" s="105" t="s">
        <v>26</v>
      </c>
      <c r="B5" s="105">
        <f>COUNTIF('FY27 Fleet - Dept Details'!$A$3:$A$798,$A5)</f>
        <v>35</v>
      </c>
      <c r="C5" s="105">
        <f>COUNTIFS('FY27 Fleet - Dept Details'!$A$3:$A$798,$A5,'FY27 Fleet - Dept Details'!H$3:H$798,"N")</f>
        <v>34</v>
      </c>
      <c r="D5" s="105">
        <f>SUMIF('FY27 Fleet - Dept Details'!$A$3:$A$798,$A5,'FY27 Fleet - Dept Details'!I$3:I$798)</f>
        <v>75661</v>
      </c>
      <c r="E5" s="106">
        <f>SUMIF('FY27 Fleet - Dept Details'!$A$3:$A$798,$A5,'FY27 Fleet - Dept Details'!K$3:K$798)</f>
        <v>155556.58758740604</v>
      </c>
      <c r="F5" s="106">
        <f>SUMIF('FY27 Fleet - Dept Details'!$A$3:$A$798,$A5,'FY27 Fleet - Dept Details'!M$3:M$798)</f>
        <v>192.8446259660889</v>
      </c>
      <c r="G5" s="106">
        <f>SUMIF('FY27 Fleet - Dept Details'!$A$3:$A$798,$A5,'FY27 Fleet - Dept Details'!N$3:N$798)</f>
        <v>1444.393273013038</v>
      </c>
      <c r="H5" s="106">
        <f>SUMIF('FY27 Fleet - Dept Details'!$A$3:$A$798,$A5,'FY27 Fleet - Dept Details'!O$3:O$798)</f>
        <v>0</v>
      </c>
      <c r="I5" s="106">
        <f>SUMIF('FY27 Fleet - Dept Details'!$A$3:$A$798,$A5,'FY27 Fleet - Dept Details'!P$3:P$798)</f>
        <v>81559.737733479662</v>
      </c>
      <c r="J5" s="106">
        <f>SUMIF('FY27 Fleet - Dept Details'!$A$3:$A$798,$A5,'FY27 Fleet - Dept Details'!Q$3:Q$798)</f>
        <v>4979.3426975934199</v>
      </c>
      <c r="K5" s="107">
        <f>SUMIF('FY27 Fleet - Dept Details'!$A$3:$A$798,$A5,'FY27 Fleet - Dept Details'!R$3:R$798)</f>
        <v>1048.93</v>
      </c>
      <c r="L5" s="108"/>
      <c r="M5" s="109">
        <f t="shared" si="0"/>
        <v>244781.83591745826</v>
      </c>
      <c r="N5" s="106">
        <f t="shared" si="1"/>
        <v>19885.968025893962</v>
      </c>
      <c r="O5" s="110">
        <f t="shared" si="2"/>
        <v>8.8423003109519879E-2</v>
      </c>
      <c r="P5" s="106">
        <f>SUMIF('FY27 Fleet - Dept Details'!$A:$A,$A5,'FY27 Fleet - Dept Details'!$V:$V)</f>
        <v>82727.589981538447</v>
      </c>
      <c r="Q5" s="106">
        <f t="shared" si="3"/>
        <v>-8854.2559906124225</v>
      </c>
      <c r="R5" s="110">
        <f t="shared" si="4"/>
        <v>-9.6681344393351867E-2</v>
      </c>
      <c r="S5" s="106">
        <f t="shared" si="5"/>
        <v>327509.42589899671</v>
      </c>
      <c r="T5" s="106">
        <f t="shared" si="6"/>
        <v>11031.712035281525</v>
      </c>
      <c r="U5" s="110">
        <f t="shared" si="7"/>
        <v>3.4857784772902245E-2</v>
      </c>
      <c r="V5" s="111"/>
    </row>
    <row r="6" spans="1:22" ht="15.5">
      <c r="A6" s="105" t="s">
        <v>27</v>
      </c>
      <c r="B6" s="105">
        <f>COUNTIF('FY27 Fleet - Dept Details'!$A$3:$A$798,$A6)</f>
        <v>75</v>
      </c>
      <c r="C6" s="105">
        <f>COUNTIFS('FY27 Fleet - Dept Details'!$A$3:$A$798,$A6,'FY27 Fleet - Dept Details'!H$3:H$798,"N")</f>
        <v>71</v>
      </c>
      <c r="D6" s="105">
        <f>SUMIF('FY27 Fleet - Dept Details'!$A$3:$A$798,$A6,'FY27 Fleet - Dept Details'!I$3:I$798)</f>
        <v>206198</v>
      </c>
      <c r="E6" s="106">
        <f>SUMIF('FY27 Fleet - Dept Details'!$A$3:$A$798,$A6,'FY27 Fleet - Dept Details'!K$3:K$798)</f>
        <v>382558.1952744259</v>
      </c>
      <c r="F6" s="106">
        <f>SUMIF('FY27 Fleet - Dept Details'!$A$3:$A$798,$A6,'FY27 Fleet - Dept Details'!M$3:M$798)</f>
        <v>5642.8519809287573</v>
      </c>
      <c r="G6" s="106">
        <f>SUMIF('FY27 Fleet - Dept Details'!$A$3:$A$798,$A6,'FY27 Fleet - Dept Details'!N$3:N$798)</f>
        <v>3699.6299583218442</v>
      </c>
      <c r="H6" s="106">
        <f>SUMIF('FY27 Fleet - Dept Details'!$A$3:$A$798,$A6,'FY27 Fleet - Dept Details'!O$3:O$798)</f>
        <v>0</v>
      </c>
      <c r="I6" s="106">
        <f>SUMIF('FY27 Fleet - Dept Details'!$A$3:$A$798,$A6,'FY27 Fleet - Dept Details'!P$3:P$798)</f>
        <v>169245.49853239366</v>
      </c>
      <c r="J6" s="106">
        <f>SUMIF('FY27 Fleet - Dept Details'!$A$3:$A$798,$A6,'FY27 Fleet - Dept Details'!Q$3:Q$798)</f>
        <v>15675.956003686522</v>
      </c>
      <c r="K6" s="107">
        <f>SUMIF('FY27 Fleet - Dept Details'!$A$3:$A$798,$A6,'FY27 Fleet - Dept Details'!R$3:R$798)</f>
        <v>3096.0200000000004</v>
      </c>
      <c r="L6" s="108"/>
      <c r="M6" s="109">
        <f t="shared" si="0"/>
        <v>579918.15174975677</v>
      </c>
      <c r="N6" s="106">
        <f t="shared" si="1"/>
        <v>60272.80648720212</v>
      </c>
      <c r="O6" s="110">
        <f t="shared" si="2"/>
        <v>0.11598835058697358</v>
      </c>
      <c r="P6" s="106">
        <f>SUMIF('FY27 Fleet - Dept Details'!$A:$A,$A6,'FY27 Fleet - Dept Details'!$V:$V)</f>
        <v>260228.81610190484</v>
      </c>
      <c r="Q6" s="106">
        <f t="shared" si="3"/>
        <v>17554.470900151005</v>
      </c>
      <c r="R6" s="110">
        <f t="shared" si="4"/>
        <v>7.2337563682541822E-2</v>
      </c>
      <c r="S6" s="106">
        <f t="shared" si="5"/>
        <v>840146.96785166161</v>
      </c>
      <c r="T6" s="106">
        <f t="shared" si="6"/>
        <v>77827.277387353126</v>
      </c>
      <c r="U6" s="110">
        <f t="shared" si="7"/>
        <v>0.10209270252477752</v>
      </c>
      <c r="V6" s="111"/>
    </row>
    <row r="7" spans="1:22" ht="15.5">
      <c r="A7" s="105" t="s">
        <v>28</v>
      </c>
      <c r="B7" s="105">
        <f>COUNTIF('FY27 Fleet - Dept Details'!$A$3:$A$798,$A7)</f>
        <v>185</v>
      </c>
      <c r="C7" s="105">
        <f>COUNTIFS('FY27 Fleet - Dept Details'!$A$3:$A$798,$A7,'FY27 Fleet - Dept Details'!H$3:H$798,"N")</f>
        <v>41</v>
      </c>
      <c r="D7" s="105">
        <f>SUMIF('FY27 Fleet - Dept Details'!$A$3:$A$798,$A7,'FY27 Fleet - Dept Details'!I$3:I$798)</f>
        <v>239982</v>
      </c>
      <c r="E7" s="106">
        <f>SUMIF('FY27 Fleet - Dept Details'!$A$3:$A$798,$A7,'FY27 Fleet - Dept Details'!K$3:K$798)</f>
        <v>256462.00442132258</v>
      </c>
      <c r="F7" s="106">
        <f>SUMIF('FY27 Fleet - Dept Details'!$A$3:$A$798,$A7,'FY27 Fleet - Dept Details'!M$3:M$798)</f>
        <v>82433.70064125635</v>
      </c>
      <c r="G7" s="106">
        <f>SUMIF('FY27 Fleet - Dept Details'!$A$3:$A$798,$A7,'FY27 Fleet - Dept Details'!N$3:N$798)</f>
        <v>235958.49188316471</v>
      </c>
      <c r="H7" s="106">
        <f>SUMIF('FY27 Fleet - Dept Details'!$A$3:$A$798,$A7,'FY27 Fleet - Dept Details'!O$3:O$798)</f>
        <v>121647.79161266514</v>
      </c>
      <c r="I7" s="106">
        <f>SUMIF('FY27 Fleet - Dept Details'!$A$3:$A$798,$A7,'FY27 Fleet - Dept Details'!P$3:P$798)</f>
        <v>280222.92724740074</v>
      </c>
      <c r="J7" s="106">
        <f>SUMIF('FY27 Fleet - Dept Details'!$A$3:$A$798,$A7,'FY27 Fleet - Dept Details'!Q$3:Q$798)</f>
        <v>21556.316299868748</v>
      </c>
      <c r="K7" s="107">
        <f>SUMIF('FY27 Fleet - Dept Details'!$A$3:$A$798,$A7,'FY27 Fleet - Dept Details'!R$3:R$798)</f>
        <v>58366.78</v>
      </c>
      <c r="L7" s="108"/>
      <c r="M7" s="109">
        <f t="shared" si="0"/>
        <v>1056648.0121056782</v>
      </c>
      <c r="N7" s="106">
        <f t="shared" si="1"/>
        <v>-190831.05786289647</v>
      </c>
      <c r="O7" s="110">
        <f t="shared" si="2"/>
        <v>-0.15297335438878643</v>
      </c>
      <c r="P7" s="106">
        <f>SUMIF('FY27 Fleet - Dept Details'!$A:$A,$A7,'FY27 Fleet - Dept Details'!$V:$V)</f>
        <v>1123729.0025506711</v>
      </c>
      <c r="Q7" s="106">
        <f t="shared" si="3"/>
        <v>-23885.982559708878</v>
      </c>
      <c r="R7" s="110">
        <f t="shared" si="4"/>
        <v>-2.0813585452974435E-2</v>
      </c>
      <c r="S7" s="106">
        <f t="shared" si="5"/>
        <v>2180377.0146563491</v>
      </c>
      <c r="T7" s="106">
        <f t="shared" si="6"/>
        <v>-214717.04042260535</v>
      </c>
      <c r="U7" s="110">
        <f t="shared" si="7"/>
        <v>-8.9648688312379113E-2</v>
      </c>
      <c r="V7" s="111"/>
    </row>
    <row r="8" spans="1:22" ht="15.5">
      <c r="A8" s="105" t="s">
        <v>29</v>
      </c>
      <c r="B8" s="105">
        <f>COUNTIF('FY27 Fleet - Dept Details'!$A$3:$A$798,$A8)</f>
        <v>63</v>
      </c>
      <c r="C8" s="105">
        <f>COUNTIFS('FY27 Fleet - Dept Details'!$A$3:$A$798,$A8,'FY27 Fleet - Dept Details'!H$3:H$798,"N")</f>
        <v>48</v>
      </c>
      <c r="D8" s="105">
        <f>SUMIF('FY27 Fleet - Dept Details'!$A$3:$A$798,$A8,'FY27 Fleet - Dept Details'!I$3:I$798)</f>
        <v>181836</v>
      </c>
      <c r="E8" s="106">
        <f>SUMIF('FY27 Fleet - Dept Details'!$A$3:$A$798,$A8,'FY27 Fleet - Dept Details'!K$3:K$798)</f>
        <v>249417.12694138073</v>
      </c>
      <c r="F8" s="106">
        <f>SUMIF('FY27 Fleet - Dept Details'!$A$3:$A$798,$A8,'FY27 Fleet - Dept Details'!M$3:M$798)</f>
        <v>16119.865680417035</v>
      </c>
      <c r="G8" s="106">
        <f>SUMIF('FY27 Fleet - Dept Details'!$A$3:$A$798,$A8,'FY27 Fleet - Dept Details'!N$3:N$798)</f>
        <v>9414.5871373737464</v>
      </c>
      <c r="H8" s="106">
        <f>SUMIF('FY27 Fleet - Dept Details'!$A$3:$A$798,$A8,'FY27 Fleet - Dept Details'!O$3:O$798)</f>
        <v>9655.8775947088907</v>
      </c>
      <c r="I8" s="106">
        <f>SUMIF('FY27 Fleet - Dept Details'!$A$3:$A$798,$A8,'FY27 Fleet - Dept Details'!P$3:P$798)</f>
        <v>129828.03541301058</v>
      </c>
      <c r="J8" s="106">
        <f>SUMIF('FY27 Fleet - Dept Details'!$A$3:$A$798,$A8,'FY27 Fleet - Dept Details'!Q$3:Q$798)</f>
        <v>28173.433796750749</v>
      </c>
      <c r="K8" s="107">
        <f>SUMIF('FY27 Fleet - Dept Details'!$A$3:$A$798,$A8,'FY27 Fleet - Dept Details'!R$3:R$798)</f>
        <v>4219.93</v>
      </c>
      <c r="L8" s="108"/>
      <c r="M8" s="109">
        <f t="shared" si="0"/>
        <v>446828.85656364169</v>
      </c>
      <c r="N8" s="106">
        <f t="shared" si="1"/>
        <v>60909.722589870624</v>
      </c>
      <c r="O8" s="110">
        <f t="shared" si="2"/>
        <v>0.15783027382625278</v>
      </c>
      <c r="P8" s="106">
        <f>SUMIF('FY27 Fleet - Dept Details'!$A:$A,$A8,'FY27 Fleet - Dept Details'!$V:$V)</f>
        <v>223093.6182433333</v>
      </c>
      <c r="Q8" s="106">
        <f t="shared" si="3"/>
        <v>2963.1507340776152</v>
      </c>
      <c r="R8" s="110">
        <f t="shared" si="4"/>
        <v>1.3460884209283867E-2</v>
      </c>
      <c r="S8" s="106">
        <f t="shared" si="5"/>
        <v>669922.47480697499</v>
      </c>
      <c r="T8" s="106">
        <f t="shared" si="6"/>
        <v>63872.873323948239</v>
      </c>
      <c r="U8" s="110">
        <f t="shared" si="7"/>
        <v>0.10539215464814902</v>
      </c>
      <c r="V8" s="111"/>
    </row>
    <row r="9" spans="1:22" ht="15.5">
      <c r="A9" s="105" t="s">
        <v>30</v>
      </c>
      <c r="B9" s="105">
        <f>COUNTIF('FY27 Fleet - Dept Details'!$A$3:$A$798,$A9)</f>
        <v>14</v>
      </c>
      <c r="C9" s="105">
        <f>COUNTIFS('FY27 Fleet - Dept Details'!$A$3:$A$798,$A9,'FY27 Fleet - Dept Details'!H$3:H$798,"N")</f>
        <v>8</v>
      </c>
      <c r="D9" s="105">
        <f>SUMIF('FY27 Fleet - Dept Details'!$A$3:$A$798,$A9,'FY27 Fleet - Dept Details'!I$3:I$798)</f>
        <v>14003</v>
      </c>
      <c r="E9" s="106">
        <f>SUMIF('FY27 Fleet - Dept Details'!$A$3:$A$798,$A9,'FY27 Fleet - Dept Details'!K$3:K$798)</f>
        <v>46538.887594768312</v>
      </c>
      <c r="F9" s="106">
        <f>SUMIF('FY27 Fleet - Dept Details'!$A$3:$A$798,$A9,'FY27 Fleet - Dept Details'!M$3:M$798)</f>
        <v>0</v>
      </c>
      <c r="G9" s="106">
        <f>SUMIF('FY27 Fleet - Dept Details'!$A$3:$A$798,$A9,'FY27 Fleet - Dept Details'!N$3:N$798)</f>
        <v>26834.866042692844</v>
      </c>
      <c r="H9" s="106">
        <f>SUMIF('FY27 Fleet - Dept Details'!$A$3:$A$798,$A9,'FY27 Fleet - Dept Details'!O$3:O$798)</f>
        <v>22354.33682708583</v>
      </c>
      <c r="I9" s="106">
        <f>SUMIF('FY27 Fleet - Dept Details'!$A$3:$A$798,$A9,'FY27 Fleet - Dept Details'!P$3:P$798)</f>
        <v>30970.983559360138</v>
      </c>
      <c r="J9" s="106">
        <f>SUMIF('FY27 Fleet - Dept Details'!$A$3:$A$798,$A9,'FY27 Fleet - Dept Details'!Q$3:Q$798)</f>
        <v>828.50185721509354</v>
      </c>
      <c r="K9" s="107">
        <f>SUMIF('FY27 Fleet - Dept Details'!$A$3:$A$798,$A9,'FY27 Fleet - Dept Details'!R$3:R$798)</f>
        <v>46.76</v>
      </c>
      <c r="L9" s="108"/>
      <c r="M9" s="109">
        <f t="shared" si="0"/>
        <v>127574.33588112221</v>
      </c>
      <c r="N9" s="106">
        <f t="shared" si="1"/>
        <v>10153.449597476632</v>
      </c>
      <c r="O9" s="110">
        <f t="shared" si="2"/>
        <v>8.6470558337889233E-2</v>
      </c>
      <c r="P9" s="106">
        <f>SUMIF('FY27 Fleet - Dept Details'!$A:$A,$A9,'FY27 Fleet - Dept Details'!$V:$V)</f>
        <v>87577.637660000008</v>
      </c>
      <c r="Q9" s="106">
        <f t="shared" si="3"/>
        <v>21581.000201009811</v>
      </c>
      <c r="R9" s="110">
        <f t="shared" si="4"/>
        <v>0.32700151146973327</v>
      </c>
      <c r="S9" s="106">
        <f t="shared" si="5"/>
        <v>215151.97354112222</v>
      </c>
      <c r="T9" s="106">
        <f t="shared" si="6"/>
        <v>31734.449798486428</v>
      </c>
      <c r="U9" s="110">
        <f t="shared" si="7"/>
        <v>0.17301754571179878</v>
      </c>
      <c r="V9" s="111"/>
    </row>
    <row r="10" spans="1:22" ht="15.5">
      <c r="A10" s="105" t="s">
        <v>31</v>
      </c>
      <c r="B10" s="105">
        <f>COUNTIF('FY27 Fleet - Dept Details'!$A$3:$A$798,$A10)</f>
        <v>278</v>
      </c>
      <c r="C10" s="105">
        <f>COUNTIFS('FY27 Fleet - Dept Details'!$A$3:$A$798,$A10,'FY27 Fleet - Dept Details'!H$3:H$798,"N")</f>
        <v>200</v>
      </c>
      <c r="D10" s="105">
        <f>SUMIF('FY27 Fleet - Dept Details'!$A$3:$A$798,$A10,'FY27 Fleet - Dept Details'!I$3:I$798)</f>
        <v>1485144</v>
      </c>
      <c r="E10" s="106">
        <f>SUMIF('FY27 Fleet - Dept Details'!$A$3:$A$798,$A10,'FY27 Fleet - Dept Details'!K$3:K$798)</f>
        <v>1147816.9065804493</v>
      </c>
      <c r="F10" s="106">
        <f>SUMIF('FY27 Fleet - Dept Details'!$A$3:$A$798,$A10,'FY27 Fleet - Dept Details'!M$3:M$798)</f>
        <v>670800.59081281477</v>
      </c>
      <c r="G10" s="106">
        <f>SUMIF('FY27 Fleet - Dept Details'!$A$3:$A$798,$A10,'FY27 Fleet - Dept Details'!N$3:N$798)</f>
        <v>169953.25886815105</v>
      </c>
      <c r="H10" s="106">
        <f>SUMIF('FY27 Fleet - Dept Details'!$A$3:$A$798,$A10,'FY27 Fleet - Dept Details'!O$3:O$798)</f>
        <v>134658.20470788373</v>
      </c>
      <c r="I10" s="106">
        <f>SUMIF('FY27 Fleet - Dept Details'!$A$3:$A$798,$A10,'FY27 Fleet - Dept Details'!P$3:P$798)</f>
        <v>589300.94880117232</v>
      </c>
      <c r="J10" s="106">
        <f>SUMIF('FY27 Fleet - Dept Details'!$A$3:$A$798,$A10,'FY27 Fleet - Dept Details'!Q$3:Q$798)</f>
        <v>90569.702484333364</v>
      </c>
      <c r="K10" s="107">
        <f>SUMIF('FY27 Fleet - Dept Details'!$A$3:$A$798,$A10,'FY27 Fleet - Dept Details'!R$3:R$798)</f>
        <v>107854.29999999999</v>
      </c>
      <c r="L10" s="108"/>
      <c r="M10" s="109">
        <f t="shared" si="0"/>
        <v>2910953.9122548043</v>
      </c>
      <c r="N10" s="106">
        <f t="shared" si="1"/>
        <v>261103.12364261178</v>
      </c>
      <c r="O10" s="110">
        <f t="shared" si="2"/>
        <v>9.853502875132053E-2</v>
      </c>
      <c r="P10" s="106">
        <f>SUMIF('FY27 Fleet - Dept Details'!$A:$A,$A10,'FY27 Fleet - Dept Details'!$V:$V)</f>
        <v>1631883.5434014283</v>
      </c>
      <c r="Q10" s="106">
        <f t="shared" si="3"/>
        <v>-17929.639717827784</v>
      </c>
      <c r="R10" s="110">
        <f t="shared" si="4"/>
        <v>-1.0867678777986675E-2</v>
      </c>
      <c r="S10" s="106">
        <f t="shared" si="5"/>
        <v>4542837.4556562323</v>
      </c>
      <c r="T10" s="106">
        <f t="shared" si="6"/>
        <v>243173.48392478377</v>
      </c>
      <c r="U10" s="110">
        <f t="shared" si="7"/>
        <v>5.6556392667787773E-2</v>
      </c>
      <c r="V10" s="111"/>
    </row>
    <row r="11" spans="1:22" ht="15.5">
      <c r="A11" s="105" t="s">
        <v>32</v>
      </c>
      <c r="B11" s="105">
        <f>COUNTIF('FY27 Fleet - Dept Details'!$A$3:$A$798,"NOND")</f>
        <v>12</v>
      </c>
      <c r="C11" s="105">
        <f>COUNTIFS('FY27 Fleet - Dept Details'!$A$3:$A$798,"NOND",'FY27 Fleet - Dept Details'!H$3:H$798,"N")</f>
        <v>3</v>
      </c>
      <c r="D11" s="105">
        <f>SUMIF('FY27 Fleet - Dept Details'!$A$3:$A$798,"NOND",'FY27 Fleet - Dept Details'!I$3:I$798)</f>
        <v>9814</v>
      </c>
      <c r="E11" s="106">
        <f>SUMIF('FY27 Fleet - Dept Details'!$A$3:$A$798,"NOND",'FY27 Fleet - Dept Details'!K$3:K$798)</f>
        <v>21490.434332752346</v>
      </c>
      <c r="F11" s="106">
        <f>SUMIF('FY27 Fleet - Dept Details'!$A$3:$A$798,"NOND",'FY27 Fleet - Dept Details'!M$3:M$798)</f>
        <v>0</v>
      </c>
      <c r="G11" s="106">
        <f>SUMIF('FY27 Fleet - Dept Details'!$A$3:$A$798,"NOND",'FY27 Fleet - Dept Details'!N$3:N$798)</f>
        <v>16069.949477766941</v>
      </c>
      <c r="H11" s="106">
        <f>SUMIF('FY27 Fleet - Dept Details'!$A$3:$A$798,"NOND",'FY27 Fleet - Dept Details'!O$3:O$798)</f>
        <v>2865.391421635979</v>
      </c>
      <c r="I11" s="106">
        <f>SUMIF('FY27 Fleet - Dept Details'!$A$3:$A$798,"NOND",'FY27 Fleet - Dept Details'!P$3:P$798)</f>
        <v>20721.604724739998</v>
      </c>
      <c r="J11" s="106">
        <f>SUMIF('FY27 Fleet - Dept Details'!$A$3:$A$798,"NOND",'FY27 Fleet - Dept Details'!Q$3:Q$798)</f>
        <v>1038.4101972388792</v>
      </c>
      <c r="K11" s="107">
        <f>SUMIF('FY27 Fleet - Dept Details'!$A$3:$A$798,"NOND",'FY27 Fleet - Dept Details'!R$3:R$798)</f>
        <v>627.67000000000007</v>
      </c>
      <c r="L11" s="108"/>
      <c r="M11" s="109">
        <f t="shared" si="0"/>
        <v>62813.46015413414</v>
      </c>
      <c r="N11" s="106">
        <f t="shared" si="1"/>
        <v>10920.147308880922</v>
      </c>
      <c r="O11" s="110">
        <f t="shared" si="2"/>
        <v>0.21043457644427124</v>
      </c>
      <c r="P11" s="106">
        <f>SUMIF('FY27 Fleet - Dept Details'!$A:$A,"NOND",'FY27 Fleet - Dept Details'!$V:$V)</f>
        <v>22522.953699999998</v>
      </c>
      <c r="Q11" s="106">
        <f t="shared" si="3"/>
        <v>2493.4130357601243</v>
      </c>
      <c r="R11" s="110">
        <f t="shared" si="4"/>
        <v>0.12448678067848991</v>
      </c>
      <c r="S11" s="106">
        <f t="shared" si="5"/>
        <v>85336.413854134138</v>
      </c>
      <c r="T11" s="106">
        <f t="shared" si="6"/>
        <v>13413.560344641053</v>
      </c>
      <c r="U11" s="110">
        <f t="shared" si="7"/>
        <v>0.18649927929890323</v>
      </c>
      <c r="V11" s="111"/>
    </row>
    <row r="12" spans="1:22" ht="15.5">
      <c r="A12" s="112" t="s">
        <v>33</v>
      </c>
      <c r="B12" s="113">
        <f t="shared" ref="B12:K12" si="8">SUM(B3:B11)</f>
        <v>796</v>
      </c>
      <c r="C12" s="113">
        <f t="shared" si="8"/>
        <v>512</v>
      </c>
      <c r="D12" s="113">
        <f t="shared" si="8"/>
        <v>2944436</v>
      </c>
      <c r="E12" s="114">
        <f t="shared" si="8"/>
        <v>2965608.7775412402</v>
      </c>
      <c r="F12" s="114">
        <f t="shared" si="8"/>
        <v>1034493.8969428336</v>
      </c>
      <c r="G12" s="114">
        <f t="shared" si="8"/>
        <v>485685.11446170433</v>
      </c>
      <c r="H12" s="114">
        <f t="shared" si="8"/>
        <v>295725.36698853225</v>
      </c>
      <c r="I12" s="114">
        <f t="shared" si="8"/>
        <v>1572187.2569569775</v>
      </c>
      <c r="J12" s="114">
        <f t="shared" si="8"/>
        <v>188169.97828680766</v>
      </c>
      <c r="K12" s="115">
        <f t="shared" si="8"/>
        <v>186489.67</v>
      </c>
      <c r="L12" s="108"/>
      <c r="M12" s="116">
        <f t="shared" ref="M12:N12" si="9">SUM(M3:M11)</f>
        <v>6728360.0611780947</v>
      </c>
      <c r="N12" s="114">
        <f t="shared" si="9"/>
        <v>371516.0573475383</v>
      </c>
      <c r="O12" s="117">
        <f t="shared" si="2"/>
        <v>5.8443475586889851E-2</v>
      </c>
      <c r="P12" s="114">
        <f t="shared" ref="P12" si="10">SUM(P3:P11)</f>
        <v>4093323.6854623682</v>
      </c>
      <c r="Q12" s="114">
        <f t="shared" si="3"/>
        <v>17381.741642901674</v>
      </c>
      <c r="R12" s="118">
        <f t="shared" si="4"/>
        <v>4.264472331176941E-3</v>
      </c>
      <c r="S12" s="114">
        <f t="shared" ref="S12:T12" si="11">SUM(S3:S11)</f>
        <v>10821683.746640462</v>
      </c>
      <c r="T12" s="114">
        <f t="shared" si="11"/>
        <v>388897.79899043962</v>
      </c>
      <c r="U12" s="117">
        <f t="shared" si="7"/>
        <v>3.7276505138882733E-2</v>
      </c>
      <c r="V12" s="103"/>
    </row>
    <row r="13" spans="1:22" ht="15.5">
      <c r="A13" s="119"/>
      <c r="B13" s="120"/>
      <c r="C13" s="120"/>
      <c r="D13" s="120"/>
      <c r="E13" s="121"/>
      <c r="F13" s="121"/>
      <c r="G13" s="122"/>
      <c r="H13" s="121"/>
      <c r="I13" s="121"/>
      <c r="J13" s="121"/>
      <c r="K13" s="121"/>
      <c r="L13" s="121"/>
      <c r="M13" s="121"/>
      <c r="N13" s="123"/>
      <c r="O13" s="123"/>
      <c r="P13" s="123"/>
      <c r="Q13" s="123"/>
      <c r="R13" s="123"/>
      <c r="S13" s="111"/>
      <c r="T13" s="124"/>
      <c r="U13" s="111"/>
      <c r="V13" s="111"/>
    </row>
    <row r="14" spans="1:22" ht="15.5">
      <c r="A14" s="125" t="s">
        <v>2651</v>
      </c>
      <c r="B14" s="126"/>
      <c r="C14" s="126"/>
      <c r="D14" s="126"/>
      <c r="E14" s="127"/>
      <c r="F14" s="119"/>
      <c r="G14" s="119"/>
      <c r="H14" s="119"/>
      <c r="I14" s="119"/>
      <c r="J14" s="119"/>
      <c r="K14" s="119"/>
      <c r="L14" s="119"/>
      <c r="M14" s="119"/>
      <c r="N14" s="128"/>
      <c r="O14" s="128"/>
      <c r="P14" s="128"/>
      <c r="Q14" s="128"/>
      <c r="R14" s="111"/>
      <c r="S14" s="111"/>
      <c r="T14" s="111"/>
      <c r="U14" s="129"/>
      <c r="V14" s="111"/>
    </row>
    <row r="15" spans="1:22" ht="15.5">
      <c r="A15" s="119"/>
      <c r="B15" s="126"/>
      <c r="C15" s="126"/>
      <c r="D15" s="126"/>
      <c r="E15" s="127"/>
      <c r="F15" s="119"/>
      <c r="G15" s="119"/>
      <c r="H15" s="119"/>
      <c r="I15" s="119"/>
      <c r="J15" s="119"/>
      <c r="K15" s="119"/>
      <c r="L15" s="119"/>
      <c r="M15" s="119"/>
      <c r="N15" s="128"/>
      <c r="O15" s="128"/>
      <c r="P15" s="128"/>
      <c r="Q15" s="128"/>
      <c r="R15" s="111"/>
      <c r="S15" s="111"/>
      <c r="T15" s="111"/>
      <c r="U15" s="129"/>
      <c r="V15" s="111"/>
    </row>
    <row r="16" spans="1:22" ht="15.75" customHeight="1">
      <c r="A16" s="119"/>
      <c r="B16" s="126"/>
      <c r="C16" s="126"/>
      <c r="D16" s="126"/>
      <c r="E16" s="128"/>
      <c r="F16" s="128"/>
      <c r="G16" s="128"/>
      <c r="H16" s="128"/>
      <c r="I16" s="128"/>
      <c r="J16" s="128"/>
      <c r="K16" s="128"/>
      <c r="L16" s="128"/>
      <c r="M16" s="121"/>
      <c r="N16" s="128"/>
      <c r="O16" s="128"/>
      <c r="P16" s="128"/>
      <c r="Q16" s="128"/>
      <c r="R16" s="111"/>
      <c r="S16" s="111"/>
      <c r="T16" s="111"/>
      <c r="U16" s="111"/>
      <c r="V16" s="111"/>
    </row>
    <row r="17" spans="1:22" ht="15.75" customHeight="1">
      <c r="A17" s="100" t="s">
        <v>34</v>
      </c>
      <c r="B17" s="130"/>
      <c r="C17" s="130"/>
      <c r="D17" s="130"/>
      <c r="E17" s="131"/>
      <c r="F17" s="131"/>
      <c r="G17" s="131"/>
      <c r="H17" s="131"/>
      <c r="I17" s="131"/>
      <c r="J17" s="131"/>
      <c r="K17" s="131"/>
      <c r="L17" s="131"/>
      <c r="M17" s="131"/>
      <c r="N17" s="132"/>
      <c r="O17" s="133"/>
      <c r="P17" s="103"/>
      <c r="Q17" s="119"/>
      <c r="R17" s="111"/>
      <c r="S17" s="103"/>
      <c r="T17" s="111"/>
      <c r="U17" s="111"/>
      <c r="V17" s="103"/>
    </row>
    <row r="18" spans="1:22" s="152" customFormat="1" ht="46.5">
      <c r="A18" s="144" t="s">
        <v>10</v>
      </c>
      <c r="B18" s="145" t="s">
        <v>11</v>
      </c>
      <c r="C18" s="145" t="s">
        <v>12</v>
      </c>
      <c r="D18" s="145" t="s">
        <v>13</v>
      </c>
      <c r="E18" s="146" t="s">
        <v>14</v>
      </c>
      <c r="F18" s="146" t="s">
        <v>15</v>
      </c>
      <c r="G18" s="146" t="s">
        <v>16</v>
      </c>
      <c r="H18" s="146" t="s">
        <v>17</v>
      </c>
      <c r="I18" s="146" t="s">
        <v>18</v>
      </c>
      <c r="J18" s="146" t="s">
        <v>19</v>
      </c>
      <c r="K18" s="146" t="s">
        <v>20</v>
      </c>
      <c r="L18" s="146" t="s">
        <v>35</v>
      </c>
      <c r="M18" s="146" t="s">
        <v>21</v>
      </c>
      <c r="N18" s="149" t="s">
        <v>2641</v>
      </c>
      <c r="O18" s="149" t="s">
        <v>2643</v>
      </c>
      <c r="P18" s="146" t="s">
        <v>22</v>
      </c>
      <c r="Q18" s="149" t="s">
        <v>2644</v>
      </c>
      <c r="R18" s="149" t="s">
        <v>2645</v>
      </c>
      <c r="S18" s="146" t="s">
        <v>23</v>
      </c>
      <c r="T18" s="150"/>
      <c r="U18" s="150"/>
      <c r="V18" s="151"/>
    </row>
    <row r="19" spans="1:22" ht="15.75" customHeight="1">
      <c r="A19" s="105" t="s">
        <v>24</v>
      </c>
      <c r="B19" s="105">
        <v>21</v>
      </c>
      <c r="C19" s="105">
        <v>21</v>
      </c>
      <c r="D19" s="105">
        <v>94888</v>
      </c>
      <c r="E19" s="106">
        <v>89103.857918879963</v>
      </c>
      <c r="F19" s="106">
        <v>16958.350992948541</v>
      </c>
      <c r="G19" s="106">
        <v>0</v>
      </c>
      <c r="H19" s="106">
        <v>0</v>
      </c>
      <c r="I19" s="106">
        <v>36442.973051100002</v>
      </c>
      <c r="J19" s="106">
        <v>1292.2107121434983</v>
      </c>
      <c r="K19" s="106">
        <v>169.6</v>
      </c>
      <c r="L19" s="106">
        <v>7616.8590615740686</v>
      </c>
      <c r="M19" s="106">
        <f t="shared" ref="M19:M27" si="12">SUM(E19:L19)</f>
        <v>151583.85173664609</v>
      </c>
      <c r="N19" s="108"/>
      <c r="O19" s="108"/>
      <c r="P19" s="106">
        <v>86281.431814797979</v>
      </c>
      <c r="Q19" s="108"/>
      <c r="R19" s="108"/>
      <c r="S19" s="106">
        <f t="shared" ref="S19:S27" si="13">M19+P19</f>
        <v>237865.28355144407</v>
      </c>
      <c r="T19" s="111"/>
      <c r="U19" s="111"/>
      <c r="V19" s="111"/>
    </row>
    <row r="20" spans="1:22" ht="15.75" customHeight="1">
      <c r="A20" s="105" t="s">
        <v>25</v>
      </c>
      <c r="B20" s="105">
        <v>115</v>
      </c>
      <c r="C20" s="105">
        <v>90</v>
      </c>
      <c r="D20" s="105">
        <v>547497</v>
      </c>
      <c r="E20" s="106">
        <v>561064.02319884032</v>
      </c>
      <c r="F20" s="106">
        <v>159823.3770770806</v>
      </c>
      <c r="G20" s="106">
        <v>11613.585106648452</v>
      </c>
      <c r="H20" s="106">
        <v>1291.100557178896</v>
      </c>
      <c r="I20" s="106">
        <v>199568.66194649966</v>
      </c>
      <c r="J20" s="106">
        <v>23048.641895373723</v>
      </c>
      <c r="K20" s="106">
        <v>9823.8799999999992</v>
      </c>
      <c r="L20" s="106">
        <v>41922.477474733038</v>
      </c>
      <c r="M20" s="106">
        <f t="shared" si="12"/>
        <v>1008155.7472563547</v>
      </c>
      <c r="N20" s="108"/>
      <c r="O20" s="108"/>
      <c r="P20" s="106">
        <v>551819.50696864189</v>
      </c>
      <c r="Q20" s="108"/>
      <c r="R20" s="108"/>
      <c r="S20" s="106">
        <f t="shared" si="13"/>
        <v>1559975.2542249965</v>
      </c>
      <c r="T20" s="111"/>
      <c r="U20" s="111"/>
      <c r="V20" s="111"/>
    </row>
    <row r="21" spans="1:22" ht="15.75" customHeight="1">
      <c r="A21" s="105" t="s">
        <v>26</v>
      </c>
      <c r="B21" s="105">
        <v>37</v>
      </c>
      <c r="C21" s="105">
        <v>37</v>
      </c>
      <c r="D21" s="105">
        <v>63239</v>
      </c>
      <c r="E21" s="106">
        <v>151072.68828455999</v>
      </c>
      <c r="F21" s="106">
        <v>126.84047763239997</v>
      </c>
      <c r="G21" s="106">
        <v>0</v>
      </c>
      <c r="H21" s="106">
        <v>0</v>
      </c>
      <c r="I21" s="106">
        <v>64209.047756700042</v>
      </c>
      <c r="J21" s="106">
        <v>2345.0832621912537</v>
      </c>
      <c r="K21" s="106">
        <v>119.19</v>
      </c>
      <c r="L21" s="106">
        <v>7023.0181104806161</v>
      </c>
      <c r="M21" s="106">
        <f t="shared" si="12"/>
        <v>224895.8678915643</v>
      </c>
      <c r="N21" s="108"/>
      <c r="O21" s="108"/>
      <c r="P21" s="106">
        <v>91581.84597215087</v>
      </c>
      <c r="Q21" s="108"/>
      <c r="R21" s="108"/>
      <c r="S21" s="106">
        <f t="shared" si="13"/>
        <v>316477.71386371518</v>
      </c>
      <c r="T21" s="111"/>
      <c r="U21" s="111"/>
      <c r="V21" s="111"/>
    </row>
    <row r="22" spans="1:22" ht="15.75" customHeight="1">
      <c r="A22" s="105" t="s">
        <v>27</v>
      </c>
      <c r="B22" s="105">
        <v>77</v>
      </c>
      <c r="C22" s="105">
        <v>73</v>
      </c>
      <c r="D22" s="105">
        <v>201556</v>
      </c>
      <c r="E22" s="106">
        <v>350799.11201916018</v>
      </c>
      <c r="F22" s="106">
        <v>539.62945492232006</v>
      </c>
      <c r="G22" s="106">
        <v>1667.613485560011</v>
      </c>
      <c r="H22" s="106">
        <v>0</v>
      </c>
      <c r="I22" s="106">
        <v>128811.4482383961</v>
      </c>
      <c r="J22" s="106">
        <v>19579.40509550865</v>
      </c>
      <c r="K22" s="106">
        <v>813.35999999999979</v>
      </c>
      <c r="L22" s="106">
        <v>17434.776969007395</v>
      </c>
      <c r="M22" s="106">
        <f t="shared" si="12"/>
        <v>519645.34526255465</v>
      </c>
      <c r="N22" s="108"/>
      <c r="O22" s="108"/>
      <c r="P22" s="106">
        <v>242674.34520175384</v>
      </c>
      <c r="Q22" s="108"/>
      <c r="R22" s="108"/>
      <c r="S22" s="106">
        <f t="shared" si="13"/>
        <v>762319.69046430849</v>
      </c>
      <c r="T22" s="111"/>
      <c r="U22" s="111"/>
      <c r="V22" s="111"/>
    </row>
    <row r="23" spans="1:22" ht="15.75" customHeight="1">
      <c r="A23" s="105" t="s">
        <v>28</v>
      </c>
      <c r="B23" s="105">
        <v>197</v>
      </c>
      <c r="C23" s="105">
        <v>44</v>
      </c>
      <c r="D23" s="105">
        <v>203491</v>
      </c>
      <c r="E23" s="106">
        <v>238409.61417672009</v>
      </c>
      <c r="F23" s="106">
        <v>58990.80316152647</v>
      </c>
      <c r="G23" s="106">
        <v>398375.19213165174</v>
      </c>
      <c r="H23" s="106">
        <v>111241.28409044225</v>
      </c>
      <c r="I23" s="106">
        <v>303529.47332338296</v>
      </c>
      <c r="J23" s="106">
        <v>14734.747165184226</v>
      </c>
      <c r="K23" s="106">
        <v>31227.649999999994</v>
      </c>
      <c r="L23" s="106">
        <v>90970.305919667066</v>
      </c>
      <c r="M23" s="106">
        <f t="shared" si="12"/>
        <v>1247479.0699685747</v>
      </c>
      <c r="N23" s="108"/>
      <c r="O23" s="108"/>
      <c r="P23" s="106">
        <v>1147614.98511038</v>
      </c>
      <c r="Q23" s="108"/>
      <c r="R23" s="108"/>
      <c r="S23" s="106">
        <f t="shared" si="13"/>
        <v>2395094.0550789544</v>
      </c>
      <c r="T23" s="111"/>
      <c r="U23" s="111"/>
      <c r="V23" s="111"/>
    </row>
    <row r="24" spans="1:22" ht="15.75" customHeight="1">
      <c r="A24" s="105" t="s">
        <v>29</v>
      </c>
      <c r="B24" s="105">
        <v>66</v>
      </c>
      <c r="C24" s="105">
        <v>51</v>
      </c>
      <c r="D24" s="105">
        <v>133661</v>
      </c>
      <c r="E24" s="106">
        <v>232036.03793748014</v>
      </c>
      <c r="F24" s="106">
        <v>7453.6344754776792</v>
      </c>
      <c r="G24" s="106">
        <v>4718.1995150356806</v>
      </c>
      <c r="H24" s="106">
        <v>2977.4028373072538</v>
      </c>
      <c r="I24" s="106">
        <v>107986.89220919606</v>
      </c>
      <c r="J24" s="106">
        <v>8591.2592722362224</v>
      </c>
      <c r="K24" s="106">
        <v>4638.8799999999992</v>
      </c>
      <c r="L24" s="106">
        <v>17516.827727038068</v>
      </c>
      <c r="M24" s="106">
        <f t="shared" si="12"/>
        <v>385919.13397377107</v>
      </c>
      <c r="N24" s="108"/>
      <c r="O24" s="108"/>
      <c r="P24" s="106">
        <v>220130.46750925569</v>
      </c>
      <c r="Q24" s="108"/>
      <c r="R24" s="108"/>
      <c r="S24" s="106">
        <f t="shared" si="13"/>
        <v>606049.60148302675</v>
      </c>
      <c r="T24" s="111"/>
      <c r="U24" s="111"/>
      <c r="V24" s="111"/>
    </row>
    <row r="25" spans="1:22" ht="15.75" customHeight="1">
      <c r="A25" s="105" t="s">
        <v>30</v>
      </c>
      <c r="B25" s="105">
        <v>13</v>
      </c>
      <c r="C25" s="105">
        <v>8</v>
      </c>
      <c r="D25" s="105">
        <v>12009</v>
      </c>
      <c r="E25" s="106">
        <v>41270.483766959995</v>
      </c>
      <c r="F25" s="106">
        <v>0</v>
      </c>
      <c r="G25" s="106">
        <v>19086.301893317748</v>
      </c>
      <c r="H25" s="106">
        <v>21839.938568990226</v>
      </c>
      <c r="I25" s="106">
        <v>22559.9356983</v>
      </c>
      <c r="J25" s="106">
        <v>1021.9616004374013</v>
      </c>
      <c r="K25" s="106">
        <v>1802.45</v>
      </c>
      <c r="L25" s="106">
        <v>9839.8147556402091</v>
      </c>
      <c r="M25" s="106">
        <f t="shared" si="12"/>
        <v>117420.88628364558</v>
      </c>
      <c r="N25" s="108"/>
      <c r="O25" s="108"/>
      <c r="P25" s="106">
        <v>65996.637458990197</v>
      </c>
      <c r="Q25" s="108"/>
      <c r="R25" s="108"/>
      <c r="S25" s="106">
        <f t="shared" si="13"/>
        <v>183417.52374263579</v>
      </c>
      <c r="T25" s="111"/>
      <c r="U25" s="111"/>
      <c r="V25" s="111"/>
    </row>
    <row r="26" spans="1:22" ht="15.75" customHeight="1">
      <c r="A26" s="105" t="s">
        <v>31</v>
      </c>
      <c r="B26" s="105">
        <v>283</v>
      </c>
      <c r="C26" s="105">
        <v>215</v>
      </c>
      <c r="D26" s="105">
        <v>1560102</v>
      </c>
      <c r="E26" s="106">
        <v>1101114.1762227584</v>
      </c>
      <c r="F26" s="106">
        <v>561993.32427036925</v>
      </c>
      <c r="G26" s="106">
        <v>129792.96852342493</v>
      </c>
      <c r="H26" s="106">
        <v>116603.18180712972</v>
      </c>
      <c r="I26" s="106">
        <v>466516.33184525376</v>
      </c>
      <c r="J26" s="106">
        <v>75102.786609392977</v>
      </c>
      <c r="K26" s="106">
        <v>73333.08</v>
      </c>
      <c r="L26" s="106">
        <v>125394.93933386364</v>
      </c>
      <c r="M26" s="106">
        <f t="shared" si="12"/>
        <v>2649850.7886121925</v>
      </c>
      <c r="N26" s="108"/>
      <c r="O26" s="108"/>
      <c r="P26" s="106">
        <v>1649813.183119256</v>
      </c>
      <c r="Q26" s="108"/>
      <c r="R26" s="108"/>
      <c r="S26" s="106">
        <f t="shared" si="13"/>
        <v>4299663.9717314485</v>
      </c>
      <c r="T26" s="111"/>
      <c r="U26" s="111"/>
      <c r="V26" s="111"/>
    </row>
    <row r="27" spans="1:22" ht="15.75" customHeight="1">
      <c r="A27" s="105" t="s">
        <v>32</v>
      </c>
      <c r="B27" s="105">
        <v>12</v>
      </c>
      <c r="C27" s="105">
        <v>3</v>
      </c>
      <c r="D27" s="105">
        <v>9001</v>
      </c>
      <c r="E27" s="106">
        <v>19057.624002479999</v>
      </c>
      <c r="F27" s="106">
        <v>0</v>
      </c>
      <c r="G27" s="106">
        <v>13205.985285903531</v>
      </c>
      <c r="H27" s="106">
        <v>2502.3631312072444</v>
      </c>
      <c r="I27" s="106">
        <v>13605.376605744001</v>
      </c>
      <c r="J27" s="106">
        <v>521.71728783951005</v>
      </c>
      <c r="K27" s="106">
        <v>1480.06</v>
      </c>
      <c r="L27" s="106">
        <v>1520.1865320789373</v>
      </c>
      <c r="M27" s="106">
        <f t="shared" si="12"/>
        <v>51893.312845253218</v>
      </c>
      <c r="N27" s="108"/>
      <c r="O27" s="108"/>
      <c r="P27" s="106">
        <v>20029.540664239874</v>
      </c>
      <c r="Q27" s="108"/>
      <c r="R27" s="108"/>
      <c r="S27" s="106">
        <f t="shared" si="13"/>
        <v>71922.853509493085</v>
      </c>
      <c r="T27" s="111"/>
      <c r="U27" s="111"/>
      <c r="V27" s="111"/>
    </row>
    <row r="28" spans="1:22" ht="15.75" customHeight="1">
      <c r="A28" s="134" t="s">
        <v>33</v>
      </c>
      <c r="B28" s="135">
        <f t="shared" ref="B28:M28" si="14">SUM(B19:B27)</f>
        <v>821</v>
      </c>
      <c r="C28" s="135">
        <f t="shared" si="14"/>
        <v>542</v>
      </c>
      <c r="D28" s="136">
        <f t="shared" si="14"/>
        <v>2825444</v>
      </c>
      <c r="E28" s="136">
        <f t="shared" si="14"/>
        <v>2783927.6175278393</v>
      </c>
      <c r="F28" s="136">
        <f t="shared" si="14"/>
        <v>805885.95990995725</v>
      </c>
      <c r="G28" s="136">
        <f t="shared" si="14"/>
        <v>578459.84594154207</v>
      </c>
      <c r="H28" s="136">
        <f t="shared" si="14"/>
        <v>256455.2709922556</v>
      </c>
      <c r="I28" s="136">
        <f t="shared" si="14"/>
        <v>1343230.1406745727</v>
      </c>
      <c r="J28" s="136">
        <f t="shared" si="14"/>
        <v>146237.81290030747</v>
      </c>
      <c r="K28" s="136">
        <f t="shared" si="14"/>
        <v>123408.15</v>
      </c>
      <c r="L28" s="136">
        <f t="shared" si="14"/>
        <v>319239.20588408306</v>
      </c>
      <c r="M28" s="136">
        <f t="shared" si="14"/>
        <v>6356844.0038305568</v>
      </c>
      <c r="N28" s="108"/>
      <c r="O28" s="108"/>
      <c r="P28" s="136">
        <f t="shared" ref="P28" si="15">SUM(P19:P27)</f>
        <v>4075941.9438194665</v>
      </c>
      <c r="Q28" s="108"/>
      <c r="R28" s="108"/>
      <c r="S28" s="136">
        <f>SUM(S19:S27)</f>
        <v>10432785.947650023</v>
      </c>
      <c r="T28" s="111"/>
      <c r="U28" s="111"/>
      <c r="V28" s="111"/>
    </row>
    <row r="29" spans="1:22" ht="15.75" customHeight="1">
      <c r="A29" s="111"/>
      <c r="B29" s="126"/>
      <c r="C29" s="126"/>
      <c r="D29" s="126"/>
      <c r="E29" s="127"/>
      <c r="F29" s="111"/>
      <c r="G29" s="111"/>
      <c r="H29" s="128"/>
      <c r="I29" s="128"/>
      <c r="J29" s="128"/>
      <c r="K29" s="128"/>
      <c r="L29" s="128"/>
      <c r="M29" s="128"/>
      <c r="N29" s="128"/>
      <c r="O29" s="128"/>
      <c r="P29" s="119"/>
      <c r="Q29" s="119"/>
      <c r="R29" s="111"/>
      <c r="S29" s="111"/>
      <c r="T29" s="111"/>
      <c r="U29" s="111"/>
      <c r="V29" s="111"/>
    </row>
    <row r="30" spans="1:22" ht="15.75" customHeight="1">
      <c r="A30" s="137" t="s">
        <v>2652</v>
      </c>
      <c r="B30" s="126"/>
      <c r="C30" s="126"/>
      <c r="D30" s="126"/>
      <c r="E30" s="127"/>
      <c r="F30" s="111"/>
      <c r="G30" s="111"/>
      <c r="H30" s="128"/>
      <c r="I30" s="128"/>
      <c r="J30" s="128"/>
      <c r="K30" s="128"/>
      <c r="L30" s="128"/>
      <c r="M30" s="128"/>
      <c r="N30" s="128"/>
      <c r="O30" s="128"/>
      <c r="P30" s="119"/>
      <c r="Q30" s="119"/>
      <c r="R30" s="111"/>
      <c r="S30" s="111"/>
      <c r="T30" s="111"/>
      <c r="U30" s="111"/>
      <c r="V30" s="111"/>
    </row>
    <row r="31" spans="1:22" ht="15.75" customHeight="1">
      <c r="A31" s="111"/>
      <c r="B31" s="126"/>
      <c r="C31" s="126"/>
      <c r="D31" s="126"/>
      <c r="E31" s="127"/>
      <c r="F31" s="111"/>
      <c r="G31" s="111"/>
      <c r="H31" s="128"/>
      <c r="I31" s="128"/>
      <c r="J31" s="128"/>
      <c r="K31" s="128"/>
      <c r="L31" s="128"/>
      <c r="M31" s="128"/>
      <c r="N31" s="128"/>
      <c r="O31" s="128"/>
      <c r="P31" s="119"/>
      <c r="Q31" s="119"/>
      <c r="R31" s="111"/>
      <c r="S31" s="111"/>
      <c r="T31" s="111"/>
      <c r="U31" s="111"/>
      <c r="V31" s="111"/>
    </row>
    <row r="32" spans="1:22" ht="15.75" customHeight="1">
      <c r="A32" s="111"/>
      <c r="B32" s="126"/>
      <c r="C32" s="126"/>
      <c r="D32" s="126"/>
      <c r="E32" s="128"/>
      <c r="F32" s="128"/>
      <c r="G32" s="138"/>
      <c r="H32" s="132"/>
      <c r="I32" s="128"/>
      <c r="J32" s="132"/>
      <c r="K32" s="128"/>
      <c r="L32" s="128"/>
      <c r="M32" s="139"/>
      <c r="N32" s="128"/>
      <c r="O32" s="128"/>
      <c r="P32" s="111"/>
      <c r="Q32" s="111"/>
      <c r="R32" s="111"/>
      <c r="S32" s="111"/>
      <c r="T32" s="111"/>
      <c r="U32" s="111"/>
      <c r="V32" s="111"/>
    </row>
    <row r="33" spans="1:22" ht="15.75" customHeight="1">
      <c r="A33" s="76" t="s">
        <v>2667</v>
      </c>
      <c r="B33" s="126"/>
      <c r="C33" s="126"/>
      <c r="D33" s="126"/>
      <c r="E33" s="128"/>
      <c r="F33" s="128"/>
      <c r="G33" s="128"/>
      <c r="H33" s="128"/>
      <c r="I33" s="128"/>
      <c r="J33" s="128"/>
      <c r="K33" s="128"/>
      <c r="L33" s="128"/>
      <c r="M33" s="128"/>
      <c r="N33" s="128"/>
      <c r="O33" s="128"/>
      <c r="P33" s="111"/>
      <c r="Q33" s="111"/>
      <c r="R33" s="111"/>
      <c r="S33" s="140" t="s">
        <v>37</v>
      </c>
      <c r="T33" s="111"/>
      <c r="U33" s="111"/>
      <c r="V33" s="111"/>
    </row>
    <row r="34" spans="1:22" s="57" customFormat="1" ht="51" customHeight="1">
      <c r="A34" s="144" t="s">
        <v>10</v>
      </c>
      <c r="B34" s="145" t="s">
        <v>11</v>
      </c>
      <c r="C34" s="145" t="s">
        <v>12</v>
      </c>
      <c r="D34" s="145" t="s">
        <v>13</v>
      </c>
      <c r="E34" s="146" t="s">
        <v>14</v>
      </c>
      <c r="F34" s="146" t="s">
        <v>15</v>
      </c>
      <c r="G34" s="146" t="s">
        <v>16</v>
      </c>
      <c r="H34" s="146" t="s">
        <v>17</v>
      </c>
      <c r="I34" s="146" t="s">
        <v>18</v>
      </c>
      <c r="J34" s="146" t="s">
        <v>19</v>
      </c>
      <c r="K34" s="146" t="s">
        <v>20</v>
      </c>
      <c r="L34" s="146" t="s">
        <v>35</v>
      </c>
      <c r="M34" s="146" t="s">
        <v>21</v>
      </c>
      <c r="N34" s="147" t="s">
        <v>2641</v>
      </c>
      <c r="O34" s="147" t="s">
        <v>2643</v>
      </c>
      <c r="P34" s="146" t="s">
        <v>22</v>
      </c>
      <c r="Q34" s="147" t="s">
        <v>2644</v>
      </c>
      <c r="R34" s="147" t="s">
        <v>2645</v>
      </c>
      <c r="S34" s="146" t="s">
        <v>23</v>
      </c>
      <c r="T34" s="153"/>
      <c r="U34" s="153"/>
      <c r="V34" s="153"/>
    </row>
    <row r="35" spans="1:22" ht="15.75" customHeight="1">
      <c r="A35" s="105" t="s">
        <v>24</v>
      </c>
      <c r="B35" s="105">
        <f t="shared" ref="B35:M35" si="16">B3-B19</f>
        <v>0</v>
      </c>
      <c r="C35" s="105">
        <f t="shared" si="16"/>
        <v>0</v>
      </c>
      <c r="D35" s="105">
        <f t="shared" si="16"/>
        <v>23997</v>
      </c>
      <c r="E35" s="106">
        <f t="shared" si="16"/>
        <v>12940.124972401056</v>
      </c>
      <c r="F35" s="106">
        <f t="shared" si="16"/>
        <v>-1492.4491917301602</v>
      </c>
      <c r="G35" s="106">
        <f t="shared" si="16"/>
        <v>0</v>
      </c>
      <c r="H35" s="106">
        <f t="shared" si="16"/>
        <v>0</v>
      </c>
      <c r="I35" s="106">
        <f t="shared" si="16"/>
        <v>12524.596765667011</v>
      </c>
      <c r="J35" s="106">
        <f t="shared" si="16"/>
        <v>-1292.2107121434983</v>
      </c>
      <c r="K35" s="106">
        <f t="shared" si="16"/>
        <v>-169.6</v>
      </c>
      <c r="L35" s="106">
        <f t="shared" si="16"/>
        <v>-7616.8590615740686</v>
      </c>
      <c r="M35" s="106">
        <f t="shared" si="16"/>
        <v>14893.602772620332</v>
      </c>
      <c r="N35" s="108"/>
      <c r="O35" s="108"/>
      <c r="P35" s="106">
        <f t="shared" ref="P35:P43" si="17">P3-P19</f>
        <v>1316.0766086941003</v>
      </c>
      <c r="Q35" s="108"/>
      <c r="R35" s="108"/>
      <c r="S35" s="141">
        <f>Table6[[#This Row],[Fleet Services Total]]+Table6[[#This Row],[Total Replacement]]</f>
        <v>16209.679381314432</v>
      </c>
      <c r="T35" s="142">
        <f t="shared" ref="T35:T44" si="18">S35/S19</f>
        <v>6.8146469881169944E-2</v>
      </c>
      <c r="U35" s="111"/>
      <c r="V35" s="111"/>
    </row>
    <row r="36" spans="1:22" ht="15.75" customHeight="1">
      <c r="A36" s="105" t="s">
        <v>38</v>
      </c>
      <c r="B36" s="105">
        <f t="shared" ref="B36:M36" si="19">B4-B20</f>
        <v>-2</v>
      </c>
      <c r="C36" s="105">
        <f t="shared" si="19"/>
        <v>-4</v>
      </c>
      <c r="D36" s="105">
        <f t="shared" si="19"/>
        <v>65416</v>
      </c>
      <c r="E36" s="106">
        <f t="shared" si="19"/>
        <v>42660.628718613531</v>
      </c>
      <c r="F36" s="106">
        <f t="shared" si="19"/>
        <v>84014.764323151554</v>
      </c>
      <c r="G36" s="106">
        <f t="shared" si="19"/>
        <v>10696.352714571733</v>
      </c>
      <c r="H36" s="106">
        <f t="shared" si="19"/>
        <v>3252.6642673737892</v>
      </c>
      <c r="I36" s="106">
        <f t="shared" si="19"/>
        <v>21801.289182153618</v>
      </c>
      <c r="J36" s="106">
        <f t="shared" si="19"/>
        <v>2299.6730547471707</v>
      </c>
      <c r="K36" s="106">
        <f t="shared" si="19"/>
        <v>1405.4000000000033</v>
      </c>
      <c r="L36" s="106">
        <f t="shared" si="19"/>
        <v>-41922.477474733038</v>
      </c>
      <c r="M36" s="106">
        <f t="shared" si="19"/>
        <v>124208.29478587839</v>
      </c>
      <c r="N36" s="108"/>
      <c r="O36" s="108"/>
      <c r="P36" s="106">
        <f t="shared" si="17"/>
        <v>22143.50843135803</v>
      </c>
      <c r="Q36" s="108"/>
      <c r="R36" s="108"/>
      <c r="S36" s="141">
        <f>Table6[[#This Row],[Fleet Services Total]]+Table6[[#This Row],[Total Replacement]]</f>
        <v>146351.80321723642</v>
      </c>
      <c r="T36" s="142">
        <f t="shared" si="18"/>
        <v>9.3816746657269717E-2</v>
      </c>
      <c r="U36" s="111"/>
      <c r="V36" s="111"/>
    </row>
    <row r="37" spans="1:22" ht="15.75" customHeight="1">
      <c r="A37" s="105" t="s">
        <v>26</v>
      </c>
      <c r="B37" s="105">
        <f t="shared" ref="B37:M37" si="20">B5-B21</f>
        <v>-2</v>
      </c>
      <c r="C37" s="105">
        <f t="shared" si="20"/>
        <v>-3</v>
      </c>
      <c r="D37" s="105">
        <f t="shared" si="20"/>
        <v>12422</v>
      </c>
      <c r="E37" s="106">
        <f t="shared" si="20"/>
        <v>4483.8993028460536</v>
      </c>
      <c r="F37" s="106">
        <f t="shared" si="20"/>
        <v>66.004148333688931</v>
      </c>
      <c r="G37" s="106">
        <f t="shared" si="20"/>
        <v>1444.393273013038</v>
      </c>
      <c r="H37" s="106">
        <f t="shared" si="20"/>
        <v>0</v>
      </c>
      <c r="I37" s="106">
        <f t="shared" si="20"/>
        <v>17350.68997677962</v>
      </c>
      <c r="J37" s="106">
        <f t="shared" si="20"/>
        <v>2634.2594354021662</v>
      </c>
      <c r="K37" s="106">
        <f t="shared" si="20"/>
        <v>929.74</v>
      </c>
      <c r="L37" s="106">
        <f t="shared" si="20"/>
        <v>-7023.0181104806161</v>
      </c>
      <c r="M37" s="106">
        <f t="shared" si="20"/>
        <v>19885.968025893962</v>
      </c>
      <c r="N37" s="108"/>
      <c r="O37" s="108"/>
      <c r="P37" s="106">
        <f t="shared" si="17"/>
        <v>-8854.2559906124225</v>
      </c>
      <c r="Q37" s="108"/>
      <c r="R37" s="108"/>
      <c r="S37" s="141">
        <f>Table6[[#This Row],[Fleet Services Total]]+Table6[[#This Row],[Total Replacement]]</f>
        <v>11031.71203528154</v>
      </c>
      <c r="T37" s="142">
        <f t="shared" si="18"/>
        <v>3.4857784772902294E-2</v>
      </c>
      <c r="U37" s="111"/>
      <c r="V37" s="111"/>
    </row>
    <row r="38" spans="1:22" ht="15.75" customHeight="1">
      <c r="A38" s="105" t="s">
        <v>27</v>
      </c>
      <c r="B38" s="105">
        <f t="shared" ref="B38:M38" si="21">B6-B22</f>
        <v>-2</v>
      </c>
      <c r="C38" s="105">
        <f t="shared" si="21"/>
        <v>-2</v>
      </c>
      <c r="D38" s="105">
        <f t="shared" si="21"/>
        <v>4642</v>
      </c>
      <c r="E38" s="106">
        <f t="shared" si="21"/>
        <v>31759.083255265723</v>
      </c>
      <c r="F38" s="106">
        <f t="shared" si="21"/>
        <v>5103.222526006437</v>
      </c>
      <c r="G38" s="106">
        <f t="shared" si="21"/>
        <v>2032.0164727618333</v>
      </c>
      <c r="H38" s="106">
        <f t="shared" si="21"/>
        <v>0</v>
      </c>
      <c r="I38" s="106">
        <f t="shared" si="21"/>
        <v>40434.050293997556</v>
      </c>
      <c r="J38" s="106">
        <f t="shared" si="21"/>
        <v>-3903.4490918221272</v>
      </c>
      <c r="K38" s="106">
        <f t="shared" si="21"/>
        <v>2282.6600000000008</v>
      </c>
      <c r="L38" s="106">
        <f t="shared" si="21"/>
        <v>-17434.776969007395</v>
      </c>
      <c r="M38" s="106">
        <f t="shared" si="21"/>
        <v>60272.80648720212</v>
      </c>
      <c r="N38" s="108"/>
      <c r="O38" s="108"/>
      <c r="P38" s="106">
        <f t="shared" si="17"/>
        <v>17554.470900151005</v>
      </c>
      <c r="Q38" s="108"/>
      <c r="R38" s="108"/>
      <c r="S38" s="141">
        <f>Table6[[#This Row],[Fleet Services Total]]+Table6[[#This Row],[Total Replacement]]</f>
        <v>77827.277387353126</v>
      </c>
      <c r="T38" s="142">
        <f t="shared" si="18"/>
        <v>0.10209270252477752</v>
      </c>
      <c r="U38" s="111"/>
      <c r="V38" s="111"/>
    </row>
    <row r="39" spans="1:22" ht="15.75" customHeight="1">
      <c r="A39" s="105" t="s">
        <v>28</v>
      </c>
      <c r="B39" s="105">
        <f t="shared" ref="B39:M39" si="22">B7-B23</f>
        <v>-12</v>
      </c>
      <c r="C39" s="105">
        <f t="shared" si="22"/>
        <v>-3</v>
      </c>
      <c r="D39" s="105">
        <f t="shared" si="22"/>
        <v>36491</v>
      </c>
      <c r="E39" s="106">
        <f t="shared" si="22"/>
        <v>18052.390244602488</v>
      </c>
      <c r="F39" s="106">
        <f t="shared" si="22"/>
        <v>23442.89747972988</v>
      </c>
      <c r="G39" s="106">
        <f t="shared" si="22"/>
        <v>-162416.70024848703</v>
      </c>
      <c r="H39" s="106">
        <f t="shared" si="22"/>
        <v>10406.507522222892</v>
      </c>
      <c r="I39" s="106">
        <f t="shared" si="22"/>
        <v>-23306.546075982216</v>
      </c>
      <c r="J39" s="106">
        <f t="shared" si="22"/>
        <v>6821.5691346845215</v>
      </c>
      <c r="K39" s="106">
        <f t="shared" si="22"/>
        <v>27139.130000000005</v>
      </c>
      <c r="L39" s="106">
        <f t="shared" si="22"/>
        <v>-90970.305919667066</v>
      </c>
      <c r="M39" s="106">
        <f t="shared" si="22"/>
        <v>-190831.05786289647</v>
      </c>
      <c r="N39" s="108"/>
      <c r="O39" s="108"/>
      <c r="P39" s="106">
        <f t="shared" si="17"/>
        <v>-23885.982559708878</v>
      </c>
      <c r="Q39" s="108"/>
      <c r="R39" s="108"/>
      <c r="S39" s="141">
        <f>Table6[[#This Row],[Fleet Services Total]]+Table6[[#This Row],[Total Replacement]]</f>
        <v>-214717.04042260535</v>
      </c>
      <c r="T39" s="142">
        <f t="shared" si="18"/>
        <v>-8.9648688312379113E-2</v>
      </c>
      <c r="U39" s="111"/>
      <c r="V39" s="111"/>
    </row>
    <row r="40" spans="1:22" ht="15.75" customHeight="1">
      <c r="A40" s="105" t="s">
        <v>29</v>
      </c>
      <c r="B40" s="105">
        <f t="shared" ref="B40:M40" si="23">B8-B24</f>
        <v>-3</v>
      </c>
      <c r="C40" s="105">
        <f t="shared" si="23"/>
        <v>-3</v>
      </c>
      <c r="D40" s="105">
        <f t="shared" si="23"/>
        <v>48175</v>
      </c>
      <c r="E40" s="106">
        <f t="shared" si="23"/>
        <v>17381.08900390059</v>
      </c>
      <c r="F40" s="106">
        <f t="shared" si="23"/>
        <v>8666.2312049393549</v>
      </c>
      <c r="G40" s="106">
        <f t="shared" si="23"/>
        <v>4696.3876223380657</v>
      </c>
      <c r="H40" s="106">
        <f t="shared" si="23"/>
        <v>6678.4747574016365</v>
      </c>
      <c r="I40" s="106">
        <f t="shared" si="23"/>
        <v>21841.143203814529</v>
      </c>
      <c r="J40" s="106">
        <f t="shared" si="23"/>
        <v>19582.174524514528</v>
      </c>
      <c r="K40" s="106">
        <f t="shared" si="23"/>
        <v>-418.94999999999891</v>
      </c>
      <c r="L40" s="106">
        <f t="shared" si="23"/>
        <v>-17516.827727038068</v>
      </c>
      <c r="M40" s="106">
        <f t="shared" si="23"/>
        <v>60909.722589870624</v>
      </c>
      <c r="N40" s="108"/>
      <c r="O40" s="108"/>
      <c r="P40" s="106">
        <f t="shared" si="17"/>
        <v>2963.1507340776152</v>
      </c>
      <c r="Q40" s="108"/>
      <c r="R40" s="108"/>
      <c r="S40" s="141">
        <f>Table6[[#This Row],[Fleet Services Total]]+Table6[[#This Row],[Total Replacement]]</f>
        <v>63872.873323948239</v>
      </c>
      <c r="T40" s="142">
        <f t="shared" si="18"/>
        <v>0.10539215464814902</v>
      </c>
      <c r="U40" s="111"/>
      <c r="V40" s="111"/>
    </row>
    <row r="41" spans="1:22" ht="15.75" customHeight="1">
      <c r="A41" s="105" t="s">
        <v>30</v>
      </c>
      <c r="B41" s="105">
        <f t="shared" ref="B41:M41" si="24">B9-B25</f>
        <v>1</v>
      </c>
      <c r="C41" s="105">
        <f t="shared" si="24"/>
        <v>0</v>
      </c>
      <c r="D41" s="105">
        <f t="shared" si="24"/>
        <v>1994</v>
      </c>
      <c r="E41" s="106">
        <f t="shared" si="24"/>
        <v>5268.4038278083171</v>
      </c>
      <c r="F41" s="106">
        <f t="shared" si="24"/>
        <v>0</v>
      </c>
      <c r="G41" s="106">
        <f t="shared" si="24"/>
        <v>7748.5641493750954</v>
      </c>
      <c r="H41" s="106">
        <f t="shared" si="24"/>
        <v>514.39825809560352</v>
      </c>
      <c r="I41" s="106">
        <f t="shared" si="24"/>
        <v>8411.0478610601385</v>
      </c>
      <c r="J41" s="106">
        <f t="shared" si="24"/>
        <v>-193.45974322230779</v>
      </c>
      <c r="K41" s="106">
        <f t="shared" si="24"/>
        <v>-1755.69</v>
      </c>
      <c r="L41" s="106">
        <f t="shared" si="24"/>
        <v>-9839.8147556402091</v>
      </c>
      <c r="M41" s="106">
        <f t="shared" si="24"/>
        <v>10153.449597476632</v>
      </c>
      <c r="N41" s="108"/>
      <c r="O41" s="108"/>
      <c r="P41" s="106">
        <f t="shared" si="17"/>
        <v>21581.000201009811</v>
      </c>
      <c r="Q41" s="108"/>
      <c r="R41" s="108"/>
      <c r="S41" s="141">
        <f>Table6[[#This Row],[Fleet Services Total]]+Table6[[#This Row],[Total Replacement]]</f>
        <v>31734.449798486443</v>
      </c>
      <c r="T41" s="142">
        <f t="shared" si="18"/>
        <v>0.17301754571179886</v>
      </c>
      <c r="U41" s="111"/>
      <c r="V41" s="111"/>
    </row>
    <row r="42" spans="1:22" ht="15.75" customHeight="1">
      <c r="A42" s="105" t="s">
        <v>31</v>
      </c>
      <c r="B42" s="105">
        <f t="shared" ref="B42:M42" si="25">B10-B26</f>
        <v>-5</v>
      </c>
      <c r="C42" s="105">
        <f t="shared" si="25"/>
        <v>-15</v>
      </c>
      <c r="D42" s="105">
        <f t="shared" si="25"/>
        <v>-74958</v>
      </c>
      <c r="E42" s="106">
        <f t="shared" si="25"/>
        <v>46702.730357690947</v>
      </c>
      <c r="F42" s="106">
        <f t="shared" si="25"/>
        <v>108807.26654244552</v>
      </c>
      <c r="G42" s="106">
        <f t="shared" si="25"/>
        <v>40160.29034472612</v>
      </c>
      <c r="H42" s="106">
        <f t="shared" si="25"/>
        <v>18055.022900754018</v>
      </c>
      <c r="I42" s="106">
        <f t="shared" si="25"/>
        <v>122784.61695591855</v>
      </c>
      <c r="J42" s="106">
        <f t="shared" si="25"/>
        <v>15466.915874940387</v>
      </c>
      <c r="K42" s="106">
        <f t="shared" si="25"/>
        <v>34521.219999999987</v>
      </c>
      <c r="L42" s="106">
        <f t="shared" si="25"/>
        <v>-125394.93933386364</v>
      </c>
      <c r="M42" s="106">
        <f t="shared" si="25"/>
        <v>261103.12364261178</v>
      </c>
      <c r="N42" s="108"/>
      <c r="O42" s="108"/>
      <c r="P42" s="106">
        <f t="shared" si="17"/>
        <v>-17929.639717827784</v>
      </c>
      <c r="Q42" s="108"/>
      <c r="R42" s="108"/>
      <c r="S42" s="141">
        <f>Table6[[#This Row],[Fleet Services Total]]+Table6[[#This Row],[Total Replacement]]</f>
        <v>243173.483924784</v>
      </c>
      <c r="T42" s="142">
        <f t="shared" si="18"/>
        <v>5.6556392667787829E-2</v>
      </c>
      <c r="U42" s="111"/>
      <c r="V42" s="111"/>
    </row>
    <row r="43" spans="1:22" ht="15.75" customHeight="1">
      <c r="A43" s="105" t="s">
        <v>32</v>
      </c>
      <c r="B43" s="105">
        <f t="shared" ref="B43:M43" si="26">B11-B27</f>
        <v>0</v>
      </c>
      <c r="C43" s="105">
        <f t="shared" si="26"/>
        <v>0</v>
      </c>
      <c r="D43" s="105">
        <f t="shared" si="26"/>
        <v>813</v>
      </c>
      <c r="E43" s="106">
        <f t="shared" si="26"/>
        <v>2432.8103302723466</v>
      </c>
      <c r="F43" s="106">
        <f t="shared" si="26"/>
        <v>0</v>
      </c>
      <c r="G43" s="106">
        <f t="shared" si="26"/>
        <v>2863.9641918634097</v>
      </c>
      <c r="H43" s="106">
        <f t="shared" si="26"/>
        <v>363.02829042873464</v>
      </c>
      <c r="I43" s="106">
        <f t="shared" si="26"/>
        <v>7116.2281189959976</v>
      </c>
      <c r="J43" s="106">
        <f t="shared" si="26"/>
        <v>516.69290939936911</v>
      </c>
      <c r="K43" s="106">
        <f t="shared" si="26"/>
        <v>-852.38999999999987</v>
      </c>
      <c r="L43" s="106">
        <f t="shared" si="26"/>
        <v>-1520.1865320789373</v>
      </c>
      <c r="M43" s="106">
        <f t="shared" si="26"/>
        <v>10920.147308880922</v>
      </c>
      <c r="N43" s="108"/>
      <c r="O43" s="108"/>
      <c r="P43" s="106">
        <f t="shared" si="17"/>
        <v>2493.4130357601243</v>
      </c>
      <c r="Q43" s="108"/>
      <c r="R43" s="108"/>
      <c r="S43" s="141">
        <f>Table6[[#This Row],[Fleet Services Total]]+Table6[[#This Row],[Total Replacement]]</f>
        <v>13413.560344641046</v>
      </c>
      <c r="T43" s="142">
        <f t="shared" si="18"/>
        <v>0.18649927929890314</v>
      </c>
      <c r="U43" s="111"/>
      <c r="V43" s="111"/>
    </row>
    <row r="44" spans="1:22" ht="15.75" customHeight="1">
      <c r="A44" s="134" t="s">
        <v>33</v>
      </c>
      <c r="B44" s="135">
        <f t="shared" ref="B44:M44" si="27">B12-B28</f>
        <v>-25</v>
      </c>
      <c r="C44" s="135">
        <f t="shared" si="27"/>
        <v>-30</v>
      </c>
      <c r="D44" s="135">
        <f t="shared" si="27"/>
        <v>118992</v>
      </c>
      <c r="E44" s="136">
        <f t="shared" si="27"/>
        <v>181681.16001340095</v>
      </c>
      <c r="F44" s="136">
        <f t="shared" si="27"/>
        <v>228607.9370328763</v>
      </c>
      <c r="G44" s="136">
        <f t="shared" si="27"/>
        <v>-92774.731479837734</v>
      </c>
      <c r="H44" s="136">
        <f t="shared" si="27"/>
        <v>39270.09599627665</v>
      </c>
      <c r="I44" s="136">
        <f t="shared" si="27"/>
        <v>228957.11628240487</v>
      </c>
      <c r="J44" s="136">
        <f t="shared" si="27"/>
        <v>41932.165386500186</v>
      </c>
      <c r="K44" s="136">
        <f t="shared" si="27"/>
        <v>63081.520000000019</v>
      </c>
      <c r="L44" s="136">
        <f t="shared" si="27"/>
        <v>-319239.20588408306</v>
      </c>
      <c r="M44" s="136">
        <f t="shared" si="27"/>
        <v>371516.05734753795</v>
      </c>
      <c r="N44" s="108"/>
      <c r="O44" s="108"/>
      <c r="P44" s="136">
        <f>SUM(P35:P43)</f>
        <v>17381.741642901601</v>
      </c>
      <c r="Q44" s="108"/>
      <c r="R44" s="108"/>
      <c r="S44" s="143">
        <f>SUM(S35:S43)</f>
        <v>388897.79899043986</v>
      </c>
      <c r="T44" s="127">
        <f t="shared" si="18"/>
        <v>3.7276505138882754E-2</v>
      </c>
      <c r="U44" s="111"/>
      <c r="V44" s="111"/>
    </row>
    <row r="45" spans="1:22" ht="15.75" customHeight="1">
      <c r="A45" s="111"/>
      <c r="B45" s="126"/>
      <c r="C45" s="126"/>
      <c r="D45" s="126"/>
      <c r="E45" s="128"/>
      <c r="F45" s="128"/>
      <c r="G45" s="128"/>
      <c r="H45" s="128"/>
      <c r="I45" s="128"/>
      <c r="J45" s="128"/>
      <c r="K45" s="128"/>
      <c r="L45" s="128"/>
      <c r="M45" s="128"/>
      <c r="N45" s="128"/>
      <c r="O45" s="128"/>
      <c r="P45" s="111"/>
      <c r="R45" s="111"/>
      <c r="S45" s="111"/>
      <c r="T45" s="111"/>
      <c r="U45" s="111"/>
      <c r="V45" s="111"/>
    </row>
    <row r="46" spans="1:22" ht="15.75" customHeight="1">
      <c r="A46" s="111"/>
      <c r="B46" s="139"/>
      <c r="C46" s="126"/>
      <c r="D46" s="126"/>
      <c r="E46" s="128"/>
      <c r="F46" s="128"/>
      <c r="G46" s="128"/>
      <c r="H46" s="128"/>
      <c r="I46" s="128"/>
      <c r="J46" s="128"/>
      <c r="K46" s="128"/>
      <c r="L46" s="128"/>
      <c r="M46" s="128"/>
      <c r="N46" s="128"/>
      <c r="O46" s="128"/>
      <c r="P46" s="111"/>
      <c r="Q46" s="111"/>
      <c r="R46" s="111"/>
      <c r="S46" s="111"/>
      <c r="T46" s="111"/>
      <c r="U46" s="111"/>
      <c r="V46" s="111"/>
    </row>
    <row r="47" spans="1:22" ht="15.75" customHeight="1">
      <c r="A47" s="137" t="s">
        <v>2653</v>
      </c>
    </row>
    <row r="48" spans="1:22" ht="15.75" customHeight="1">
      <c r="A48" s="137" t="s">
        <v>2654</v>
      </c>
    </row>
  </sheetData>
  <pageMargins left="0.7" right="0.7" top="0.75" bottom="0.75" header="0" footer="0"/>
  <pageSetup paperSize="5" orientation="landscape"/>
  <headerFooter>
    <oddHeader>&amp;C&amp;F&amp;R&amp;A</oddHeader>
  </headerFooter>
  <ignoredErrors>
    <ignoredError sqref="M19:M27" formulaRange="1"/>
  </ignoredErrors>
  <tableParts count="3">
    <tablePart r:id="rId1"/>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2F8AB-D344-426C-A7B2-1D5DEEE6B362}">
  <dimension ref="A1:AG804"/>
  <sheetViews>
    <sheetView zoomScale="104" zoomScaleNormal="104" workbookViewId="0">
      <pane ySplit="2" topLeftCell="A3" activePane="bottomLeft" state="frozen"/>
      <selection activeCell="B26" sqref="B26"/>
      <selection pane="bottomLeft" activeCell="A2" sqref="A2"/>
    </sheetView>
  </sheetViews>
  <sheetFormatPr defaultColWidth="14.4140625" defaultRowHeight="15" customHeight="1" outlineLevelCol="1"/>
  <cols>
    <col min="1" max="1" width="10.5" customWidth="1"/>
    <col min="2" max="2" width="21.4140625" customWidth="1"/>
    <col min="3" max="3" width="11.9140625" customWidth="1"/>
    <col min="4" max="4" width="29.33203125" customWidth="1"/>
    <col min="5" max="5" width="17.5" customWidth="1"/>
    <col min="6" max="6" width="14.9140625" customWidth="1"/>
    <col min="7" max="7" width="10.08203125" customWidth="1"/>
    <col min="8" max="8" width="17.83203125" customWidth="1"/>
    <col min="9" max="9" width="12.9140625" customWidth="1"/>
    <col min="10" max="10" width="18.83203125" customWidth="1" outlineLevel="1"/>
    <col min="11" max="11" width="15.5" customWidth="1"/>
    <col min="12" max="12" width="15" customWidth="1"/>
    <col min="13" max="13" width="18.4140625" customWidth="1"/>
    <col min="14" max="14" width="22.6640625" customWidth="1"/>
    <col min="15" max="15" width="16.4140625" customWidth="1"/>
    <col min="16" max="16" width="18.33203125" customWidth="1"/>
    <col min="17" max="17" width="25.6640625" customWidth="1"/>
    <col min="18" max="18" width="11.33203125" customWidth="1"/>
    <col min="19" max="19" width="14.6640625" customWidth="1"/>
    <col min="20" max="20" width="12.9140625" customWidth="1"/>
    <col min="21" max="21" width="13.5" customWidth="1"/>
    <col min="22" max="22" width="19.33203125" customWidth="1"/>
    <col min="23" max="23" width="25" customWidth="1"/>
    <col min="24" max="24" width="8.6640625" customWidth="1"/>
    <col min="25" max="25" width="12.4140625" customWidth="1"/>
    <col min="26" max="26" width="30.33203125" customWidth="1"/>
    <col min="27" max="27" width="73.83203125" bestFit="1" customWidth="1"/>
    <col min="28" max="28" width="11" customWidth="1"/>
    <col min="29" max="29" width="12.5" style="67" customWidth="1"/>
    <col min="30" max="30" width="16.5" customWidth="1"/>
    <col min="31" max="31" width="15.33203125" customWidth="1"/>
    <col min="32" max="32" width="15.4140625" customWidth="1"/>
  </cols>
  <sheetData>
    <row r="1" spans="1:32" ht="18.5">
      <c r="A1" s="72" t="s">
        <v>2656</v>
      </c>
      <c r="B1" s="8"/>
      <c r="C1" s="8"/>
      <c r="D1" s="7"/>
      <c r="E1" s="7"/>
      <c r="F1" s="9"/>
      <c r="G1" s="7"/>
      <c r="H1" s="7"/>
      <c r="I1" s="7"/>
      <c r="J1" s="175" t="s">
        <v>39</v>
      </c>
      <c r="K1" s="176"/>
      <c r="L1" s="7"/>
      <c r="M1" s="7"/>
      <c r="N1" s="36" t="s">
        <v>40</v>
      </c>
      <c r="O1" s="36"/>
      <c r="P1" s="7"/>
      <c r="Q1" s="35" t="s">
        <v>2640</v>
      </c>
      <c r="R1" s="7"/>
      <c r="S1" s="7"/>
      <c r="T1" s="8"/>
      <c r="U1" s="8"/>
      <c r="V1" s="7"/>
      <c r="W1" s="7"/>
      <c r="X1" s="7"/>
      <c r="Y1" s="69" t="s">
        <v>41</v>
      </c>
      <c r="Z1" s="69"/>
      <c r="AA1" s="69"/>
      <c r="AB1" s="69"/>
      <c r="AC1" s="69"/>
      <c r="AD1" s="69"/>
      <c r="AE1" s="69"/>
      <c r="AF1" s="69"/>
    </row>
    <row r="2" spans="1:32" s="57" customFormat="1" ht="46.5">
      <c r="A2" s="52" t="s">
        <v>42</v>
      </c>
      <c r="B2" s="52" t="s">
        <v>43</v>
      </c>
      <c r="C2" s="52" t="s">
        <v>44</v>
      </c>
      <c r="D2" s="52" t="s">
        <v>45</v>
      </c>
      <c r="E2" s="52" t="s">
        <v>46</v>
      </c>
      <c r="F2" s="52" t="s">
        <v>47</v>
      </c>
      <c r="G2" s="52" t="s">
        <v>48</v>
      </c>
      <c r="H2" s="52" t="s">
        <v>49</v>
      </c>
      <c r="I2" s="53" t="s">
        <v>13</v>
      </c>
      <c r="J2" s="54" t="s">
        <v>50</v>
      </c>
      <c r="K2" s="55" t="s">
        <v>51</v>
      </c>
      <c r="L2" s="55" t="s">
        <v>52</v>
      </c>
      <c r="M2" s="56" t="s">
        <v>53</v>
      </c>
      <c r="N2" s="55" t="s">
        <v>2639</v>
      </c>
      <c r="O2" s="54" t="s">
        <v>54</v>
      </c>
      <c r="P2" s="55" t="s">
        <v>18</v>
      </c>
      <c r="Q2" s="56" t="s">
        <v>55</v>
      </c>
      <c r="R2" s="56" t="s">
        <v>20</v>
      </c>
      <c r="S2" s="58" t="s">
        <v>56</v>
      </c>
      <c r="T2" s="52" t="s">
        <v>57</v>
      </c>
      <c r="U2" s="52" t="s">
        <v>58</v>
      </c>
      <c r="V2" s="58" t="s">
        <v>59</v>
      </c>
      <c r="W2" s="52" t="s">
        <v>36</v>
      </c>
      <c r="X2" s="61" t="s">
        <v>2641</v>
      </c>
      <c r="Y2" s="68" t="s">
        <v>60</v>
      </c>
      <c r="Z2" s="68" t="s">
        <v>61</v>
      </c>
      <c r="AA2" s="68" t="s">
        <v>62</v>
      </c>
      <c r="AB2" s="71" t="s">
        <v>63</v>
      </c>
      <c r="AC2" s="68" t="s">
        <v>64</v>
      </c>
      <c r="AD2" s="68" t="s">
        <v>65</v>
      </c>
      <c r="AE2" s="171" t="s">
        <v>66</v>
      </c>
      <c r="AF2" s="68" t="s">
        <v>2642</v>
      </c>
    </row>
    <row r="3" spans="1:32" ht="14.25" customHeight="1">
      <c r="A3" s="81" t="s">
        <v>25</v>
      </c>
      <c r="B3" s="81">
        <v>904400</v>
      </c>
      <c r="C3" s="81" t="s">
        <v>67</v>
      </c>
      <c r="D3" s="82" t="s">
        <v>68</v>
      </c>
      <c r="E3" s="83" t="s">
        <v>69</v>
      </c>
      <c r="F3" s="84"/>
      <c r="G3" s="81">
        <v>1226</v>
      </c>
      <c r="H3" s="81" t="s">
        <v>1187</v>
      </c>
      <c r="I3" s="85">
        <v>13643</v>
      </c>
      <c r="J3" s="85">
        <v>12.376309826813232</v>
      </c>
      <c r="K3" s="86">
        <v>8539.2454302327187</v>
      </c>
      <c r="L3" s="87">
        <f t="shared" ref="L3:L257" si="0">K3/(500*12)</f>
        <v>1.4232075717054531</v>
      </c>
      <c r="M3" s="86">
        <f t="shared" ref="M3:M66" si="1">IF(H3="N",IF(I3&gt;6000,L3,0)*(I3-(500*12)),0)</f>
        <v>10877.575470544778</v>
      </c>
      <c r="N3" s="86">
        <v>0</v>
      </c>
      <c r="O3" s="86">
        <v>0</v>
      </c>
      <c r="P3" s="86">
        <v>2016.9774110949984</v>
      </c>
      <c r="Q3" s="86">
        <v>0</v>
      </c>
      <c r="R3" s="86">
        <v>183.23</v>
      </c>
      <c r="S3" s="86">
        <f t="shared" ref="S3:S66" si="2">K3+M3+N3+O3+P3+Q3+R3</f>
        <v>21617.028311872495</v>
      </c>
      <c r="T3" s="81" t="s">
        <v>74</v>
      </c>
      <c r="U3" s="83">
        <f>AF3</f>
        <v>2031</v>
      </c>
      <c r="V3" s="86">
        <v>2535.0231600000006</v>
      </c>
      <c r="W3" s="86">
        <f t="shared" ref="W3:W66" si="3">V3+S3</f>
        <v>24152.051471872495</v>
      </c>
      <c r="X3" s="86"/>
      <c r="Y3" s="90"/>
      <c r="Z3" s="86" t="s">
        <v>70</v>
      </c>
      <c r="AA3" s="89" t="s">
        <v>71</v>
      </c>
      <c r="AB3" s="90">
        <v>2020</v>
      </c>
      <c r="AC3" s="88" t="s">
        <v>72</v>
      </c>
      <c r="AD3" s="90">
        <v>10</v>
      </c>
      <c r="AE3" s="172">
        <f t="shared" ref="AE3:AE10" si="4">IFERROR(IF(AC3="","",AC3+(365*AD3)),"TBD")</f>
        <v>47717</v>
      </c>
      <c r="AF3" s="91">
        <f t="shared" ref="AF3:AF92" si="5">IF(AE3="","", IF(MONTH(AE3)&gt;6,YEAR(AE3)+1,YEAR(AE3)))</f>
        <v>2031</v>
      </c>
    </row>
    <row r="4" spans="1:32" ht="14.25" customHeight="1">
      <c r="A4" s="81" t="s">
        <v>25</v>
      </c>
      <c r="B4" s="81">
        <v>904400</v>
      </c>
      <c r="C4" s="81" t="s">
        <v>67</v>
      </c>
      <c r="D4" s="82" t="s">
        <v>68</v>
      </c>
      <c r="E4" s="83" t="s">
        <v>73</v>
      </c>
      <c r="F4" s="84"/>
      <c r="G4" s="81">
        <v>1226</v>
      </c>
      <c r="H4" s="81" t="s">
        <v>1187</v>
      </c>
      <c r="I4" s="85">
        <v>9587</v>
      </c>
      <c r="J4" s="85">
        <v>12.376309826813232</v>
      </c>
      <c r="K4" s="86">
        <v>8539.2454302327187</v>
      </c>
      <c r="L4" s="87">
        <f t="shared" si="0"/>
        <v>1.4232075717054531</v>
      </c>
      <c r="M4" s="86">
        <f t="shared" si="1"/>
        <v>5105.0455597074606</v>
      </c>
      <c r="N4" s="86">
        <v>0</v>
      </c>
      <c r="O4" s="86">
        <v>0</v>
      </c>
      <c r="P4" s="86">
        <v>2016.9774110949984</v>
      </c>
      <c r="Q4" s="86">
        <v>103.36395531474295</v>
      </c>
      <c r="R4" s="86">
        <v>183.23</v>
      </c>
      <c r="S4" s="86">
        <f t="shared" si="2"/>
        <v>15947.862356349919</v>
      </c>
      <c r="T4" s="81" t="s">
        <v>74</v>
      </c>
      <c r="U4" s="81">
        <v>2034</v>
      </c>
      <c r="V4" s="86">
        <v>2601.9590171428572</v>
      </c>
      <c r="W4" s="86">
        <f t="shared" si="3"/>
        <v>18549.821373492778</v>
      </c>
      <c r="X4" s="86"/>
      <c r="Y4" s="90"/>
      <c r="Z4" s="86" t="s">
        <v>70</v>
      </c>
      <c r="AA4" s="89" t="s">
        <v>71</v>
      </c>
      <c r="AB4" s="90">
        <v>2020</v>
      </c>
      <c r="AC4" s="88" t="s">
        <v>75</v>
      </c>
      <c r="AD4" s="90">
        <v>10</v>
      </c>
      <c r="AE4" s="172">
        <f t="shared" si="4"/>
        <v>47712</v>
      </c>
      <c r="AF4" s="91">
        <f t="shared" si="5"/>
        <v>2031</v>
      </c>
    </row>
    <row r="5" spans="1:32" ht="14.25" customHeight="1">
      <c r="A5" s="81" t="s">
        <v>25</v>
      </c>
      <c r="B5" s="81">
        <v>904400</v>
      </c>
      <c r="C5" s="81" t="s">
        <v>67</v>
      </c>
      <c r="D5" s="82" t="s">
        <v>68</v>
      </c>
      <c r="E5" s="83" t="s">
        <v>76</v>
      </c>
      <c r="F5" s="84"/>
      <c r="G5" s="81">
        <v>1226</v>
      </c>
      <c r="H5" s="81" t="s">
        <v>1187</v>
      </c>
      <c r="I5" s="85">
        <v>16223</v>
      </c>
      <c r="J5" s="85">
        <v>12.376309826813232</v>
      </c>
      <c r="K5" s="86">
        <v>8539.2454302327187</v>
      </c>
      <c r="L5" s="87">
        <f t="shared" si="0"/>
        <v>1.4232075717054531</v>
      </c>
      <c r="M5" s="86">
        <f t="shared" si="1"/>
        <v>14549.451005544846</v>
      </c>
      <c r="N5" s="86">
        <v>0</v>
      </c>
      <c r="O5" s="86">
        <v>0</v>
      </c>
      <c r="P5" s="86">
        <v>2016.9774110949984</v>
      </c>
      <c r="Q5" s="86">
        <v>2585.0159391969919</v>
      </c>
      <c r="R5" s="86">
        <v>0</v>
      </c>
      <c r="S5" s="86">
        <f t="shared" si="2"/>
        <v>27690.689786069554</v>
      </c>
      <c r="T5" s="81" t="s">
        <v>74</v>
      </c>
      <c r="U5" s="81">
        <v>2035</v>
      </c>
      <c r="V5" s="86">
        <v>4305.9815349999953</v>
      </c>
      <c r="W5" s="86">
        <f t="shared" si="3"/>
        <v>31996.671321069549</v>
      </c>
      <c r="X5" s="86"/>
      <c r="Y5" s="90"/>
      <c r="Z5" s="86" t="s">
        <v>70</v>
      </c>
      <c r="AA5" s="89" t="s">
        <v>71</v>
      </c>
      <c r="AB5" s="90">
        <v>2022</v>
      </c>
      <c r="AC5" s="88" t="s">
        <v>77</v>
      </c>
      <c r="AD5" s="90">
        <v>10</v>
      </c>
      <c r="AE5" s="172">
        <f t="shared" si="4"/>
        <v>48537</v>
      </c>
      <c r="AF5" s="91">
        <f t="shared" si="5"/>
        <v>2033</v>
      </c>
    </row>
    <row r="6" spans="1:32" ht="14.25" customHeight="1">
      <c r="A6" s="81" t="s">
        <v>25</v>
      </c>
      <c r="B6" s="81">
        <v>904400</v>
      </c>
      <c r="C6" s="81" t="s">
        <v>67</v>
      </c>
      <c r="D6" s="82" t="s">
        <v>68</v>
      </c>
      <c r="E6" s="92" t="s">
        <v>78</v>
      </c>
      <c r="F6" s="84"/>
      <c r="G6" s="81">
        <v>1226</v>
      </c>
      <c r="H6" s="81" t="s">
        <v>1187</v>
      </c>
      <c r="I6" s="85">
        <v>11785</v>
      </c>
      <c r="J6" s="85">
        <v>12.376309826813232</v>
      </c>
      <c r="K6" s="86">
        <v>8539.2454302327187</v>
      </c>
      <c r="L6" s="87">
        <f t="shared" si="0"/>
        <v>1.4232075717054531</v>
      </c>
      <c r="M6" s="86">
        <f t="shared" si="1"/>
        <v>8233.2558023160454</v>
      </c>
      <c r="N6" s="86">
        <v>0</v>
      </c>
      <c r="O6" s="86">
        <v>0</v>
      </c>
      <c r="P6" s="86">
        <v>2016.9774110949984</v>
      </c>
      <c r="Q6" s="86">
        <v>1077.0826577266225</v>
      </c>
      <c r="R6" s="86">
        <v>135.76</v>
      </c>
      <c r="S6" s="86">
        <f t="shared" si="2"/>
        <v>20002.321301370383</v>
      </c>
      <c r="T6" s="81" t="s">
        <v>74</v>
      </c>
      <c r="U6" s="81">
        <v>2035</v>
      </c>
      <c r="V6" s="86">
        <v>4513.1867449999991</v>
      </c>
      <c r="W6" s="86">
        <f t="shared" si="3"/>
        <v>24515.508046370382</v>
      </c>
      <c r="X6" s="86"/>
      <c r="Y6" s="90"/>
      <c r="Z6" s="86" t="s">
        <v>70</v>
      </c>
      <c r="AA6" s="89" t="s">
        <v>71</v>
      </c>
      <c r="AB6" s="90">
        <v>2022</v>
      </c>
      <c r="AC6" s="88" t="s">
        <v>79</v>
      </c>
      <c r="AD6" s="90">
        <v>10</v>
      </c>
      <c r="AE6" s="172">
        <f t="shared" si="4"/>
        <v>48538</v>
      </c>
      <c r="AF6" s="91">
        <f t="shared" si="5"/>
        <v>2033</v>
      </c>
    </row>
    <row r="7" spans="1:32" ht="14.25" customHeight="1">
      <c r="A7" s="81" t="s">
        <v>25</v>
      </c>
      <c r="B7" s="81">
        <v>904400</v>
      </c>
      <c r="C7" s="81" t="s">
        <v>67</v>
      </c>
      <c r="D7" s="82" t="s">
        <v>68</v>
      </c>
      <c r="E7" s="92" t="s">
        <v>80</v>
      </c>
      <c r="F7" s="84"/>
      <c r="G7" s="81">
        <v>1202</v>
      </c>
      <c r="H7" s="81" t="s">
        <v>1187</v>
      </c>
      <c r="I7" s="85">
        <v>607</v>
      </c>
      <c r="J7" s="85">
        <v>7.5289218113113829</v>
      </c>
      <c r="K7" s="86">
        <v>5194.7076367249047</v>
      </c>
      <c r="L7" s="87">
        <f t="shared" si="0"/>
        <v>0.86578460612081742</v>
      </c>
      <c r="M7" s="86">
        <f t="shared" si="1"/>
        <v>0</v>
      </c>
      <c r="N7" s="86">
        <v>0</v>
      </c>
      <c r="O7" s="86">
        <v>0</v>
      </c>
      <c r="P7" s="86">
        <v>2016.9774110949984</v>
      </c>
      <c r="Q7" s="86">
        <v>0</v>
      </c>
      <c r="R7" s="86">
        <v>0</v>
      </c>
      <c r="S7" s="86">
        <f t="shared" si="2"/>
        <v>7211.685047819903</v>
      </c>
      <c r="T7" s="81" t="s">
        <v>74</v>
      </c>
      <c r="U7" s="81">
        <v>2025</v>
      </c>
      <c r="V7" s="86">
        <v>5194.7860799999989</v>
      </c>
      <c r="W7" s="86">
        <f t="shared" si="3"/>
        <v>12406.471127819903</v>
      </c>
      <c r="X7" s="86"/>
      <c r="Y7" s="90"/>
      <c r="Z7" s="86" t="s">
        <v>81</v>
      </c>
      <c r="AA7" s="89" t="s">
        <v>82</v>
      </c>
      <c r="AB7" s="90">
        <v>2025</v>
      </c>
      <c r="AC7" s="88" t="s">
        <v>83</v>
      </c>
      <c r="AD7" s="90">
        <v>10</v>
      </c>
      <c r="AE7" s="172">
        <f t="shared" si="4"/>
        <v>49448</v>
      </c>
      <c r="AF7" s="91">
        <f t="shared" si="5"/>
        <v>2035</v>
      </c>
    </row>
    <row r="8" spans="1:32" ht="14.25" customHeight="1">
      <c r="A8" s="81" t="s">
        <v>25</v>
      </c>
      <c r="B8" s="81">
        <v>904400</v>
      </c>
      <c r="C8" s="81" t="s">
        <v>67</v>
      </c>
      <c r="D8" s="82" t="s">
        <v>68</v>
      </c>
      <c r="E8" s="83" t="s">
        <v>84</v>
      </c>
      <c r="F8" s="84" t="s">
        <v>85</v>
      </c>
      <c r="G8" s="81">
        <v>9050</v>
      </c>
      <c r="H8" s="81" t="s">
        <v>86</v>
      </c>
      <c r="I8" s="85">
        <v>0</v>
      </c>
      <c r="J8" s="85">
        <v>0</v>
      </c>
      <c r="K8" s="86">
        <v>0</v>
      </c>
      <c r="L8" s="87">
        <f t="shared" si="0"/>
        <v>0</v>
      </c>
      <c r="M8" s="86">
        <f t="shared" si="1"/>
        <v>0</v>
      </c>
      <c r="N8" s="86">
        <v>0</v>
      </c>
      <c r="O8" s="86">
        <v>2260.921388146</v>
      </c>
      <c r="P8" s="86">
        <v>0</v>
      </c>
      <c r="Q8" s="86">
        <v>0</v>
      </c>
      <c r="R8" s="86">
        <v>288.13</v>
      </c>
      <c r="S8" s="86">
        <f t="shared" si="2"/>
        <v>2549.0513881460001</v>
      </c>
      <c r="T8" s="81"/>
      <c r="U8" s="83" t="str">
        <f>AF8</f>
        <v/>
      </c>
      <c r="V8" s="86">
        <v>0</v>
      </c>
      <c r="W8" s="86">
        <f t="shared" si="3"/>
        <v>2549.0513881460001</v>
      </c>
      <c r="X8" s="86"/>
      <c r="Y8" s="90"/>
      <c r="Z8" s="86"/>
      <c r="AA8" s="89"/>
      <c r="AB8" s="90"/>
      <c r="AC8" s="88"/>
      <c r="AD8" s="88"/>
      <c r="AE8" s="172" t="str">
        <f t="shared" si="4"/>
        <v/>
      </c>
      <c r="AF8" s="91" t="str">
        <f t="shared" si="5"/>
        <v/>
      </c>
    </row>
    <row r="9" spans="1:32" ht="14.25" customHeight="1">
      <c r="A9" s="81" t="s">
        <v>25</v>
      </c>
      <c r="B9" s="81">
        <v>902204</v>
      </c>
      <c r="C9" s="81" t="s">
        <v>87</v>
      </c>
      <c r="D9" s="82" t="s">
        <v>88</v>
      </c>
      <c r="E9" s="93" t="s">
        <v>89</v>
      </c>
      <c r="F9" s="84" t="s">
        <v>90</v>
      </c>
      <c r="G9" s="81">
        <v>1226</v>
      </c>
      <c r="H9" s="81" t="s">
        <v>1187</v>
      </c>
      <c r="I9" s="85">
        <v>416</v>
      </c>
      <c r="J9" s="85">
        <v>12.376309826813232</v>
      </c>
      <c r="K9" s="86">
        <v>8539.2454302327187</v>
      </c>
      <c r="L9" s="87">
        <f t="shared" si="0"/>
        <v>1.4232075717054531</v>
      </c>
      <c r="M9" s="86">
        <f t="shared" si="1"/>
        <v>0</v>
      </c>
      <c r="N9" s="86">
        <v>0</v>
      </c>
      <c r="O9" s="86">
        <v>0</v>
      </c>
      <c r="P9" s="86">
        <v>2016.9774110949984</v>
      </c>
      <c r="Q9" s="86">
        <v>227.18607148791119</v>
      </c>
      <c r="R9" s="86">
        <v>0</v>
      </c>
      <c r="S9" s="86">
        <f t="shared" si="2"/>
        <v>10783.408912815628</v>
      </c>
      <c r="T9" s="81" t="s">
        <v>91</v>
      </c>
      <c r="U9" s="81"/>
      <c r="V9" s="86">
        <v>0</v>
      </c>
      <c r="W9" s="86">
        <f t="shared" si="3"/>
        <v>10783.408912815628</v>
      </c>
      <c r="X9" s="86"/>
      <c r="Y9" s="90"/>
      <c r="Z9" s="86" t="s">
        <v>92</v>
      </c>
      <c r="AA9" s="89" t="s">
        <v>93</v>
      </c>
      <c r="AB9" s="90">
        <v>2012</v>
      </c>
      <c r="AC9" s="88" t="s">
        <v>94</v>
      </c>
      <c r="AD9" s="90">
        <v>10</v>
      </c>
      <c r="AE9" s="172">
        <f t="shared" si="4"/>
        <v>44906</v>
      </c>
      <c r="AF9" s="91">
        <f t="shared" si="5"/>
        <v>2023</v>
      </c>
    </row>
    <row r="10" spans="1:32" ht="14.25" customHeight="1">
      <c r="A10" s="81" t="s">
        <v>25</v>
      </c>
      <c r="B10" s="81">
        <v>902204</v>
      </c>
      <c r="C10" s="81" t="s">
        <v>87</v>
      </c>
      <c r="D10" s="82" t="s">
        <v>88</v>
      </c>
      <c r="E10" s="93" t="s">
        <v>95</v>
      </c>
      <c r="F10" s="84" t="s">
        <v>96</v>
      </c>
      <c r="G10" s="81">
        <v>1202</v>
      </c>
      <c r="H10" s="81" t="s">
        <v>1187</v>
      </c>
      <c r="I10" s="85">
        <v>8391</v>
      </c>
      <c r="J10" s="85">
        <v>7.5289218113113829</v>
      </c>
      <c r="K10" s="86">
        <v>5194.7076367249047</v>
      </c>
      <c r="L10" s="87">
        <f t="shared" si="0"/>
        <v>0.86578460612081742</v>
      </c>
      <c r="M10" s="86">
        <f t="shared" si="1"/>
        <v>2070.0909932348745</v>
      </c>
      <c r="N10" s="86">
        <v>0</v>
      </c>
      <c r="O10" s="86">
        <v>0</v>
      </c>
      <c r="P10" s="86">
        <v>2016.9774110949984</v>
      </c>
      <c r="Q10" s="86">
        <v>0</v>
      </c>
      <c r="R10" s="86">
        <v>0</v>
      </c>
      <c r="S10" s="86">
        <f t="shared" si="2"/>
        <v>9281.776041054778</v>
      </c>
      <c r="T10" s="81" t="s">
        <v>74</v>
      </c>
      <c r="U10" s="81">
        <v>2027</v>
      </c>
      <c r="V10" s="86">
        <v>6177.4583999999986</v>
      </c>
      <c r="W10" s="86">
        <f t="shared" si="3"/>
        <v>15459.234441054778</v>
      </c>
      <c r="X10" s="86"/>
      <c r="Y10" s="90"/>
      <c r="Z10" s="86" t="s">
        <v>97</v>
      </c>
      <c r="AA10" s="89" t="s">
        <v>98</v>
      </c>
      <c r="AB10" s="90">
        <v>2016</v>
      </c>
      <c r="AC10" s="88" t="s">
        <v>99</v>
      </c>
      <c r="AD10" s="90">
        <v>10</v>
      </c>
      <c r="AE10" s="172">
        <f t="shared" si="4"/>
        <v>46278</v>
      </c>
      <c r="AF10" s="91">
        <f t="shared" si="5"/>
        <v>2027</v>
      </c>
    </row>
    <row r="11" spans="1:32" ht="14.25" customHeight="1">
      <c r="A11" s="81" t="s">
        <v>25</v>
      </c>
      <c r="B11" s="81">
        <v>902204</v>
      </c>
      <c r="C11" s="81" t="s">
        <v>87</v>
      </c>
      <c r="D11" s="82" t="s">
        <v>88</v>
      </c>
      <c r="E11" s="93" t="s">
        <v>100</v>
      </c>
      <c r="F11" s="84" t="s">
        <v>101</v>
      </c>
      <c r="G11" s="81">
        <v>1226</v>
      </c>
      <c r="H11" s="81" t="s">
        <v>1187</v>
      </c>
      <c r="I11" s="85">
        <v>4849</v>
      </c>
      <c r="J11" s="85">
        <v>12.376309826813232</v>
      </c>
      <c r="K11" s="86">
        <v>8539.2454302327187</v>
      </c>
      <c r="L11" s="87">
        <f t="shared" si="0"/>
        <v>1.4232075717054531</v>
      </c>
      <c r="M11" s="86">
        <f t="shared" si="1"/>
        <v>0</v>
      </c>
      <c r="N11" s="86">
        <v>0</v>
      </c>
      <c r="O11" s="86">
        <v>0</v>
      </c>
      <c r="P11" s="86">
        <v>2016.9774110949984</v>
      </c>
      <c r="Q11" s="86">
        <v>0</v>
      </c>
      <c r="R11" s="86">
        <v>1345.8200000000002</v>
      </c>
      <c r="S11" s="86">
        <f t="shared" si="2"/>
        <v>11902.042841327717</v>
      </c>
      <c r="T11" s="81" t="s">
        <v>102</v>
      </c>
      <c r="U11" s="81">
        <v>2027</v>
      </c>
      <c r="V11" s="86">
        <v>9420.6853199999987</v>
      </c>
      <c r="W11" s="86">
        <f t="shared" si="3"/>
        <v>21322.728161327715</v>
      </c>
      <c r="X11" s="86"/>
      <c r="Y11" s="90"/>
      <c r="Z11" s="86" t="s">
        <v>103</v>
      </c>
      <c r="AA11" s="89" t="s">
        <v>104</v>
      </c>
      <c r="AB11" s="90">
        <v>2017</v>
      </c>
      <c r="AC11" s="88" t="s">
        <v>105</v>
      </c>
      <c r="AD11" s="90">
        <v>10</v>
      </c>
      <c r="AE11" s="172">
        <f t="shared" ref="AE11:AE92" si="6">IF(AC11="","",AC11+(365*AD11))</f>
        <v>46822</v>
      </c>
      <c r="AF11" s="91">
        <f t="shared" si="5"/>
        <v>2028</v>
      </c>
    </row>
    <row r="12" spans="1:32" ht="14.25" customHeight="1">
      <c r="A12" s="81" t="s">
        <v>25</v>
      </c>
      <c r="B12" s="81">
        <v>902204</v>
      </c>
      <c r="C12" s="81" t="s">
        <v>87</v>
      </c>
      <c r="D12" s="82" t="s">
        <v>88</v>
      </c>
      <c r="E12" s="93" t="s">
        <v>106</v>
      </c>
      <c r="F12" s="84" t="s">
        <v>107</v>
      </c>
      <c r="G12" s="81">
        <v>1226</v>
      </c>
      <c r="H12" s="81" t="s">
        <v>1187</v>
      </c>
      <c r="I12" s="85">
        <v>7429</v>
      </c>
      <c r="J12" s="85">
        <v>12.376309826813232</v>
      </c>
      <c r="K12" s="86">
        <v>8539.2454302327187</v>
      </c>
      <c r="L12" s="87">
        <f t="shared" si="0"/>
        <v>1.4232075717054531</v>
      </c>
      <c r="M12" s="86">
        <f t="shared" si="1"/>
        <v>2033.7636199670924</v>
      </c>
      <c r="N12" s="86">
        <v>0</v>
      </c>
      <c r="O12" s="86">
        <v>0</v>
      </c>
      <c r="P12" s="86">
        <v>2016.9774110949984</v>
      </c>
      <c r="Q12" s="86">
        <v>0</v>
      </c>
      <c r="R12" s="86">
        <v>1399.77</v>
      </c>
      <c r="S12" s="86">
        <f t="shared" si="2"/>
        <v>13989.75646129481</v>
      </c>
      <c r="T12" s="81" t="s">
        <v>102</v>
      </c>
      <c r="U12" s="81">
        <v>2027</v>
      </c>
      <c r="V12" s="86">
        <v>8354.8838399999986</v>
      </c>
      <c r="W12" s="86">
        <f t="shared" si="3"/>
        <v>22344.640301294807</v>
      </c>
      <c r="X12" s="86"/>
      <c r="Y12" s="90"/>
      <c r="Z12" s="86" t="s">
        <v>103</v>
      </c>
      <c r="AA12" s="89" t="s">
        <v>104</v>
      </c>
      <c r="AB12" s="90">
        <v>2017</v>
      </c>
      <c r="AC12" s="88" t="s">
        <v>108</v>
      </c>
      <c r="AD12" s="90">
        <v>10</v>
      </c>
      <c r="AE12" s="172">
        <f t="shared" si="6"/>
        <v>46824</v>
      </c>
      <c r="AF12" s="91">
        <f t="shared" si="5"/>
        <v>2028</v>
      </c>
    </row>
    <row r="13" spans="1:32" ht="14.25" customHeight="1">
      <c r="A13" s="81" t="s">
        <v>25</v>
      </c>
      <c r="B13" s="81">
        <v>902204</v>
      </c>
      <c r="C13" s="81" t="s">
        <v>87</v>
      </c>
      <c r="D13" s="82" t="s">
        <v>88</v>
      </c>
      <c r="E13" s="93" t="s">
        <v>109</v>
      </c>
      <c r="F13" s="84" t="s">
        <v>110</v>
      </c>
      <c r="G13" s="81">
        <v>1226</v>
      </c>
      <c r="H13" s="81" t="s">
        <v>1187</v>
      </c>
      <c r="I13" s="85">
        <v>9151</v>
      </c>
      <c r="J13" s="85">
        <v>12.376309826813232</v>
      </c>
      <c r="K13" s="86">
        <v>8539.2454302327187</v>
      </c>
      <c r="L13" s="87">
        <f t="shared" si="0"/>
        <v>1.4232075717054531</v>
      </c>
      <c r="M13" s="86">
        <f t="shared" si="1"/>
        <v>4484.5270584438831</v>
      </c>
      <c r="N13" s="86">
        <v>0</v>
      </c>
      <c r="O13" s="86">
        <v>0</v>
      </c>
      <c r="P13" s="86">
        <v>2016.9774110949984</v>
      </c>
      <c r="Q13" s="86">
        <v>0</v>
      </c>
      <c r="R13" s="86">
        <v>0</v>
      </c>
      <c r="S13" s="86">
        <f t="shared" si="2"/>
        <v>15040.749899771599</v>
      </c>
      <c r="T13" s="81" t="s">
        <v>102</v>
      </c>
      <c r="U13" s="81">
        <v>2029</v>
      </c>
      <c r="V13" s="86">
        <v>9149.1809999999987</v>
      </c>
      <c r="W13" s="86">
        <f t="shared" si="3"/>
        <v>24189.9308997716</v>
      </c>
      <c r="X13" s="86"/>
      <c r="Y13" s="90"/>
      <c r="Z13" s="86" t="s">
        <v>103</v>
      </c>
      <c r="AA13" s="89" t="s">
        <v>104</v>
      </c>
      <c r="AB13" s="90">
        <v>2017</v>
      </c>
      <c r="AC13" s="88" t="s">
        <v>108</v>
      </c>
      <c r="AD13" s="90">
        <v>10</v>
      </c>
      <c r="AE13" s="172">
        <f t="shared" si="6"/>
        <v>46824</v>
      </c>
      <c r="AF13" s="91">
        <f t="shared" si="5"/>
        <v>2028</v>
      </c>
    </row>
    <row r="14" spans="1:32" ht="14.25" customHeight="1">
      <c r="A14" s="81" t="s">
        <v>25</v>
      </c>
      <c r="B14" s="81">
        <v>902204</v>
      </c>
      <c r="C14" s="81" t="s">
        <v>87</v>
      </c>
      <c r="D14" s="82" t="s">
        <v>88</v>
      </c>
      <c r="E14" s="93" t="s">
        <v>111</v>
      </c>
      <c r="F14" s="84" t="s">
        <v>112</v>
      </c>
      <c r="G14" s="81">
        <v>1202</v>
      </c>
      <c r="H14" s="81" t="s">
        <v>1187</v>
      </c>
      <c r="I14" s="85">
        <v>5228</v>
      </c>
      <c r="J14" s="85">
        <v>7.5289218113113829</v>
      </c>
      <c r="K14" s="86">
        <v>5194.7076367249047</v>
      </c>
      <c r="L14" s="87">
        <f t="shared" si="0"/>
        <v>0.86578460612081742</v>
      </c>
      <c r="M14" s="86">
        <f t="shared" si="1"/>
        <v>0</v>
      </c>
      <c r="N14" s="86">
        <v>0</v>
      </c>
      <c r="O14" s="86">
        <v>0</v>
      </c>
      <c r="P14" s="86">
        <v>2016.9774110949984</v>
      </c>
      <c r="Q14" s="86">
        <v>0</v>
      </c>
      <c r="R14" s="86">
        <v>0</v>
      </c>
      <c r="S14" s="86">
        <f t="shared" si="2"/>
        <v>7211.685047819903</v>
      </c>
      <c r="T14" s="81" t="s">
        <v>74</v>
      </c>
      <c r="U14" s="81">
        <v>2028</v>
      </c>
      <c r="V14" s="86">
        <v>3798.8551199999997</v>
      </c>
      <c r="W14" s="86">
        <f t="shared" si="3"/>
        <v>11010.540167819903</v>
      </c>
      <c r="X14" s="86"/>
      <c r="Y14" s="90"/>
      <c r="Z14" s="86" t="s">
        <v>97</v>
      </c>
      <c r="AA14" s="89" t="s">
        <v>113</v>
      </c>
      <c r="AB14" s="90">
        <v>2018</v>
      </c>
      <c r="AC14" s="88" t="s">
        <v>114</v>
      </c>
      <c r="AD14" s="90">
        <v>10</v>
      </c>
      <c r="AE14" s="172">
        <f t="shared" si="6"/>
        <v>47209</v>
      </c>
      <c r="AF14" s="91">
        <f t="shared" si="5"/>
        <v>2029</v>
      </c>
    </row>
    <row r="15" spans="1:32" ht="14.25" customHeight="1">
      <c r="A15" s="81" t="s">
        <v>25</v>
      </c>
      <c r="B15" s="81">
        <v>902204</v>
      </c>
      <c r="C15" s="81" t="s">
        <v>87</v>
      </c>
      <c r="D15" s="82" t="s">
        <v>88</v>
      </c>
      <c r="E15" s="93" t="s">
        <v>115</v>
      </c>
      <c r="F15" s="84" t="s">
        <v>116</v>
      </c>
      <c r="G15" s="81">
        <v>1202</v>
      </c>
      <c r="H15" s="81" t="s">
        <v>1187</v>
      </c>
      <c r="I15" s="85">
        <v>3200</v>
      </c>
      <c r="J15" s="85">
        <v>7.5289218113113829</v>
      </c>
      <c r="K15" s="86">
        <v>5194.7076367249047</v>
      </c>
      <c r="L15" s="87">
        <f t="shared" si="0"/>
        <v>0.86578460612081742</v>
      </c>
      <c r="M15" s="86">
        <f t="shared" si="1"/>
        <v>0</v>
      </c>
      <c r="N15" s="86">
        <v>0</v>
      </c>
      <c r="O15" s="86">
        <v>0</v>
      </c>
      <c r="P15" s="86">
        <v>2016.9774110949984</v>
      </c>
      <c r="Q15" s="86">
        <v>0</v>
      </c>
      <c r="R15" s="86">
        <v>0</v>
      </c>
      <c r="S15" s="86">
        <f t="shared" si="2"/>
        <v>7211.685047819903</v>
      </c>
      <c r="T15" s="81" t="s">
        <v>74</v>
      </c>
      <c r="U15" s="83">
        <f t="shared" ref="U15:U16" si="7">AF15</f>
        <v>2029</v>
      </c>
      <c r="V15" s="86">
        <v>3740.7806399999999</v>
      </c>
      <c r="W15" s="86">
        <f t="shared" si="3"/>
        <v>10952.465687819902</v>
      </c>
      <c r="X15" s="86"/>
      <c r="Y15" s="90"/>
      <c r="Z15" s="86" t="s">
        <v>117</v>
      </c>
      <c r="AA15" s="89" t="s">
        <v>113</v>
      </c>
      <c r="AB15" s="90">
        <v>2019</v>
      </c>
      <c r="AC15" s="88" t="s">
        <v>118</v>
      </c>
      <c r="AD15" s="90">
        <v>10</v>
      </c>
      <c r="AE15" s="172">
        <f t="shared" si="6"/>
        <v>47272</v>
      </c>
      <c r="AF15" s="91">
        <f t="shared" si="5"/>
        <v>2029</v>
      </c>
    </row>
    <row r="16" spans="1:32" ht="14.25" customHeight="1">
      <c r="A16" s="81" t="s">
        <v>25</v>
      </c>
      <c r="B16" s="81">
        <v>902204</v>
      </c>
      <c r="C16" s="81" t="s">
        <v>87</v>
      </c>
      <c r="D16" s="82" t="s">
        <v>88</v>
      </c>
      <c r="E16" s="81" t="s">
        <v>119</v>
      </c>
      <c r="F16" s="84" t="s">
        <v>120</v>
      </c>
      <c r="G16" s="81">
        <v>1202</v>
      </c>
      <c r="H16" s="81" t="s">
        <v>1187</v>
      </c>
      <c r="I16" s="85">
        <v>4828</v>
      </c>
      <c r="J16" s="85">
        <v>7.5289218113113829</v>
      </c>
      <c r="K16" s="86">
        <v>5194.7076367249047</v>
      </c>
      <c r="L16" s="87">
        <f t="shared" si="0"/>
        <v>0.86578460612081742</v>
      </c>
      <c r="M16" s="86">
        <f t="shared" si="1"/>
        <v>0</v>
      </c>
      <c r="N16" s="86">
        <v>0</v>
      </c>
      <c r="O16" s="86">
        <v>0</v>
      </c>
      <c r="P16" s="86">
        <v>2016.9774110949984</v>
      </c>
      <c r="Q16" s="86">
        <v>0</v>
      </c>
      <c r="R16" s="86">
        <v>0</v>
      </c>
      <c r="S16" s="86">
        <f t="shared" si="2"/>
        <v>7211.685047819903</v>
      </c>
      <c r="T16" s="81" t="s">
        <v>74</v>
      </c>
      <c r="U16" s="83">
        <f t="shared" si="7"/>
        <v>2030</v>
      </c>
      <c r="V16" s="86">
        <v>3487.7223866666668</v>
      </c>
      <c r="W16" s="86">
        <f t="shared" si="3"/>
        <v>10699.407434486569</v>
      </c>
      <c r="X16" s="86"/>
      <c r="Y16" s="90"/>
      <c r="Z16" s="86" t="s">
        <v>97</v>
      </c>
      <c r="AA16" s="89" t="s">
        <v>113</v>
      </c>
      <c r="AB16" s="90">
        <v>2019</v>
      </c>
      <c r="AC16" s="88" t="s">
        <v>121</v>
      </c>
      <c r="AD16" s="90">
        <v>10</v>
      </c>
      <c r="AE16" s="172">
        <f t="shared" si="6"/>
        <v>47402</v>
      </c>
      <c r="AF16" s="91">
        <f t="shared" si="5"/>
        <v>2030</v>
      </c>
    </row>
    <row r="17" spans="1:32" ht="14.25" customHeight="1">
      <c r="A17" s="81" t="s">
        <v>25</v>
      </c>
      <c r="B17" s="81">
        <v>902204</v>
      </c>
      <c r="C17" s="81" t="s">
        <v>87</v>
      </c>
      <c r="D17" s="82" t="s">
        <v>88</v>
      </c>
      <c r="E17" s="93" t="s">
        <v>122</v>
      </c>
      <c r="F17" s="84" t="s">
        <v>123</v>
      </c>
      <c r="G17" s="81">
        <v>1226</v>
      </c>
      <c r="H17" s="81" t="s">
        <v>1187</v>
      </c>
      <c r="I17" s="85">
        <v>4016</v>
      </c>
      <c r="J17" s="85">
        <v>12.376309826813232</v>
      </c>
      <c r="K17" s="86">
        <v>8539.2454302327187</v>
      </c>
      <c r="L17" s="87">
        <f t="shared" si="0"/>
        <v>1.4232075717054531</v>
      </c>
      <c r="M17" s="86">
        <f t="shared" si="1"/>
        <v>0</v>
      </c>
      <c r="N17" s="86">
        <v>0</v>
      </c>
      <c r="O17" s="86">
        <v>0</v>
      </c>
      <c r="P17" s="86">
        <v>2016.9774110949984</v>
      </c>
      <c r="Q17" s="86">
        <v>2926.775516226794</v>
      </c>
      <c r="R17" s="86">
        <v>0</v>
      </c>
      <c r="S17" s="86">
        <f t="shared" si="2"/>
        <v>13482.998357554512</v>
      </c>
      <c r="T17" s="81" t="s">
        <v>74</v>
      </c>
      <c r="U17" s="81">
        <v>2029</v>
      </c>
      <c r="V17" s="86">
        <v>6559.3736599999993</v>
      </c>
      <c r="W17" s="86">
        <f t="shared" si="3"/>
        <v>20042.37201755451</v>
      </c>
      <c r="X17" s="86"/>
      <c r="Y17" s="90"/>
      <c r="Z17" s="86" t="s">
        <v>70</v>
      </c>
      <c r="AA17" s="89" t="s">
        <v>124</v>
      </c>
      <c r="AB17" s="90">
        <v>2020</v>
      </c>
      <c r="AC17" s="88" t="s">
        <v>125</v>
      </c>
      <c r="AD17" s="90">
        <v>10</v>
      </c>
      <c r="AE17" s="172">
        <f t="shared" si="6"/>
        <v>47718</v>
      </c>
      <c r="AF17" s="91">
        <f t="shared" si="5"/>
        <v>2031</v>
      </c>
    </row>
    <row r="18" spans="1:32" ht="14.25" customHeight="1">
      <c r="A18" s="81" t="s">
        <v>25</v>
      </c>
      <c r="B18" s="81">
        <v>902204</v>
      </c>
      <c r="C18" s="81" t="s">
        <v>87</v>
      </c>
      <c r="D18" s="82" t="s">
        <v>88</v>
      </c>
      <c r="E18" s="93" t="s">
        <v>126</v>
      </c>
      <c r="F18" s="84" t="s">
        <v>127</v>
      </c>
      <c r="G18" s="81">
        <v>1202</v>
      </c>
      <c r="H18" s="81" t="s">
        <v>1187</v>
      </c>
      <c r="I18" s="85">
        <v>4930</v>
      </c>
      <c r="J18" s="85">
        <v>7.5289218113113829</v>
      </c>
      <c r="K18" s="86">
        <v>5194.7076367249047</v>
      </c>
      <c r="L18" s="87">
        <f t="shared" si="0"/>
        <v>0.86578460612081742</v>
      </c>
      <c r="M18" s="86">
        <f t="shared" si="1"/>
        <v>0</v>
      </c>
      <c r="N18" s="86">
        <v>0</v>
      </c>
      <c r="O18" s="86">
        <v>0</v>
      </c>
      <c r="P18" s="86">
        <v>2016.9774110949984</v>
      </c>
      <c r="Q18" s="86">
        <v>7232.6378997812681</v>
      </c>
      <c r="R18" s="86">
        <v>394.29</v>
      </c>
      <c r="S18" s="86">
        <f t="shared" si="2"/>
        <v>14838.612947601172</v>
      </c>
      <c r="T18" s="81" t="s">
        <v>102</v>
      </c>
      <c r="U18" s="83">
        <f>AF18</f>
        <v>2030</v>
      </c>
      <c r="V18" s="86">
        <v>6748.4015999999992</v>
      </c>
      <c r="W18" s="86">
        <f t="shared" si="3"/>
        <v>21587.014547601171</v>
      </c>
      <c r="X18" s="86"/>
      <c r="Y18" s="90"/>
      <c r="Z18" s="86" t="s">
        <v>97</v>
      </c>
      <c r="AA18" s="89" t="s">
        <v>113</v>
      </c>
      <c r="AB18" s="90">
        <v>2020</v>
      </c>
      <c r="AC18" s="88" t="s">
        <v>128</v>
      </c>
      <c r="AD18" s="90">
        <v>10</v>
      </c>
      <c r="AE18" s="172">
        <f t="shared" si="6"/>
        <v>47606</v>
      </c>
      <c r="AF18" s="91">
        <f t="shared" si="5"/>
        <v>2030</v>
      </c>
    </row>
    <row r="19" spans="1:32" ht="14.25" customHeight="1">
      <c r="A19" s="81" t="s">
        <v>25</v>
      </c>
      <c r="B19" s="81">
        <v>902204</v>
      </c>
      <c r="C19" s="81" t="s">
        <v>87</v>
      </c>
      <c r="D19" s="82" t="s">
        <v>88</v>
      </c>
      <c r="E19" s="93" t="s">
        <v>129</v>
      </c>
      <c r="F19" s="84" t="s">
        <v>130</v>
      </c>
      <c r="G19" s="81">
        <v>1226</v>
      </c>
      <c r="H19" s="81" t="s">
        <v>1187</v>
      </c>
      <c r="I19" s="85">
        <v>5681</v>
      </c>
      <c r="J19" s="85">
        <v>12.376309826813232</v>
      </c>
      <c r="K19" s="86">
        <v>8539.2454302327187</v>
      </c>
      <c r="L19" s="87">
        <f t="shared" si="0"/>
        <v>1.4232075717054531</v>
      </c>
      <c r="M19" s="86">
        <f t="shared" si="1"/>
        <v>0</v>
      </c>
      <c r="N19" s="86">
        <v>0</v>
      </c>
      <c r="O19" s="86">
        <v>0</v>
      </c>
      <c r="P19" s="86">
        <v>2016.9774110949984</v>
      </c>
      <c r="Q19" s="86">
        <v>0</v>
      </c>
      <c r="R19" s="86">
        <v>1102.68</v>
      </c>
      <c r="S19" s="86">
        <f t="shared" si="2"/>
        <v>11658.902841327717</v>
      </c>
      <c r="T19" s="81" t="s">
        <v>102</v>
      </c>
      <c r="U19" s="81">
        <v>2031</v>
      </c>
      <c r="V19" s="86">
        <v>8009.0098799999996</v>
      </c>
      <c r="W19" s="86">
        <f t="shared" si="3"/>
        <v>19667.912721327717</v>
      </c>
      <c r="X19" s="86"/>
      <c r="Y19" s="90"/>
      <c r="Z19" s="86" t="s">
        <v>103</v>
      </c>
      <c r="AA19" s="89" t="s">
        <v>104</v>
      </c>
      <c r="AB19" s="90">
        <v>2020</v>
      </c>
      <c r="AC19" s="88" t="s">
        <v>131</v>
      </c>
      <c r="AD19" s="90">
        <v>10</v>
      </c>
      <c r="AE19" s="172">
        <f t="shared" si="6"/>
        <v>47937</v>
      </c>
      <c r="AF19" s="91">
        <f t="shared" si="5"/>
        <v>2031</v>
      </c>
    </row>
    <row r="20" spans="1:32" ht="14.25" customHeight="1">
      <c r="A20" s="81" t="s">
        <v>25</v>
      </c>
      <c r="B20" s="81">
        <v>902204</v>
      </c>
      <c r="C20" s="81" t="s">
        <v>87</v>
      </c>
      <c r="D20" s="94" t="s">
        <v>88</v>
      </c>
      <c r="E20" s="81" t="s">
        <v>132</v>
      </c>
      <c r="F20" s="84" t="s">
        <v>133</v>
      </c>
      <c r="G20" s="81">
        <v>1226</v>
      </c>
      <c r="H20" s="81" t="s">
        <v>1187</v>
      </c>
      <c r="I20" s="85">
        <v>7379</v>
      </c>
      <c r="J20" s="85">
        <v>12.376309826813232</v>
      </c>
      <c r="K20" s="86">
        <v>8539.2454302327187</v>
      </c>
      <c r="L20" s="87">
        <f t="shared" si="0"/>
        <v>1.4232075717054531</v>
      </c>
      <c r="M20" s="86">
        <f t="shared" si="1"/>
        <v>1962.6032413818198</v>
      </c>
      <c r="N20" s="86">
        <v>0</v>
      </c>
      <c r="O20" s="86">
        <v>0</v>
      </c>
      <c r="P20" s="86">
        <v>2016.9774110949984</v>
      </c>
      <c r="Q20" s="86">
        <v>249.9661409225431</v>
      </c>
      <c r="R20" s="86">
        <v>0</v>
      </c>
      <c r="S20" s="86">
        <f t="shared" si="2"/>
        <v>12768.792223632079</v>
      </c>
      <c r="T20" s="81" t="s">
        <v>74</v>
      </c>
      <c r="U20" s="81">
        <v>2033</v>
      </c>
      <c r="V20" s="86">
        <v>17693.184666666668</v>
      </c>
      <c r="W20" s="86">
        <f t="shared" si="3"/>
        <v>30461.976890298749</v>
      </c>
      <c r="X20" s="86"/>
      <c r="Y20" s="90"/>
      <c r="Z20" s="86" t="s">
        <v>103</v>
      </c>
      <c r="AA20" s="89" t="s">
        <v>134</v>
      </c>
      <c r="AB20" s="90">
        <v>2023</v>
      </c>
      <c r="AC20" s="173">
        <v>45526</v>
      </c>
      <c r="AD20" s="88">
        <v>10</v>
      </c>
      <c r="AE20" s="172">
        <f t="shared" si="6"/>
        <v>49176</v>
      </c>
      <c r="AF20" s="91">
        <f t="shared" si="5"/>
        <v>2035</v>
      </c>
    </row>
    <row r="21" spans="1:32" ht="14.25" customHeight="1">
      <c r="A21" s="81" t="s">
        <v>25</v>
      </c>
      <c r="B21" s="81">
        <v>902204</v>
      </c>
      <c r="C21" s="81" t="s">
        <v>87</v>
      </c>
      <c r="D21" s="82" t="s">
        <v>88</v>
      </c>
      <c r="E21" s="81" t="s">
        <v>135</v>
      </c>
      <c r="F21" s="82" t="s">
        <v>136</v>
      </c>
      <c r="G21" s="81">
        <v>1226</v>
      </c>
      <c r="H21" s="81" t="s">
        <v>1187</v>
      </c>
      <c r="I21" s="85">
        <v>4730</v>
      </c>
      <c r="J21" s="85">
        <v>12.376309826813232</v>
      </c>
      <c r="K21" s="86">
        <v>8539.2454302327187</v>
      </c>
      <c r="L21" s="87">
        <f t="shared" si="0"/>
        <v>1.4232075717054531</v>
      </c>
      <c r="M21" s="86">
        <f t="shared" si="1"/>
        <v>0</v>
      </c>
      <c r="N21" s="86">
        <v>0</v>
      </c>
      <c r="O21" s="86">
        <v>0</v>
      </c>
      <c r="P21" s="86">
        <v>2016.9774110949984</v>
      </c>
      <c r="Q21" s="86">
        <v>260.86350176129417</v>
      </c>
      <c r="R21" s="86">
        <v>0</v>
      </c>
      <c r="S21" s="86">
        <f t="shared" si="2"/>
        <v>10817.086343089011</v>
      </c>
      <c r="T21" s="81" t="s">
        <v>74</v>
      </c>
      <c r="U21" s="81">
        <v>2033</v>
      </c>
      <c r="V21" s="86">
        <v>17152</v>
      </c>
      <c r="W21" s="86">
        <f t="shared" si="3"/>
        <v>27969.086343089009</v>
      </c>
      <c r="X21" s="86"/>
      <c r="Y21" s="90"/>
      <c r="Z21" s="86" t="s">
        <v>103</v>
      </c>
      <c r="AA21" s="89" t="s">
        <v>134</v>
      </c>
      <c r="AB21" s="90">
        <v>2023</v>
      </c>
      <c r="AC21" s="88" t="s">
        <v>137</v>
      </c>
      <c r="AD21" s="90">
        <v>10</v>
      </c>
      <c r="AE21" s="172">
        <f t="shared" si="6"/>
        <v>49149</v>
      </c>
      <c r="AF21" s="91">
        <f t="shared" si="5"/>
        <v>2035</v>
      </c>
    </row>
    <row r="22" spans="1:32" ht="14.25" customHeight="1">
      <c r="A22" s="81" t="s">
        <v>25</v>
      </c>
      <c r="B22" s="81">
        <v>902204</v>
      </c>
      <c r="C22" s="81" t="s">
        <v>87</v>
      </c>
      <c r="D22" s="82" t="s">
        <v>88</v>
      </c>
      <c r="E22" s="81" t="s">
        <v>138</v>
      </c>
      <c r="F22" s="82" t="s">
        <v>139</v>
      </c>
      <c r="G22" s="81">
        <v>1226</v>
      </c>
      <c r="H22" s="81" t="s">
        <v>1187</v>
      </c>
      <c r="I22" s="85">
        <v>10353</v>
      </c>
      <c r="J22" s="85">
        <v>12.376309826813232</v>
      </c>
      <c r="K22" s="86">
        <v>8539.2454302327187</v>
      </c>
      <c r="L22" s="87">
        <f t="shared" si="0"/>
        <v>1.4232075717054531</v>
      </c>
      <c r="M22" s="86">
        <f t="shared" si="1"/>
        <v>6195.2225596338376</v>
      </c>
      <c r="N22" s="86">
        <v>0</v>
      </c>
      <c r="O22" s="86">
        <v>0</v>
      </c>
      <c r="P22" s="86">
        <v>2016.9774110949984</v>
      </c>
      <c r="Q22" s="86">
        <v>0</v>
      </c>
      <c r="R22" s="86">
        <v>0</v>
      </c>
      <c r="S22" s="86">
        <f t="shared" si="2"/>
        <v>16751.445400961555</v>
      </c>
      <c r="T22" s="81" t="s">
        <v>74</v>
      </c>
      <c r="U22" s="81">
        <v>2033</v>
      </c>
      <c r="V22" s="86">
        <v>17081.249833333335</v>
      </c>
      <c r="W22" s="86">
        <f t="shared" si="3"/>
        <v>33832.695234294893</v>
      </c>
      <c r="X22" s="86"/>
      <c r="Y22" s="90"/>
      <c r="Z22" s="86" t="s">
        <v>103</v>
      </c>
      <c r="AA22" s="89" t="s">
        <v>134</v>
      </c>
      <c r="AB22" s="90">
        <v>2023</v>
      </c>
      <c r="AC22" s="88" t="s">
        <v>140</v>
      </c>
      <c r="AD22" s="90">
        <v>10</v>
      </c>
      <c r="AE22" s="172">
        <f t="shared" si="6"/>
        <v>49176</v>
      </c>
      <c r="AF22" s="91">
        <f t="shared" si="5"/>
        <v>2035</v>
      </c>
    </row>
    <row r="23" spans="1:32" ht="14.25" customHeight="1">
      <c r="A23" s="81" t="s">
        <v>25</v>
      </c>
      <c r="B23" s="81">
        <v>902206</v>
      </c>
      <c r="C23" s="81" t="s">
        <v>141</v>
      </c>
      <c r="D23" s="82" t="s">
        <v>142</v>
      </c>
      <c r="E23" s="81" t="s">
        <v>143</v>
      </c>
      <c r="F23" s="82" t="s">
        <v>144</v>
      </c>
      <c r="G23" s="81">
        <v>1226</v>
      </c>
      <c r="H23" s="81" t="s">
        <v>1187</v>
      </c>
      <c r="I23" s="85">
        <v>9705</v>
      </c>
      <c r="J23" s="85">
        <v>12.376309826813232</v>
      </c>
      <c r="K23" s="86">
        <v>8539.2454302327187</v>
      </c>
      <c r="L23" s="87">
        <f t="shared" si="0"/>
        <v>1.4232075717054531</v>
      </c>
      <c r="M23" s="86">
        <f t="shared" si="1"/>
        <v>5272.9840531687041</v>
      </c>
      <c r="N23" s="86">
        <v>0</v>
      </c>
      <c r="O23" s="86">
        <v>0</v>
      </c>
      <c r="P23" s="86">
        <v>2016.9774110949984</v>
      </c>
      <c r="Q23" s="86">
        <v>216.93260126273003</v>
      </c>
      <c r="R23" s="86">
        <v>0</v>
      </c>
      <c r="S23" s="86">
        <f t="shared" si="2"/>
        <v>16046.139495759151</v>
      </c>
      <c r="T23" s="81" t="s">
        <v>102</v>
      </c>
      <c r="U23" s="83">
        <f t="shared" ref="U23:U43" si="8">AF23</f>
        <v>2025</v>
      </c>
      <c r="V23" s="86">
        <v>7630.5455999999986</v>
      </c>
      <c r="W23" s="86">
        <f t="shared" si="3"/>
        <v>23676.685095759149</v>
      </c>
      <c r="X23" s="86"/>
      <c r="Y23" s="90"/>
      <c r="Z23" s="86" t="s">
        <v>70</v>
      </c>
      <c r="AA23" s="89" t="s">
        <v>124</v>
      </c>
      <c r="AB23" s="90">
        <v>2015</v>
      </c>
      <c r="AC23" s="88" t="s">
        <v>145</v>
      </c>
      <c r="AD23" s="90">
        <v>10</v>
      </c>
      <c r="AE23" s="172">
        <f t="shared" si="6"/>
        <v>45718</v>
      </c>
      <c r="AF23" s="91">
        <f t="shared" si="5"/>
        <v>2025</v>
      </c>
    </row>
    <row r="24" spans="1:32" ht="14.25" customHeight="1">
      <c r="A24" s="81" t="s">
        <v>25</v>
      </c>
      <c r="B24" s="81">
        <v>902206</v>
      </c>
      <c r="C24" s="81" t="s">
        <v>141</v>
      </c>
      <c r="D24" s="82" t="s">
        <v>142</v>
      </c>
      <c r="E24" s="81" t="s">
        <v>146</v>
      </c>
      <c r="F24" s="82" t="s">
        <v>147</v>
      </c>
      <c r="G24" s="81">
        <v>1226</v>
      </c>
      <c r="H24" s="81" t="s">
        <v>1187</v>
      </c>
      <c r="I24" s="85">
        <v>6738</v>
      </c>
      <c r="J24" s="85">
        <v>12.376309826813232</v>
      </c>
      <c r="K24" s="86">
        <v>8539.2454302327187</v>
      </c>
      <c r="L24" s="87">
        <f t="shared" si="0"/>
        <v>1.4232075717054531</v>
      </c>
      <c r="M24" s="86">
        <f t="shared" si="1"/>
        <v>1050.3271879186243</v>
      </c>
      <c r="N24" s="86">
        <v>0</v>
      </c>
      <c r="O24" s="86">
        <v>0</v>
      </c>
      <c r="P24" s="86">
        <v>2016.9774110949984</v>
      </c>
      <c r="Q24" s="86">
        <v>0</v>
      </c>
      <c r="R24" s="86">
        <v>755.19</v>
      </c>
      <c r="S24" s="86">
        <f t="shared" si="2"/>
        <v>12361.740029246343</v>
      </c>
      <c r="T24" s="81" t="s">
        <v>74</v>
      </c>
      <c r="U24" s="83">
        <f t="shared" si="8"/>
        <v>2028</v>
      </c>
      <c r="V24" s="86">
        <v>5166.4233599999998</v>
      </c>
      <c r="W24" s="86">
        <f t="shared" si="3"/>
        <v>17528.163389246343</v>
      </c>
      <c r="X24" s="86"/>
      <c r="Y24" s="90"/>
      <c r="Z24" s="86" t="s">
        <v>103</v>
      </c>
      <c r="AA24" s="89" t="s">
        <v>148</v>
      </c>
      <c r="AB24" s="90">
        <v>2017</v>
      </c>
      <c r="AC24" s="88" t="s">
        <v>149</v>
      </c>
      <c r="AD24" s="90">
        <v>10</v>
      </c>
      <c r="AE24" s="172">
        <f t="shared" si="6"/>
        <v>46669</v>
      </c>
      <c r="AF24" s="91">
        <f t="shared" si="5"/>
        <v>2028</v>
      </c>
    </row>
    <row r="25" spans="1:32" ht="14.25" customHeight="1">
      <c r="A25" s="81" t="s">
        <v>25</v>
      </c>
      <c r="B25" s="81">
        <v>902206</v>
      </c>
      <c r="C25" s="81" t="s">
        <v>141</v>
      </c>
      <c r="D25" s="94" t="s">
        <v>142</v>
      </c>
      <c r="E25" s="81" t="s">
        <v>150</v>
      </c>
      <c r="F25" s="82" t="s">
        <v>151</v>
      </c>
      <c r="G25" s="81">
        <v>1226</v>
      </c>
      <c r="H25" s="81" t="s">
        <v>1187</v>
      </c>
      <c r="I25" s="85">
        <v>8342</v>
      </c>
      <c r="J25" s="85">
        <v>12.376309826813232</v>
      </c>
      <c r="K25" s="86">
        <v>8539.2454302327187</v>
      </c>
      <c r="L25" s="87">
        <f t="shared" si="0"/>
        <v>1.4232075717054531</v>
      </c>
      <c r="M25" s="86">
        <f t="shared" si="1"/>
        <v>3333.1521329341713</v>
      </c>
      <c r="N25" s="86">
        <v>0</v>
      </c>
      <c r="O25" s="86">
        <v>0</v>
      </c>
      <c r="P25" s="86">
        <v>2016.9774110949984</v>
      </c>
      <c r="Q25" s="86">
        <v>0</v>
      </c>
      <c r="R25" s="86">
        <v>0</v>
      </c>
      <c r="S25" s="86">
        <f t="shared" si="2"/>
        <v>13889.374974261889</v>
      </c>
      <c r="T25" s="81" t="s">
        <v>74</v>
      </c>
      <c r="U25" s="83">
        <f t="shared" si="8"/>
        <v>2028</v>
      </c>
      <c r="V25" s="86">
        <v>5166.4233599999998</v>
      </c>
      <c r="W25" s="86">
        <f t="shared" si="3"/>
        <v>19055.79833426189</v>
      </c>
      <c r="X25" s="86"/>
      <c r="Y25" s="90"/>
      <c r="Z25" s="86" t="s">
        <v>103</v>
      </c>
      <c r="AA25" s="89" t="s">
        <v>148</v>
      </c>
      <c r="AB25" s="90">
        <v>2017</v>
      </c>
      <c r="AC25" s="88" t="s">
        <v>149</v>
      </c>
      <c r="AD25" s="90">
        <v>10</v>
      </c>
      <c r="AE25" s="172">
        <f t="shared" si="6"/>
        <v>46669</v>
      </c>
      <c r="AF25" s="91">
        <f t="shared" si="5"/>
        <v>2028</v>
      </c>
    </row>
    <row r="26" spans="1:32" ht="14.25" customHeight="1">
      <c r="A26" s="81" t="s">
        <v>25</v>
      </c>
      <c r="B26" s="81">
        <v>902206</v>
      </c>
      <c r="C26" s="81" t="s">
        <v>141</v>
      </c>
      <c r="D26" s="94" t="s">
        <v>142</v>
      </c>
      <c r="E26" s="81" t="s">
        <v>152</v>
      </c>
      <c r="F26" s="82" t="s">
        <v>153</v>
      </c>
      <c r="G26" s="81">
        <v>1226</v>
      </c>
      <c r="H26" s="81" t="s">
        <v>1187</v>
      </c>
      <c r="I26" s="85">
        <v>16228</v>
      </c>
      <c r="J26" s="85">
        <v>12.376309826813232</v>
      </c>
      <c r="K26" s="86">
        <v>8539.2454302327187</v>
      </c>
      <c r="L26" s="87">
        <f t="shared" si="0"/>
        <v>1.4232075717054531</v>
      </c>
      <c r="M26" s="86">
        <f t="shared" si="1"/>
        <v>14556.567043403375</v>
      </c>
      <c r="N26" s="86">
        <v>0</v>
      </c>
      <c r="O26" s="86">
        <v>0</v>
      </c>
      <c r="P26" s="86">
        <v>2016.9774110949984</v>
      </c>
      <c r="Q26" s="86">
        <v>0</v>
      </c>
      <c r="R26" s="86">
        <v>0</v>
      </c>
      <c r="S26" s="86">
        <f t="shared" si="2"/>
        <v>25112.78988473109</v>
      </c>
      <c r="T26" s="81" t="s">
        <v>102</v>
      </c>
      <c r="U26" s="83">
        <f t="shared" si="8"/>
        <v>2028</v>
      </c>
      <c r="V26" s="86">
        <v>10192.928879999999</v>
      </c>
      <c r="W26" s="86">
        <f t="shared" si="3"/>
        <v>35305.718764731093</v>
      </c>
      <c r="X26" s="86"/>
      <c r="Y26" s="90"/>
      <c r="Z26" s="86" t="s">
        <v>103</v>
      </c>
      <c r="AA26" s="89" t="s">
        <v>148</v>
      </c>
      <c r="AB26" s="90">
        <v>2017</v>
      </c>
      <c r="AC26" s="88" t="s">
        <v>149</v>
      </c>
      <c r="AD26" s="90">
        <v>10</v>
      </c>
      <c r="AE26" s="172">
        <f t="shared" si="6"/>
        <v>46669</v>
      </c>
      <c r="AF26" s="91">
        <f t="shared" si="5"/>
        <v>2028</v>
      </c>
    </row>
    <row r="27" spans="1:32" ht="14.25" customHeight="1">
      <c r="A27" s="81" t="s">
        <v>25</v>
      </c>
      <c r="B27" s="81">
        <v>902206</v>
      </c>
      <c r="C27" s="81" t="s">
        <v>141</v>
      </c>
      <c r="D27" s="94" t="s">
        <v>142</v>
      </c>
      <c r="E27" s="81" t="s">
        <v>154</v>
      </c>
      <c r="F27" s="82" t="s">
        <v>155</v>
      </c>
      <c r="G27" s="81">
        <v>1226</v>
      </c>
      <c r="H27" s="81" t="s">
        <v>1187</v>
      </c>
      <c r="I27" s="85">
        <v>8329</v>
      </c>
      <c r="J27" s="85">
        <v>12.376309826813232</v>
      </c>
      <c r="K27" s="86">
        <v>8539.2454302327187</v>
      </c>
      <c r="L27" s="87">
        <f t="shared" si="0"/>
        <v>1.4232075717054531</v>
      </c>
      <c r="M27" s="86">
        <f t="shared" si="1"/>
        <v>3314.6504345020003</v>
      </c>
      <c r="N27" s="86">
        <v>0</v>
      </c>
      <c r="O27" s="86">
        <v>0</v>
      </c>
      <c r="P27" s="86">
        <v>2016.9774110949984</v>
      </c>
      <c r="Q27" s="86">
        <v>1675.8423928363002</v>
      </c>
      <c r="R27" s="86">
        <v>0</v>
      </c>
      <c r="S27" s="86">
        <f t="shared" si="2"/>
        <v>15546.715668666018</v>
      </c>
      <c r="T27" s="81" t="s">
        <v>74</v>
      </c>
      <c r="U27" s="83">
        <f t="shared" si="8"/>
        <v>2029</v>
      </c>
      <c r="V27" s="86">
        <v>4753.7759999999998</v>
      </c>
      <c r="W27" s="86">
        <f t="shared" si="3"/>
        <v>20300.491668666018</v>
      </c>
      <c r="X27" s="86"/>
      <c r="Y27" s="90"/>
      <c r="Z27" s="86" t="s">
        <v>103</v>
      </c>
      <c r="AA27" s="89" t="s">
        <v>148</v>
      </c>
      <c r="AB27" s="90">
        <v>2018</v>
      </c>
      <c r="AC27" s="88" t="s">
        <v>156</v>
      </c>
      <c r="AD27" s="90">
        <v>10</v>
      </c>
      <c r="AE27" s="172">
        <f t="shared" si="6"/>
        <v>47146</v>
      </c>
      <c r="AF27" s="91">
        <f t="shared" si="5"/>
        <v>2029</v>
      </c>
    </row>
    <row r="28" spans="1:32" ht="14.25" customHeight="1">
      <c r="A28" s="81" t="s">
        <v>25</v>
      </c>
      <c r="B28" s="81">
        <v>902206</v>
      </c>
      <c r="C28" s="81" t="s">
        <v>141</v>
      </c>
      <c r="D28" s="94" t="s">
        <v>142</v>
      </c>
      <c r="E28" s="81" t="s">
        <v>157</v>
      </c>
      <c r="F28" s="82" t="s">
        <v>158</v>
      </c>
      <c r="G28" s="81">
        <v>1226</v>
      </c>
      <c r="H28" s="81" t="s">
        <v>1187</v>
      </c>
      <c r="I28" s="85">
        <v>7008</v>
      </c>
      <c r="J28" s="85">
        <v>12.376309826813232</v>
      </c>
      <c r="K28" s="86">
        <v>8539.2454302327187</v>
      </c>
      <c r="L28" s="87">
        <f t="shared" si="0"/>
        <v>1.4232075717054531</v>
      </c>
      <c r="M28" s="86">
        <f t="shared" si="1"/>
        <v>1434.5932322790968</v>
      </c>
      <c r="N28" s="86">
        <v>0</v>
      </c>
      <c r="O28" s="86">
        <v>0</v>
      </c>
      <c r="P28" s="86">
        <v>2016.9774110949984</v>
      </c>
      <c r="Q28" s="86">
        <v>0</v>
      </c>
      <c r="R28" s="86">
        <v>204.05</v>
      </c>
      <c r="S28" s="86">
        <f t="shared" si="2"/>
        <v>12194.866073606812</v>
      </c>
      <c r="T28" s="81" t="s">
        <v>74</v>
      </c>
      <c r="U28" s="83">
        <f t="shared" si="8"/>
        <v>2029</v>
      </c>
      <c r="V28" s="86">
        <v>4753.7759999999998</v>
      </c>
      <c r="W28" s="86">
        <f t="shared" si="3"/>
        <v>16948.64207360681</v>
      </c>
      <c r="X28" s="86"/>
      <c r="Y28" s="90"/>
      <c r="Z28" s="86" t="s">
        <v>103</v>
      </c>
      <c r="AA28" s="89" t="s">
        <v>148</v>
      </c>
      <c r="AB28" s="90">
        <v>2018</v>
      </c>
      <c r="AC28" s="173">
        <v>43496</v>
      </c>
      <c r="AD28" s="88">
        <v>10</v>
      </c>
      <c r="AE28" s="172">
        <f t="shared" si="6"/>
        <v>47146</v>
      </c>
      <c r="AF28" s="91">
        <f t="shared" si="5"/>
        <v>2029</v>
      </c>
    </row>
    <row r="29" spans="1:32" ht="14.25" customHeight="1">
      <c r="A29" s="81" t="s">
        <v>25</v>
      </c>
      <c r="B29" s="81">
        <v>902206</v>
      </c>
      <c r="C29" s="81" t="s">
        <v>141</v>
      </c>
      <c r="D29" s="94" t="s">
        <v>142</v>
      </c>
      <c r="E29" s="81" t="s">
        <v>159</v>
      </c>
      <c r="F29" s="82" t="s">
        <v>160</v>
      </c>
      <c r="G29" s="81">
        <v>1226</v>
      </c>
      <c r="H29" s="81" t="s">
        <v>1187</v>
      </c>
      <c r="I29" s="85">
        <v>2887</v>
      </c>
      <c r="J29" s="85">
        <v>12.376309826813232</v>
      </c>
      <c r="K29" s="86">
        <v>8539.2454302327187</v>
      </c>
      <c r="L29" s="87">
        <f t="shared" si="0"/>
        <v>1.4232075717054531</v>
      </c>
      <c r="M29" s="86">
        <f t="shared" si="1"/>
        <v>0</v>
      </c>
      <c r="N29" s="86">
        <v>0</v>
      </c>
      <c r="O29" s="86">
        <v>0</v>
      </c>
      <c r="P29" s="86">
        <v>2016.9774110949984</v>
      </c>
      <c r="Q29" s="86">
        <v>266.51217850761191</v>
      </c>
      <c r="R29" s="86">
        <v>0</v>
      </c>
      <c r="S29" s="86">
        <f t="shared" si="2"/>
        <v>10822.735019835329</v>
      </c>
      <c r="T29" s="81" t="s">
        <v>74</v>
      </c>
      <c r="U29" s="83">
        <f t="shared" si="8"/>
        <v>2031</v>
      </c>
      <c r="V29" s="86">
        <v>5059.3204599999999</v>
      </c>
      <c r="W29" s="86">
        <f t="shared" si="3"/>
        <v>15882.05547983533</v>
      </c>
      <c r="X29" s="86"/>
      <c r="Y29" s="90"/>
      <c r="Z29" s="86" t="s">
        <v>103</v>
      </c>
      <c r="AA29" s="89" t="s">
        <v>161</v>
      </c>
      <c r="AB29" s="90">
        <v>2020</v>
      </c>
      <c r="AC29" s="88" t="s">
        <v>162</v>
      </c>
      <c r="AD29" s="90">
        <v>10</v>
      </c>
      <c r="AE29" s="172">
        <f t="shared" si="6"/>
        <v>47810</v>
      </c>
      <c r="AF29" s="91">
        <f t="shared" si="5"/>
        <v>2031</v>
      </c>
    </row>
    <row r="30" spans="1:32" ht="14.25" customHeight="1">
      <c r="A30" s="81" t="s">
        <v>25</v>
      </c>
      <c r="B30" s="81">
        <v>902206</v>
      </c>
      <c r="C30" s="81" t="s">
        <v>141</v>
      </c>
      <c r="D30" s="82" t="s">
        <v>142</v>
      </c>
      <c r="E30" s="81" t="s">
        <v>163</v>
      </c>
      <c r="F30" s="82" t="s">
        <v>164</v>
      </c>
      <c r="G30" s="81">
        <v>1226</v>
      </c>
      <c r="H30" s="81" t="s">
        <v>1187</v>
      </c>
      <c r="I30" s="85">
        <v>8497</v>
      </c>
      <c r="J30" s="85">
        <v>12.376309826813232</v>
      </c>
      <c r="K30" s="86">
        <v>8539.2454302327187</v>
      </c>
      <c r="L30" s="87">
        <f t="shared" si="0"/>
        <v>1.4232075717054531</v>
      </c>
      <c r="M30" s="86">
        <f t="shared" si="1"/>
        <v>3553.7493065485164</v>
      </c>
      <c r="N30" s="86">
        <v>0</v>
      </c>
      <c r="O30" s="86">
        <v>0</v>
      </c>
      <c r="P30" s="86">
        <v>2016.9774110949984</v>
      </c>
      <c r="Q30" s="86">
        <v>0</v>
      </c>
      <c r="R30" s="86">
        <v>1901.55</v>
      </c>
      <c r="S30" s="86">
        <f t="shared" si="2"/>
        <v>16011.522147876232</v>
      </c>
      <c r="T30" s="81" t="s">
        <v>74</v>
      </c>
      <c r="U30" s="83">
        <f t="shared" si="8"/>
        <v>2034</v>
      </c>
      <c r="V30" s="86">
        <v>12350.511914285713</v>
      </c>
      <c r="W30" s="86">
        <f t="shared" si="3"/>
        <v>28362.034062161947</v>
      </c>
      <c r="X30" s="86"/>
      <c r="Y30" s="90"/>
      <c r="Z30" s="86" t="s">
        <v>103</v>
      </c>
      <c r="AA30" s="89" t="s">
        <v>134</v>
      </c>
      <c r="AB30" s="90">
        <v>2023</v>
      </c>
      <c r="AC30" s="88" t="s">
        <v>165</v>
      </c>
      <c r="AD30" s="90">
        <v>10</v>
      </c>
      <c r="AE30" s="172">
        <f t="shared" si="6"/>
        <v>49003</v>
      </c>
      <c r="AF30" s="91">
        <f t="shared" si="5"/>
        <v>2034</v>
      </c>
    </row>
    <row r="31" spans="1:32" ht="14.25" customHeight="1">
      <c r="A31" s="81" t="s">
        <v>25</v>
      </c>
      <c r="B31" s="81">
        <v>902206</v>
      </c>
      <c r="C31" s="81" t="s">
        <v>141</v>
      </c>
      <c r="D31" s="94" t="s">
        <v>142</v>
      </c>
      <c r="E31" s="93" t="s">
        <v>166</v>
      </c>
      <c r="F31" s="82" t="s">
        <v>167</v>
      </c>
      <c r="G31" s="81">
        <v>1226</v>
      </c>
      <c r="H31" s="81" t="s">
        <v>1187</v>
      </c>
      <c r="I31" s="85">
        <v>7660</v>
      </c>
      <c r="J31" s="85">
        <v>12.376309826813232</v>
      </c>
      <c r="K31" s="86">
        <v>8539.2454302327187</v>
      </c>
      <c r="L31" s="87">
        <f t="shared" si="0"/>
        <v>1.4232075717054531</v>
      </c>
      <c r="M31" s="86">
        <f t="shared" si="1"/>
        <v>2362.5245690310521</v>
      </c>
      <c r="N31" s="86">
        <v>0</v>
      </c>
      <c r="O31" s="86">
        <v>0</v>
      </c>
      <c r="P31" s="86">
        <v>2016.9774110949984</v>
      </c>
      <c r="Q31" s="86">
        <v>0</v>
      </c>
      <c r="R31" s="86">
        <v>0</v>
      </c>
      <c r="S31" s="86">
        <f t="shared" si="2"/>
        <v>12918.74741035877</v>
      </c>
      <c r="T31" s="81" t="s">
        <v>74</v>
      </c>
      <c r="U31" s="83">
        <f t="shared" si="8"/>
        <v>2034</v>
      </c>
      <c r="V31" s="86">
        <v>12633.393091428568</v>
      </c>
      <c r="W31" s="86">
        <f t="shared" si="3"/>
        <v>25552.14050178734</v>
      </c>
      <c r="X31" s="86"/>
      <c r="Y31" s="90"/>
      <c r="Z31" s="86" t="s">
        <v>103</v>
      </c>
      <c r="AA31" s="89" t="s">
        <v>134</v>
      </c>
      <c r="AB31" s="90">
        <v>2023</v>
      </c>
      <c r="AC31" s="88" t="s">
        <v>169</v>
      </c>
      <c r="AD31" s="90">
        <v>10</v>
      </c>
      <c r="AE31" s="172">
        <f t="shared" si="6"/>
        <v>49065</v>
      </c>
      <c r="AF31" s="91">
        <f t="shared" si="5"/>
        <v>2034</v>
      </c>
    </row>
    <row r="32" spans="1:32" ht="14.25" customHeight="1">
      <c r="A32" s="81" t="s">
        <v>25</v>
      </c>
      <c r="B32" s="81">
        <v>902206</v>
      </c>
      <c r="C32" s="81" t="s">
        <v>141</v>
      </c>
      <c r="D32" s="94" t="s">
        <v>142</v>
      </c>
      <c r="E32" s="93" t="s">
        <v>170</v>
      </c>
      <c r="F32" s="82" t="s">
        <v>168</v>
      </c>
      <c r="G32" s="81">
        <v>1226</v>
      </c>
      <c r="H32" s="81" t="s">
        <v>1187</v>
      </c>
      <c r="I32" s="85">
        <v>16099</v>
      </c>
      <c r="J32" s="85">
        <v>12.376309826813232</v>
      </c>
      <c r="K32" s="86">
        <v>8539.2454302327187</v>
      </c>
      <c r="L32" s="87">
        <f t="shared" si="0"/>
        <v>1.4232075717054531</v>
      </c>
      <c r="M32" s="86">
        <f t="shared" si="1"/>
        <v>14372.973266653371</v>
      </c>
      <c r="N32" s="86">
        <v>0</v>
      </c>
      <c r="O32" s="86">
        <v>0</v>
      </c>
      <c r="P32" s="86">
        <v>2016.9774110949984</v>
      </c>
      <c r="Q32" s="86">
        <v>462.27443686963477</v>
      </c>
      <c r="R32" s="86">
        <v>0</v>
      </c>
      <c r="S32" s="86">
        <f t="shared" si="2"/>
        <v>25391.470544850723</v>
      </c>
      <c r="T32" s="81" t="s">
        <v>74</v>
      </c>
      <c r="U32" s="83">
        <f t="shared" si="8"/>
        <v>2034</v>
      </c>
      <c r="V32" s="86">
        <v>12556.526377142854</v>
      </c>
      <c r="W32" s="86">
        <f t="shared" si="3"/>
        <v>37947.996921993574</v>
      </c>
      <c r="X32" s="86"/>
      <c r="Y32" s="90"/>
      <c r="Z32" s="86" t="s">
        <v>103</v>
      </c>
      <c r="AA32" s="89" t="s">
        <v>134</v>
      </c>
      <c r="AB32" s="90">
        <v>2023</v>
      </c>
      <c r="AC32" s="88" t="s">
        <v>169</v>
      </c>
      <c r="AD32" s="90">
        <v>10</v>
      </c>
      <c r="AE32" s="172">
        <f t="shared" si="6"/>
        <v>49065</v>
      </c>
      <c r="AF32" s="91">
        <f t="shared" si="5"/>
        <v>2034</v>
      </c>
    </row>
    <row r="33" spans="1:32" ht="14.25" customHeight="1">
      <c r="A33" s="81" t="s">
        <v>25</v>
      </c>
      <c r="B33" s="81">
        <v>902206</v>
      </c>
      <c r="C33" s="81" t="s">
        <v>141</v>
      </c>
      <c r="D33" s="95" t="s">
        <v>142</v>
      </c>
      <c r="E33" s="81" t="s">
        <v>171</v>
      </c>
      <c r="F33" s="82" t="s">
        <v>172</v>
      </c>
      <c r="G33" s="81">
        <v>1226</v>
      </c>
      <c r="H33" s="81" t="s">
        <v>1187</v>
      </c>
      <c r="I33" s="85">
        <v>6453</v>
      </c>
      <c r="J33" s="85">
        <v>12.376309826813232</v>
      </c>
      <c r="K33" s="86">
        <v>8539.2454302327187</v>
      </c>
      <c r="L33" s="87">
        <f t="shared" si="0"/>
        <v>1.4232075717054531</v>
      </c>
      <c r="M33" s="86">
        <f t="shared" si="1"/>
        <v>644.71302998257022</v>
      </c>
      <c r="N33" s="86">
        <v>0</v>
      </c>
      <c r="O33" s="86">
        <v>0</v>
      </c>
      <c r="P33" s="86">
        <v>2016.9774110949984</v>
      </c>
      <c r="Q33" s="86">
        <v>493.10313897389028</v>
      </c>
      <c r="R33" s="86">
        <v>0</v>
      </c>
      <c r="S33" s="86">
        <f t="shared" si="2"/>
        <v>11694.039010284177</v>
      </c>
      <c r="T33" s="81" t="s">
        <v>74</v>
      </c>
      <c r="U33" s="83">
        <f t="shared" si="8"/>
        <v>2034</v>
      </c>
      <c r="V33" s="86">
        <v>12358.347359999998</v>
      </c>
      <c r="W33" s="86">
        <f t="shared" si="3"/>
        <v>24052.386370284177</v>
      </c>
      <c r="X33" s="86"/>
      <c r="Y33" s="90"/>
      <c r="Z33" s="86" t="s">
        <v>103</v>
      </c>
      <c r="AA33" s="89" t="s">
        <v>134</v>
      </c>
      <c r="AB33" s="90">
        <v>2023</v>
      </c>
      <c r="AC33" s="88" t="s">
        <v>173</v>
      </c>
      <c r="AD33" s="90">
        <v>10</v>
      </c>
      <c r="AE33" s="172">
        <f t="shared" si="6"/>
        <v>48992</v>
      </c>
      <c r="AF33" s="91">
        <f t="shared" si="5"/>
        <v>2034</v>
      </c>
    </row>
    <row r="34" spans="1:32" ht="14.25" customHeight="1">
      <c r="A34" s="81" t="s">
        <v>25</v>
      </c>
      <c r="B34" s="81">
        <v>902207</v>
      </c>
      <c r="C34" s="81" t="s">
        <v>174</v>
      </c>
      <c r="D34" s="95" t="s">
        <v>175</v>
      </c>
      <c r="E34" s="93" t="s">
        <v>176</v>
      </c>
      <c r="F34" s="82" t="s">
        <v>177</v>
      </c>
      <c r="G34" s="81">
        <v>1226</v>
      </c>
      <c r="H34" s="81" t="s">
        <v>1187</v>
      </c>
      <c r="I34" s="85">
        <v>5633</v>
      </c>
      <c r="J34" s="85">
        <v>12.376309826813232</v>
      </c>
      <c r="K34" s="86">
        <v>8539.2454302327187</v>
      </c>
      <c r="L34" s="87">
        <f t="shared" si="0"/>
        <v>1.4232075717054531</v>
      </c>
      <c r="M34" s="86">
        <f t="shared" si="1"/>
        <v>0</v>
      </c>
      <c r="N34" s="86">
        <v>0</v>
      </c>
      <c r="O34" s="86">
        <v>0</v>
      </c>
      <c r="P34" s="86">
        <v>2016.9774110949984</v>
      </c>
      <c r="Q34" s="86">
        <v>0</v>
      </c>
      <c r="R34" s="86">
        <v>0</v>
      </c>
      <c r="S34" s="86">
        <f t="shared" si="2"/>
        <v>10556.222841327717</v>
      </c>
      <c r="T34" s="81" t="s">
        <v>74</v>
      </c>
      <c r="U34" s="83">
        <f t="shared" si="8"/>
        <v>2025</v>
      </c>
      <c r="V34" s="86">
        <v>3815.2727999999993</v>
      </c>
      <c r="W34" s="86">
        <f t="shared" si="3"/>
        <v>14371.495641327716</v>
      </c>
      <c r="X34" s="86"/>
      <c r="Y34" s="90"/>
      <c r="Z34" s="86" t="s">
        <v>178</v>
      </c>
      <c r="AA34" s="89" t="s">
        <v>179</v>
      </c>
      <c r="AB34" s="90">
        <v>2014</v>
      </c>
      <c r="AC34" s="88" t="s">
        <v>180</v>
      </c>
      <c r="AD34" s="90">
        <v>10</v>
      </c>
      <c r="AE34" s="172">
        <f t="shared" si="6"/>
        <v>45589</v>
      </c>
      <c r="AF34" s="91">
        <f t="shared" si="5"/>
        <v>2025</v>
      </c>
    </row>
    <row r="35" spans="1:32" ht="14.25" customHeight="1">
      <c r="A35" s="81" t="s">
        <v>25</v>
      </c>
      <c r="B35" s="81">
        <v>902207</v>
      </c>
      <c r="C35" s="81" t="s">
        <v>174</v>
      </c>
      <c r="D35" s="95" t="s">
        <v>175</v>
      </c>
      <c r="E35" s="93" t="s">
        <v>181</v>
      </c>
      <c r="F35" s="82" t="s">
        <v>182</v>
      </c>
      <c r="G35" s="81">
        <v>1226</v>
      </c>
      <c r="H35" s="81" t="s">
        <v>1187</v>
      </c>
      <c r="I35" s="85">
        <v>8215</v>
      </c>
      <c r="J35" s="85">
        <v>12.376309826813232</v>
      </c>
      <c r="K35" s="86">
        <v>8539.2454302327187</v>
      </c>
      <c r="L35" s="87">
        <f t="shared" si="0"/>
        <v>1.4232075717054531</v>
      </c>
      <c r="M35" s="86">
        <f t="shared" si="1"/>
        <v>3152.4047713275786</v>
      </c>
      <c r="N35" s="86">
        <v>0</v>
      </c>
      <c r="O35" s="86">
        <v>0</v>
      </c>
      <c r="P35" s="86">
        <v>2016.9774110949984</v>
      </c>
      <c r="Q35" s="86">
        <v>0</v>
      </c>
      <c r="R35" s="86">
        <v>174.18</v>
      </c>
      <c r="S35" s="86">
        <f t="shared" si="2"/>
        <v>13882.807612655295</v>
      </c>
      <c r="T35" s="81" t="s">
        <v>74</v>
      </c>
      <c r="U35" s="83">
        <f t="shared" si="8"/>
        <v>2029</v>
      </c>
      <c r="V35" s="86">
        <v>4252.5466799999995</v>
      </c>
      <c r="W35" s="86">
        <f t="shared" si="3"/>
        <v>18135.354292655295</v>
      </c>
      <c r="X35" s="86"/>
      <c r="Y35" s="90"/>
      <c r="Z35" s="86" t="s">
        <v>183</v>
      </c>
      <c r="AA35" s="89" t="s">
        <v>184</v>
      </c>
      <c r="AB35" s="90">
        <v>2018</v>
      </c>
      <c r="AC35" s="88" t="s">
        <v>185</v>
      </c>
      <c r="AD35" s="90">
        <v>10</v>
      </c>
      <c r="AE35" s="172">
        <f t="shared" si="6"/>
        <v>47096</v>
      </c>
      <c r="AF35" s="91">
        <f t="shared" si="5"/>
        <v>2029</v>
      </c>
    </row>
    <row r="36" spans="1:32" ht="14.25" customHeight="1">
      <c r="A36" s="81" t="s">
        <v>25</v>
      </c>
      <c r="B36" s="81">
        <v>902207</v>
      </c>
      <c r="C36" s="81" t="s">
        <v>174</v>
      </c>
      <c r="D36" s="95" t="s">
        <v>175</v>
      </c>
      <c r="E36" s="93" t="s">
        <v>186</v>
      </c>
      <c r="F36" s="82" t="s">
        <v>187</v>
      </c>
      <c r="G36" s="81">
        <v>1226</v>
      </c>
      <c r="H36" s="81" t="s">
        <v>1187</v>
      </c>
      <c r="I36" s="85">
        <v>6956</v>
      </c>
      <c r="J36" s="85">
        <v>12.376309826813232</v>
      </c>
      <c r="K36" s="86">
        <v>8539.2454302327187</v>
      </c>
      <c r="L36" s="87">
        <f t="shared" si="0"/>
        <v>1.4232075717054531</v>
      </c>
      <c r="M36" s="86">
        <f t="shared" si="1"/>
        <v>1360.586438550413</v>
      </c>
      <c r="N36" s="86">
        <v>0</v>
      </c>
      <c r="O36" s="86">
        <v>0</v>
      </c>
      <c r="P36" s="86">
        <v>2016.9774110949984</v>
      </c>
      <c r="Q36" s="86">
        <v>0</v>
      </c>
      <c r="R36" s="86">
        <v>0</v>
      </c>
      <c r="S36" s="86">
        <f t="shared" si="2"/>
        <v>11916.809279878131</v>
      </c>
      <c r="T36" s="81" t="s">
        <v>102</v>
      </c>
      <c r="U36" s="83">
        <f t="shared" si="8"/>
        <v>2031</v>
      </c>
      <c r="V36" s="86">
        <v>9048.4695599999995</v>
      </c>
      <c r="W36" s="86">
        <f t="shared" si="3"/>
        <v>20965.27883987813</v>
      </c>
      <c r="X36" s="86"/>
      <c r="Y36" s="90"/>
      <c r="Z36" s="86" t="s">
        <v>183</v>
      </c>
      <c r="AA36" s="89" t="s">
        <v>188</v>
      </c>
      <c r="AB36" s="90">
        <v>2020</v>
      </c>
      <c r="AC36" s="88" t="s">
        <v>189</v>
      </c>
      <c r="AD36" s="90">
        <v>10</v>
      </c>
      <c r="AE36" s="172">
        <f t="shared" si="6"/>
        <v>47733</v>
      </c>
      <c r="AF36" s="91">
        <f t="shared" si="5"/>
        <v>2031</v>
      </c>
    </row>
    <row r="37" spans="1:32" ht="14.25" customHeight="1">
      <c r="A37" s="81" t="s">
        <v>25</v>
      </c>
      <c r="B37" s="81">
        <v>902209</v>
      </c>
      <c r="C37" s="81" t="s">
        <v>190</v>
      </c>
      <c r="D37" s="95" t="s">
        <v>191</v>
      </c>
      <c r="E37" s="93" t="s">
        <v>192</v>
      </c>
      <c r="F37" s="82" t="s">
        <v>193</v>
      </c>
      <c r="G37" s="81">
        <v>1202</v>
      </c>
      <c r="H37" s="81" t="s">
        <v>1187</v>
      </c>
      <c r="I37" s="85">
        <v>9366</v>
      </c>
      <c r="J37" s="85">
        <v>7.5289218113113829</v>
      </c>
      <c r="K37" s="86">
        <v>5194.7076367249047</v>
      </c>
      <c r="L37" s="87">
        <f t="shared" si="0"/>
        <v>0.86578460612081742</v>
      </c>
      <c r="M37" s="86">
        <f t="shared" si="1"/>
        <v>2914.2309842026716</v>
      </c>
      <c r="N37" s="86">
        <v>0</v>
      </c>
      <c r="O37" s="86">
        <v>0</v>
      </c>
      <c r="P37" s="86">
        <v>2016.9774110949984</v>
      </c>
      <c r="Q37" s="86">
        <v>0</v>
      </c>
      <c r="R37" s="86">
        <v>0</v>
      </c>
      <c r="S37" s="86">
        <f t="shared" si="2"/>
        <v>10125.916032022575</v>
      </c>
      <c r="T37" s="81" t="s">
        <v>74</v>
      </c>
      <c r="U37" s="83">
        <f t="shared" si="8"/>
        <v>2025</v>
      </c>
      <c r="V37" s="86">
        <v>3312.9407999999994</v>
      </c>
      <c r="W37" s="86">
        <f t="shared" si="3"/>
        <v>13438.856832022575</v>
      </c>
      <c r="X37" s="86"/>
      <c r="Y37" s="90"/>
      <c r="Z37" s="86" t="s">
        <v>97</v>
      </c>
      <c r="AA37" s="89" t="s">
        <v>98</v>
      </c>
      <c r="AB37" s="90">
        <v>2015</v>
      </c>
      <c r="AC37" s="88" t="s">
        <v>194</v>
      </c>
      <c r="AD37" s="90">
        <v>10</v>
      </c>
      <c r="AE37" s="172">
        <f t="shared" si="6"/>
        <v>45725</v>
      </c>
      <c r="AF37" s="91">
        <f t="shared" si="5"/>
        <v>2025</v>
      </c>
    </row>
    <row r="38" spans="1:32" ht="14.25" customHeight="1">
      <c r="A38" s="81" t="s">
        <v>25</v>
      </c>
      <c r="B38" s="81">
        <v>902209</v>
      </c>
      <c r="C38" s="81" t="s">
        <v>190</v>
      </c>
      <c r="D38" s="95" t="s">
        <v>191</v>
      </c>
      <c r="E38" s="93" t="s">
        <v>195</v>
      </c>
      <c r="F38" s="82" t="s">
        <v>196</v>
      </c>
      <c r="G38" s="81">
        <v>1202</v>
      </c>
      <c r="H38" s="81" t="s">
        <v>1187</v>
      </c>
      <c r="I38" s="85">
        <v>8019</v>
      </c>
      <c r="J38" s="85">
        <v>7.5289218113113829</v>
      </c>
      <c r="K38" s="86">
        <v>5194.7076367249047</v>
      </c>
      <c r="L38" s="87">
        <f t="shared" si="0"/>
        <v>0.86578460612081742</v>
      </c>
      <c r="M38" s="86">
        <f t="shared" si="1"/>
        <v>1748.0191197579304</v>
      </c>
      <c r="N38" s="86">
        <v>0</v>
      </c>
      <c r="O38" s="86">
        <v>0</v>
      </c>
      <c r="P38" s="86">
        <v>2016.9774110949984</v>
      </c>
      <c r="Q38" s="86">
        <v>0</v>
      </c>
      <c r="R38" s="86">
        <v>0</v>
      </c>
      <c r="S38" s="86">
        <f t="shared" si="2"/>
        <v>8959.7041675778346</v>
      </c>
      <c r="T38" s="81" t="s">
        <v>74</v>
      </c>
      <c r="U38" s="83">
        <f t="shared" si="8"/>
        <v>2026</v>
      </c>
      <c r="V38" s="86">
        <v>5965.2537599999987</v>
      </c>
      <c r="W38" s="86">
        <f t="shared" si="3"/>
        <v>14924.957927577834</v>
      </c>
      <c r="X38" s="86"/>
      <c r="Y38" s="90"/>
      <c r="Z38" s="86" t="s">
        <v>97</v>
      </c>
      <c r="AA38" s="89" t="s">
        <v>98</v>
      </c>
      <c r="AB38" s="90">
        <v>2016</v>
      </c>
      <c r="AC38" s="88" t="s">
        <v>197</v>
      </c>
      <c r="AD38" s="90">
        <v>10</v>
      </c>
      <c r="AE38" s="172">
        <f t="shared" si="6"/>
        <v>45982</v>
      </c>
      <c r="AF38" s="91">
        <f t="shared" si="5"/>
        <v>2026</v>
      </c>
    </row>
    <row r="39" spans="1:32" ht="14.25" customHeight="1">
      <c r="A39" s="81" t="s">
        <v>25</v>
      </c>
      <c r="B39" s="81">
        <v>902209</v>
      </c>
      <c r="C39" s="81" t="s">
        <v>190</v>
      </c>
      <c r="D39" s="95" t="s">
        <v>191</v>
      </c>
      <c r="E39" s="93" t="s">
        <v>198</v>
      </c>
      <c r="F39" s="82" t="s">
        <v>199</v>
      </c>
      <c r="G39" s="81">
        <v>1202</v>
      </c>
      <c r="H39" s="81" t="s">
        <v>1187</v>
      </c>
      <c r="I39" s="85">
        <v>6631</v>
      </c>
      <c r="J39" s="85">
        <v>7.5289218113113829</v>
      </c>
      <c r="K39" s="86">
        <v>5194.7076367249047</v>
      </c>
      <c r="L39" s="87">
        <f t="shared" si="0"/>
        <v>0.86578460612081742</v>
      </c>
      <c r="M39" s="86">
        <f t="shared" si="1"/>
        <v>546.31008646223574</v>
      </c>
      <c r="N39" s="86">
        <v>0</v>
      </c>
      <c r="O39" s="86">
        <v>0</v>
      </c>
      <c r="P39" s="86">
        <v>2016.9774110949984</v>
      </c>
      <c r="Q39" s="86">
        <v>0</v>
      </c>
      <c r="R39" s="86">
        <v>0</v>
      </c>
      <c r="S39" s="86">
        <f t="shared" si="2"/>
        <v>7757.9951342821387</v>
      </c>
      <c r="T39" s="81" t="s">
        <v>74</v>
      </c>
      <c r="U39" s="83">
        <f t="shared" si="8"/>
        <v>2027</v>
      </c>
      <c r="V39" s="86">
        <v>3587.9982</v>
      </c>
      <c r="W39" s="86">
        <f t="shared" si="3"/>
        <v>11345.993334282139</v>
      </c>
      <c r="X39" s="86"/>
      <c r="Y39" s="90"/>
      <c r="Z39" s="86" t="s">
        <v>97</v>
      </c>
      <c r="AA39" s="89" t="s">
        <v>98</v>
      </c>
      <c r="AB39" s="90">
        <v>2016</v>
      </c>
      <c r="AC39" s="88" t="s">
        <v>200</v>
      </c>
      <c r="AD39" s="90">
        <v>10</v>
      </c>
      <c r="AE39" s="172">
        <f t="shared" si="6"/>
        <v>46404</v>
      </c>
      <c r="AF39" s="91">
        <f t="shared" si="5"/>
        <v>2027</v>
      </c>
    </row>
    <row r="40" spans="1:32" ht="14.25" customHeight="1">
      <c r="A40" s="81" t="s">
        <v>25</v>
      </c>
      <c r="B40" s="81">
        <v>902209</v>
      </c>
      <c r="C40" s="81" t="s">
        <v>190</v>
      </c>
      <c r="D40" s="82" t="s">
        <v>191</v>
      </c>
      <c r="E40" s="93" t="s">
        <v>201</v>
      </c>
      <c r="F40" s="82" t="s">
        <v>202</v>
      </c>
      <c r="G40" s="81">
        <v>1202</v>
      </c>
      <c r="H40" s="81" t="s">
        <v>1187</v>
      </c>
      <c r="I40" s="85">
        <v>3103</v>
      </c>
      <c r="J40" s="85">
        <v>7.5289218113113829</v>
      </c>
      <c r="K40" s="86">
        <v>5194.7076367249047</v>
      </c>
      <c r="L40" s="87">
        <f t="shared" si="0"/>
        <v>0.86578460612081742</v>
      </c>
      <c r="M40" s="86">
        <f t="shared" si="1"/>
        <v>0</v>
      </c>
      <c r="N40" s="86">
        <v>0</v>
      </c>
      <c r="O40" s="86">
        <v>0</v>
      </c>
      <c r="P40" s="86">
        <v>2016.9774110949984</v>
      </c>
      <c r="Q40" s="86">
        <v>0</v>
      </c>
      <c r="R40" s="86">
        <v>0</v>
      </c>
      <c r="S40" s="86">
        <f t="shared" si="2"/>
        <v>7211.685047819903</v>
      </c>
      <c r="T40" s="81" t="s">
        <v>74</v>
      </c>
      <c r="U40" s="83">
        <f t="shared" si="8"/>
        <v>2031</v>
      </c>
      <c r="V40" s="86">
        <v>3525.3292200000001</v>
      </c>
      <c r="W40" s="86">
        <f t="shared" si="3"/>
        <v>10737.014267819903</v>
      </c>
      <c r="X40" s="86"/>
      <c r="Y40" s="90"/>
      <c r="Z40" s="86" t="s">
        <v>97</v>
      </c>
      <c r="AA40" s="89" t="s">
        <v>113</v>
      </c>
      <c r="AB40" s="90">
        <v>2020</v>
      </c>
      <c r="AC40" s="88" t="s">
        <v>162</v>
      </c>
      <c r="AD40" s="90">
        <v>10</v>
      </c>
      <c r="AE40" s="172">
        <f t="shared" si="6"/>
        <v>47810</v>
      </c>
      <c r="AF40" s="91">
        <f t="shared" si="5"/>
        <v>2031</v>
      </c>
    </row>
    <row r="41" spans="1:32" ht="14.25" customHeight="1">
      <c r="A41" s="81" t="s">
        <v>25</v>
      </c>
      <c r="B41" s="81">
        <v>902209</v>
      </c>
      <c r="C41" s="81" t="s">
        <v>190</v>
      </c>
      <c r="D41" s="82" t="s">
        <v>191</v>
      </c>
      <c r="E41" s="93" t="s">
        <v>203</v>
      </c>
      <c r="F41" s="82" t="s">
        <v>204</v>
      </c>
      <c r="G41" s="81">
        <v>1202</v>
      </c>
      <c r="H41" s="81" t="s">
        <v>1187</v>
      </c>
      <c r="I41" s="85">
        <v>6984</v>
      </c>
      <c r="J41" s="85">
        <v>7.5289218113113829</v>
      </c>
      <c r="K41" s="86">
        <v>5194.7076367249047</v>
      </c>
      <c r="L41" s="87">
        <f t="shared" si="0"/>
        <v>0.86578460612081742</v>
      </c>
      <c r="M41" s="86">
        <f t="shared" si="1"/>
        <v>851.93205242288434</v>
      </c>
      <c r="N41" s="86">
        <v>0</v>
      </c>
      <c r="O41" s="86">
        <v>0</v>
      </c>
      <c r="P41" s="86">
        <v>2016.9774110949984</v>
      </c>
      <c r="Q41" s="86">
        <v>0</v>
      </c>
      <c r="R41" s="86">
        <v>0</v>
      </c>
      <c r="S41" s="86">
        <f t="shared" si="2"/>
        <v>8063.6171002427873</v>
      </c>
      <c r="T41" s="81" t="s">
        <v>74</v>
      </c>
      <c r="U41" s="83">
        <f t="shared" si="8"/>
        <v>2034</v>
      </c>
      <c r="V41" s="86">
        <v>11764.539594285714</v>
      </c>
      <c r="W41" s="86">
        <f t="shared" si="3"/>
        <v>19828.156694528501</v>
      </c>
      <c r="X41" s="86"/>
      <c r="Y41" s="90"/>
      <c r="Z41" s="86" t="s">
        <v>97</v>
      </c>
      <c r="AA41" s="89" t="s">
        <v>205</v>
      </c>
      <c r="AB41" s="90">
        <v>2022</v>
      </c>
      <c r="AC41" s="88" t="s">
        <v>206</v>
      </c>
      <c r="AD41" s="90">
        <v>10</v>
      </c>
      <c r="AE41" s="172">
        <f t="shared" si="6"/>
        <v>48860</v>
      </c>
      <c r="AF41" s="91">
        <f t="shared" si="5"/>
        <v>2034</v>
      </c>
    </row>
    <row r="42" spans="1:32" ht="14.25" customHeight="1">
      <c r="A42" s="81" t="s">
        <v>25</v>
      </c>
      <c r="B42" s="81">
        <v>902209</v>
      </c>
      <c r="C42" s="81" t="s">
        <v>190</v>
      </c>
      <c r="D42" s="82" t="s">
        <v>191</v>
      </c>
      <c r="E42" s="93" t="s">
        <v>207</v>
      </c>
      <c r="F42" s="82" t="s">
        <v>193</v>
      </c>
      <c r="G42" s="81">
        <v>1202</v>
      </c>
      <c r="H42" s="81" t="s">
        <v>1187</v>
      </c>
      <c r="I42" s="85">
        <v>10172</v>
      </c>
      <c r="J42" s="85">
        <v>7.5289218113113829</v>
      </c>
      <c r="K42" s="86">
        <v>5194.7076367249047</v>
      </c>
      <c r="L42" s="87">
        <f t="shared" si="0"/>
        <v>0.86578460612081742</v>
      </c>
      <c r="M42" s="86">
        <f t="shared" si="1"/>
        <v>3612.0533767360503</v>
      </c>
      <c r="N42" s="86">
        <v>0</v>
      </c>
      <c r="O42" s="86">
        <v>0</v>
      </c>
      <c r="P42" s="86">
        <v>2016.9774110949984</v>
      </c>
      <c r="Q42" s="86">
        <v>0</v>
      </c>
      <c r="R42" s="86">
        <v>0</v>
      </c>
      <c r="S42" s="86">
        <f t="shared" si="2"/>
        <v>10823.738424555953</v>
      </c>
      <c r="T42" s="81" t="s">
        <v>74</v>
      </c>
      <c r="U42" s="83">
        <f t="shared" si="8"/>
        <v>2034</v>
      </c>
      <c r="V42" s="86">
        <v>8987.2970742857142</v>
      </c>
      <c r="W42" s="86">
        <f t="shared" si="3"/>
        <v>19811.035498841666</v>
      </c>
      <c r="X42" s="86"/>
      <c r="Y42" s="90"/>
      <c r="Z42" s="86" t="s">
        <v>97</v>
      </c>
      <c r="AA42" s="89" t="s">
        <v>205</v>
      </c>
      <c r="AB42" s="90">
        <v>2022</v>
      </c>
      <c r="AC42" s="88" t="s">
        <v>206</v>
      </c>
      <c r="AD42" s="90">
        <v>10</v>
      </c>
      <c r="AE42" s="172">
        <f t="shared" si="6"/>
        <v>48860</v>
      </c>
      <c r="AF42" s="91">
        <f t="shared" si="5"/>
        <v>2034</v>
      </c>
    </row>
    <row r="43" spans="1:32" ht="14.25" customHeight="1">
      <c r="A43" s="81" t="s">
        <v>25</v>
      </c>
      <c r="B43" s="81">
        <v>902209</v>
      </c>
      <c r="C43" s="81" t="s">
        <v>190</v>
      </c>
      <c r="D43" s="95" t="s">
        <v>191</v>
      </c>
      <c r="E43" s="93" t="s">
        <v>208</v>
      </c>
      <c r="F43" s="82" t="s">
        <v>209</v>
      </c>
      <c r="G43" s="81">
        <v>1202</v>
      </c>
      <c r="H43" s="81" t="s">
        <v>1187</v>
      </c>
      <c r="I43" s="85">
        <v>3136</v>
      </c>
      <c r="J43" s="85">
        <v>7.5289218113113829</v>
      </c>
      <c r="K43" s="86">
        <v>5194.7076367249047</v>
      </c>
      <c r="L43" s="87">
        <f t="shared" si="0"/>
        <v>0.86578460612081742</v>
      </c>
      <c r="M43" s="86">
        <f t="shared" si="1"/>
        <v>0</v>
      </c>
      <c r="N43" s="86">
        <v>0</v>
      </c>
      <c r="O43" s="86">
        <v>0</v>
      </c>
      <c r="P43" s="86">
        <v>2016.9774110949984</v>
      </c>
      <c r="Q43" s="86">
        <v>0</v>
      </c>
      <c r="R43" s="86">
        <v>0</v>
      </c>
      <c r="S43" s="86">
        <f t="shared" si="2"/>
        <v>7211.685047819903</v>
      </c>
      <c r="T43" s="81" t="s">
        <v>74</v>
      </c>
      <c r="U43" s="83">
        <f t="shared" si="8"/>
        <v>2034</v>
      </c>
      <c r="V43" s="86">
        <v>8432.4506685714296</v>
      </c>
      <c r="W43" s="86">
        <f t="shared" si="3"/>
        <v>15644.135716391333</v>
      </c>
      <c r="X43" s="86"/>
      <c r="Y43" s="90"/>
      <c r="Z43" s="86" t="s">
        <v>97</v>
      </c>
      <c r="AA43" s="89" t="s">
        <v>210</v>
      </c>
      <c r="AB43" s="90">
        <v>2023</v>
      </c>
      <c r="AC43" s="88" t="s">
        <v>211</v>
      </c>
      <c r="AD43" s="90">
        <v>10</v>
      </c>
      <c r="AE43" s="172">
        <f t="shared" si="6"/>
        <v>49082</v>
      </c>
      <c r="AF43" s="91">
        <f t="shared" si="5"/>
        <v>2034</v>
      </c>
    </row>
    <row r="44" spans="1:32" ht="14.25" customHeight="1">
      <c r="A44" s="81" t="s">
        <v>25</v>
      </c>
      <c r="B44" s="81">
        <v>902210</v>
      </c>
      <c r="C44" s="81" t="s">
        <v>212</v>
      </c>
      <c r="D44" s="95" t="s">
        <v>213</v>
      </c>
      <c r="E44" s="93" t="s">
        <v>214</v>
      </c>
      <c r="F44" s="82" t="s">
        <v>215</v>
      </c>
      <c r="G44" s="81">
        <v>1226</v>
      </c>
      <c r="H44" s="81" t="s">
        <v>1187</v>
      </c>
      <c r="I44" s="85">
        <v>0</v>
      </c>
      <c r="J44" s="85">
        <v>12.376309826813232</v>
      </c>
      <c r="K44" s="86">
        <v>8539.2454302327187</v>
      </c>
      <c r="L44" s="87">
        <f t="shared" si="0"/>
        <v>1.4232075717054531</v>
      </c>
      <c r="M44" s="86">
        <f t="shared" si="1"/>
        <v>0</v>
      </c>
      <c r="N44" s="86">
        <v>0</v>
      </c>
      <c r="O44" s="86">
        <v>0</v>
      </c>
      <c r="P44" s="86">
        <v>2016.9774110949984</v>
      </c>
      <c r="Q44" s="86">
        <v>0</v>
      </c>
      <c r="R44" s="86">
        <v>0</v>
      </c>
      <c r="S44" s="86">
        <f t="shared" si="2"/>
        <v>10556.222841327717</v>
      </c>
      <c r="T44" s="81" t="s">
        <v>91</v>
      </c>
      <c r="U44" s="81"/>
      <c r="V44" s="86">
        <v>0</v>
      </c>
      <c r="W44" s="86">
        <f t="shared" si="3"/>
        <v>10556.222841327717</v>
      </c>
      <c r="X44" s="86"/>
      <c r="Y44" s="90"/>
      <c r="Z44" s="86" t="s">
        <v>92</v>
      </c>
      <c r="AA44" s="89" t="s">
        <v>216</v>
      </c>
      <c r="AB44" s="90">
        <v>2008</v>
      </c>
      <c r="AC44" s="88" t="s">
        <v>217</v>
      </c>
      <c r="AD44" s="90">
        <v>10</v>
      </c>
      <c r="AE44" s="172">
        <f t="shared" si="6"/>
        <v>43176</v>
      </c>
      <c r="AF44" s="91">
        <f t="shared" si="5"/>
        <v>2018</v>
      </c>
    </row>
    <row r="45" spans="1:32" ht="14.25" customHeight="1">
      <c r="A45" s="81" t="s">
        <v>25</v>
      </c>
      <c r="B45" s="81">
        <v>902210</v>
      </c>
      <c r="C45" s="81" t="s">
        <v>212</v>
      </c>
      <c r="D45" s="95" t="s">
        <v>213</v>
      </c>
      <c r="E45" s="93" t="s">
        <v>218</v>
      </c>
      <c r="F45" s="82" t="s">
        <v>219</v>
      </c>
      <c r="G45" s="81">
        <v>1226</v>
      </c>
      <c r="H45" s="81" t="s">
        <v>1187</v>
      </c>
      <c r="I45" s="85">
        <v>6959</v>
      </c>
      <c r="J45" s="85">
        <v>12.376309826813232</v>
      </c>
      <c r="K45" s="86">
        <v>8539.2454302327187</v>
      </c>
      <c r="L45" s="87">
        <f t="shared" si="0"/>
        <v>1.4232075717054531</v>
      </c>
      <c r="M45" s="86">
        <f t="shared" si="1"/>
        <v>1364.8560612655294</v>
      </c>
      <c r="N45" s="86">
        <v>0</v>
      </c>
      <c r="O45" s="86">
        <v>0</v>
      </c>
      <c r="P45" s="86">
        <v>2016.9774110949984</v>
      </c>
      <c r="Q45" s="86">
        <v>0</v>
      </c>
      <c r="R45" s="86">
        <v>0</v>
      </c>
      <c r="S45" s="86">
        <f t="shared" si="2"/>
        <v>11921.078902593246</v>
      </c>
      <c r="T45" s="81" t="s">
        <v>91</v>
      </c>
      <c r="U45" s="81"/>
      <c r="V45" s="86">
        <v>0</v>
      </c>
      <c r="W45" s="86">
        <f t="shared" si="3"/>
        <v>11921.078902593246</v>
      </c>
      <c r="X45" s="86"/>
      <c r="Y45" s="90"/>
      <c r="Z45" s="86" t="s">
        <v>92</v>
      </c>
      <c r="AA45" s="89" t="s">
        <v>93</v>
      </c>
      <c r="AB45" s="90">
        <v>2012</v>
      </c>
      <c r="AC45" s="88" t="s">
        <v>220</v>
      </c>
      <c r="AD45" s="90">
        <v>10</v>
      </c>
      <c r="AE45" s="172">
        <f t="shared" si="6"/>
        <v>44921</v>
      </c>
      <c r="AF45" s="91">
        <f t="shared" si="5"/>
        <v>2023</v>
      </c>
    </row>
    <row r="46" spans="1:32" ht="14.25" customHeight="1">
      <c r="A46" s="81" t="s">
        <v>25</v>
      </c>
      <c r="B46" s="81">
        <v>902210</v>
      </c>
      <c r="C46" s="81" t="s">
        <v>212</v>
      </c>
      <c r="D46" s="94" t="s">
        <v>213</v>
      </c>
      <c r="E46" s="81" t="s">
        <v>221</v>
      </c>
      <c r="F46" s="82" t="s">
        <v>222</v>
      </c>
      <c r="G46" s="81">
        <v>1226</v>
      </c>
      <c r="H46" s="81" t="s">
        <v>1187</v>
      </c>
      <c r="I46" s="85">
        <v>8999</v>
      </c>
      <c r="J46" s="85">
        <v>12.376309826813232</v>
      </c>
      <c r="K46" s="86">
        <v>8539.2454302327187</v>
      </c>
      <c r="L46" s="87">
        <f t="shared" si="0"/>
        <v>1.4232075717054531</v>
      </c>
      <c r="M46" s="86">
        <f t="shared" si="1"/>
        <v>4268.1995075446539</v>
      </c>
      <c r="N46" s="86">
        <v>0</v>
      </c>
      <c r="O46" s="86">
        <v>0</v>
      </c>
      <c r="P46" s="86">
        <v>2016.9774110949984</v>
      </c>
      <c r="Q46" s="86">
        <v>0</v>
      </c>
      <c r="R46" s="86">
        <v>0</v>
      </c>
      <c r="S46" s="86">
        <f t="shared" si="2"/>
        <v>14824.422348872371</v>
      </c>
      <c r="T46" s="81" t="s">
        <v>91</v>
      </c>
      <c r="U46" s="81"/>
      <c r="V46" s="86">
        <v>0</v>
      </c>
      <c r="W46" s="86">
        <f t="shared" si="3"/>
        <v>14824.422348872371</v>
      </c>
      <c r="X46" s="96"/>
      <c r="Y46" s="90"/>
      <c r="Z46" s="86" t="s">
        <v>178</v>
      </c>
      <c r="AA46" s="89" t="s">
        <v>179</v>
      </c>
      <c r="AB46" s="90">
        <v>2013</v>
      </c>
      <c r="AC46" s="88" t="s">
        <v>223</v>
      </c>
      <c r="AD46" s="90">
        <v>10</v>
      </c>
      <c r="AE46" s="172">
        <f t="shared" si="6"/>
        <v>45177</v>
      </c>
      <c r="AF46" s="91">
        <f t="shared" si="5"/>
        <v>2024</v>
      </c>
    </row>
    <row r="47" spans="1:32" ht="14.25" customHeight="1">
      <c r="A47" s="81" t="s">
        <v>25</v>
      </c>
      <c r="B47" s="81">
        <v>902210</v>
      </c>
      <c r="C47" s="81" t="s">
        <v>212</v>
      </c>
      <c r="D47" s="94" t="s">
        <v>213</v>
      </c>
      <c r="E47" s="81" t="s">
        <v>224</v>
      </c>
      <c r="F47" s="82" t="s">
        <v>225</v>
      </c>
      <c r="G47" s="81">
        <v>1226</v>
      </c>
      <c r="H47" s="81" t="s">
        <v>1187</v>
      </c>
      <c r="I47" s="85">
        <v>7800</v>
      </c>
      <c r="J47" s="85">
        <v>12.376309826813232</v>
      </c>
      <c r="K47" s="86">
        <v>8539.2454302327187</v>
      </c>
      <c r="L47" s="87">
        <f t="shared" si="0"/>
        <v>1.4232075717054531</v>
      </c>
      <c r="M47" s="86">
        <f t="shared" si="1"/>
        <v>2561.7736290698153</v>
      </c>
      <c r="N47" s="86">
        <v>0</v>
      </c>
      <c r="O47" s="86">
        <v>0</v>
      </c>
      <c r="P47" s="86">
        <v>2016.9774110949984</v>
      </c>
      <c r="Q47" s="86">
        <v>325.28183087344587</v>
      </c>
      <c r="R47" s="86">
        <v>0</v>
      </c>
      <c r="S47" s="86">
        <f t="shared" si="2"/>
        <v>13443.278301270979</v>
      </c>
      <c r="T47" s="81" t="s">
        <v>102</v>
      </c>
      <c r="U47" s="83">
        <f t="shared" ref="U47:U58" si="9">AF47</f>
        <v>2026</v>
      </c>
      <c r="V47" s="86">
        <v>7630.5455999999986</v>
      </c>
      <c r="W47" s="86">
        <f t="shared" si="3"/>
        <v>21073.823901270978</v>
      </c>
      <c r="X47" s="86"/>
      <c r="Y47" s="90"/>
      <c r="Z47" s="86" t="s">
        <v>70</v>
      </c>
      <c r="AA47" s="89" t="s">
        <v>124</v>
      </c>
      <c r="AB47" s="90">
        <v>2015</v>
      </c>
      <c r="AC47" s="88" t="s">
        <v>226</v>
      </c>
      <c r="AD47" s="90">
        <v>10</v>
      </c>
      <c r="AE47" s="172">
        <f t="shared" si="6"/>
        <v>45879</v>
      </c>
      <c r="AF47" s="91">
        <f t="shared" si="5"/>
        <v>2026</v>
      </c>
    </row>
    <row r="48" spans="1:32" ht="14.25" customHeight="1">
      <c r="A48" s="81" t="s">
        <v>25</v>
      </c>
      <c r="B48" s="81">
        <v>902210</v>
      </c>
      <c r="C48" s="81" t="s">
        <v>212</v>
      </c>
      <c r="D48" s="95" t="s">
        <v>213</v>
      </c>
      <c r="E48" s="81" t="s">
        <v>227</v>
      </c>
      <c r="F48" s="82" t="s">
        <v>228</v>
      </c>
      <c r="G48" s="81">
        <v>1226</v>
      </c>
      <c r="H48" s="81" t="s">
        <v>1187</v>
      </c>
      <c r="I48" s="85">
        <v>17982</v>
      </c>
      <c r="J48" s="85">
        <v>12.376309826813232</v>
      </c>
      <c r="K48" s="86">
        <v>8539.2454302327187</v>
      </c>
      <c r="L48" s="87">
        <f t="shared" si="0"/>
        <v>1.4232075717054531</v>
      </c>
      <c r="M48" s="86">
        <f t="shared" si="1"/>
        <v>17052.873124174737</v>
      </c>
      <c r="N48" s="86">
        <v>0</v>
      </c>
      <c r="O48" s="86">
        <v>0</v>
      </c>
      <c r="P48" s="86">
        <v>2016.9774110949984</v>
      </c>
      <c r="Q48" s="86">
        <v>0</v>
      </c>
      <c r="R48" s="86">
        <v>0</v>
      </c>
      <c r="S48" s="86">
        <f t="shared" si="2"/>
        <v>27609.095965502453</v>
      </c>
      <c r="T48" s="81" t="s">
        <v>102</v>
      </c>
      <c r="U48" s="83">
        <f t="shared" si="9"/>
        <v>2026</v>
      </c>
      <c r="V48" s="86">
        <v>7630.5455999999986</v>
      </c>
      <c r="W48" s="86">
        <f t="shared" si="3"/>
        <v>35239.641565502454</v>
      </c>
      <c r="X48" s="86"/>
      <c r="Y48" s="90"/>
      <c r="Z48" s="86" t="s">
        <v>70</v>
      </c>
      <c r="AA48" s="89" t="s">
        <v>124</v>
      </c>
      <c r="AB48" s="90">
        <v>2015</v>
      </c>
      <c r="AC48" s="88" t="s">
        <v>226</v>
      </c>
      <c r="AD48" s="90">
        <v>10</v>
      </c>
      <c r="AE48" s="172">
        <f t="shared" si="6"/>
        <v>45879</v>
      </c>
      <c r="AF48" s="91">
        <f t="shared" si="5"/>
        <v>2026</v>
      </c>
    </row>
    <row r="49" spans="1:32" ht="14.25" customHeight="1">
      <c r="A49" s="81" t="s">
        <v>25</v>
      </c>
      <c r="B49" s="81">
        <v>902210</v>
      </c>
      <c r="C49" s="81" t="s">
        <v>212</v>
      </c>
      <c r="D49" s="95" t="s">
        <v>213</v>
      </c>
      <c r="E49" s="93" t="s">
        <v>229</v>
      </c>
      <c r="F49" s="82" t="s">
        <v>230</v>
      </c>
      <c r="G49" s="81">
        <v>1226</v>
      </c>
      <c r="H49" s="81" t="s">
        <v>1187</v>
      </c>
      <c r="I49" s="85">
        <v>4386</v>
      </c>
      <c r="J49" s="85">
        <v>12.376309826813232</v>
      </c>
      <c r="K49" s="86">
        <v>8539.2454302327187</v>
      </c>
      <c r="L49" s="87">
        <f t="shared" si="0"/>
        <v>1.4232075717054531</v>
      </c>
      <c r="M49" s="86">
        <f t="shared" si="1"/>
        <v>0</v>
      </c>
      <c r="N49" s="86">
        <v>0</v>
      </c>
      <c r="O49" s="86">
        <v>0</v>
      </c>
      <c r="P49" s="86">
        <v>2016.9774110949984</v>
      </c>
      <c r="Q49" s="86">
        <v>0</v>
      </c>
      <c r="R49" s="86">
        <v>174.19</v>
      </c>
      <c r="S49" s="86">
        <f t="shared" si="2"/>
        <v>10730.412841327718</v>
      </c>
      <c r="T49" s="81" t="s">
        <v>102</v>
      </c>
      <c r="U49" s="83">
        <f t="shared" si="9"/>
        <v>2025</v>
      </c>
      <c r="V49" s="86">
        <v>7630.5455999999986</v>
      </c>
      <c r="W49" s="86">
        <f t="shared" si="3"/>
        <v>18360.958441327715</v>
      </c>
      <c r="X49" s="86"/>
      <c r="Y49" s="90"/>
      <c r="Z49" s="86" t="s">
        <v>70</v>
      </c>
      <c r="AA49" s="89" t="s">
        <v>124</v>
      </c>
      <c r="AB49" s="90">
        <v>2015</v>
      </c>
      <c r="AC49" s="88" t="s">
        <v>231</v>
      </c>
      <c r="AD49" s="90">
        <v>10</v>
      </c>
      <c r="AE49" s="172">
        <f t="shared" si="6"/>
        <v>45722</v>
      </c>
      <c r="AF49" s="91">
        <f t="shared" si="5"/>
        <v>2025</v>
      </c>
    </row>
    <row r="50" spans="1:32" ht="14.25" customHeight="1">
      <c r="A50" s="81" t="s">
        <v>25</v>
      </c>
      <c r="B50" s="81">
        <v>902210</v>
      </c>
      <c r="C50" s="81" t="s">
        <v>212</v>
      </c>
      <c r="D50" s="95" t="s">
        <v>213</v>
      </c>
      <c r="E50" s="93" t="s">
        <v>232</v>
      </c>
      <c r="F50" s="82" t="s">
        <v>233</v>
      </c>
      <c r="G50" s="81">
        <v>1226</v>
      </c>
      <c r="H50" s="81" t="s">
        <v>1187</v>
      </c>
      <c r="I50" s="85">
        <v>13325</v>
      </c>
      <c r="J50" s="85">
        <v>12.376309826813232</v>
      </c>
      <c r="K50" s="86">
        <v>8539.2454302327187</v>
      </c>
      <c r="L50" s="87">
        <f t="shared" si="0"/>
        <v>1.4232075717054531</v>
      </c>
      <c r="M50" s="86">
        <f t="shared" si="1"/>
        <v>10424.995462742443</v>
      </c>
      <c r="N50" s="86">
        <v>0</v>
      </c>
      <c r="O50" s="86">
        <v>0</v>
      </c>
      <c r="P50" s="86">
        <v>2016.9774110949984</v>
      </c>
      <c r="Q50" s="86">
        <v>0</v>
      </c>
      <c r="R50" s="86">
        <v>2503.0299999999997</v>
      </c>
      <c r="S50" s="86">
        <f t="shared" si="2"/>
        <v>23484.248304070159</v>
      </c>
      <c r="T50" s="81" t="s">
        <v>74</v>
      </c>
      <c r="U50" s="83">
        <f t="shared" si="9"/>
        <v>2025</v>
      </c>
      <c r="V50" s="86">
        <v>3815.2727999999993</v>
      </c>
      <c r="W50" s="86">
        <f t="shared" si="3"/>
        <v>27299.521104070158</v>
      </c>
      <c r="X50" s="86"/>
      <c r="Y50" s="90"/>
      <c r="Z50" s="86" t="s">
        <v>70</v>
      </c>
      <c r="AA50" s="89" t="s">
        <v>124</v>
      </c>
      <c r="AB50" s="90">
        <v>2015</v>
      </c>
      <c r="AC50" s="88" t="s">
        <v>145</v>
      </c>
      <c r="AD50" s="90">
        <v>10</v>
      </c>
      <c r="AE50" s="172">
        <f t="shared" si="6"/>
        <v>45718</v>
      </c>
      <c r="AF50" s="91">
        <f t="shared" si="5"/>
        <v>2025</v>
      </c>
    </row>
    <row r="51" spans="1:32" ht="14.25" customHeight="1">
      <c r="A51" s="81" t="s">
        <v>25</v>
      </c>
      <c r="B51" s="81">
        <v>902210</v>
      </c>
      <c r="C51" s="81" t="s">
        <v>212</v>
      </c>
      <c r="D51" s="95" t="s">
        <v>213</v>
      </c>
      <c r="E51" s="93" t="s">
        <v>234</v>
      </c>
      <c r="F51" s="82" t="s">
        <v>235</v>
      </c>
      <c r="G51" s="81">
        <v>1226</v>
      </c>
      <c r="H51" s="81" t="s">
        <v>1187</v>
      </c>
      <c r="I51" s="85">
        <v>10709</v>
      </c>
      <c r="J51" s="85">
        <v>12.376309826813232</v>
      </c>
      <c r="K51" s="86">
        <v>8539.2454302327187</v>
      </c>
      <c r="L51" s="87">
        <f t="shared" si="0"/>
        <v>1.4232075717054531</v>
      </c>
      <c r="M51" s="86">
        <f t="shared" si="1"/>
        <v>6701.8844551609782</v>
      </c>
      <c r="N51" s="86">
        <v>0</v>
      </c>
      <c r="O51" s="86">
        <v>0</v>
      </c>
      <c r="P51" s="86">
        <v>2016.9774110949984</v>
      </c>
      <c r="Q51" s="86">
        <v>0</v>
      </c>
      <c r="R51" s="86">
        <v>0</v>
      </c>
      <c r="S51" s="86">
        <f t="shared" si="2"/>
        <v>17258.107296488695</v>
      </c>
      <c r="T51" s="81" t="s">
        <v>102</v>
      </c>
      <c r="U51" s="83">
        <f t="shared" si="9"/>
        <v>2027</v>
      </c>
      <c r="V51" s="86">
        <v>9021.0250799999994</v>
      </c>
      <c r="W51" s="86">
        <f t="shared" si="3"/>
        <v>26279.132376488695</v>
      </c>
      <c r="X51" s="86"/>
      <c r="Y51" s="90"/>
      <c r="Z51" s="86" t="s">
        <v>70</v>
      </c>
      <c r="AA51" s="89" t="s">
        <v>124</v>
      </c>
      <c r="AB51" s="90">
        <v>2016</v>
      </c>
      <c r="AC51" s="88" t="s">
        <v>236</v>
      </c>
      <c r="AD51" s="90">
        <v>10</v>
      </c>
      <c r="AE51" s="172">
        <f t="shared" si="6"/>
        <v>46447</v>
      </c>
      <c r="AF51" s="91">
        <f t="shared" si="5"/>
        <v>2027</v>
      </c>
    </row>
    <row r="52" spans="1:32" ht="14.25" customHeight="1">
      <c r="A52" s="81" t="s">
        <v>25</v>
      </c>
      <c r="B52" s="81">
        <v>902210</v>
      </c>
      <c r="C52" s="81" t="s">
        <v>212</v>
      </c>
      <c r="D52" s="95" t="s">
        <v>213</v>
      </c>
      <c r="E52" s="93" t="s">
        <v>237</v>
      </c>
      <c r="F52" s="82" t="s">
        <v>238</v>
      </c>
      <c r="G52" s="81">
        <v>1226</v>
      </c>
      <c r="H52" s="81" t="s">
        <v>1187</v>
      </c>
      <c r="I52" s="85">
        <v>5403</v>
      </c>
      <c r="J52" s="85">
        <v>12.376309826813232</v>
      </c>
      <c r="K52" s="86">
        <v>8539.2454302327187</v>
      </c>
      <c r="L52" s="87">
        <f t="shared" si="0"/>
        <v>1.4232075717054531</v>
      </c>
      <c r="M52" s="86">
        <f t="shared" si="1"/>
        <v>0</v>
      </c>
      <c r="N52" s="86">
        <v>0</v>
      </c>
      <c r="O52" s="86">
        <v>0</v>
      </c>
      <c r="P52" s="86">
        <v>2016.9774110949984</v>
      </c>
      <c r="Q52" s="86">
        <v>0</v>
      </c>
      <c r="R52" s="86">
        <v>0</v>
      </c>
      <c r="S52" s="86">
        <f t="shared" si="2"/>
        <v>10556.222841327717</v>
      </c>
      <c r="T52" s="81" t="s">
        <v>74</v>
      </c>
      <c r="U52" s="83">
        <f t="shared" si="9"/>
        <v>2027</v>
      </c>
      <c r="V52" s="86">
        <v>3905.9376000000002</v>
      </c>
      <c r="W52" s="86">
        <f t="shared" si="3"/>
        <v>14462.160441327716</v>
      </c>
      <c r="X52" s="86"/>
      <c r="Y52" s="90"/>
      <c r="Z52" s="86" t="s">
        <v>70</v>
      </c>
      <c r="AA52" s="89" t="s">
        <v>124</v>
      </c>
      <c r="AB52" s="90">
        <v>2016</v>
      </c>
      <c r="AC52" s="88" t="s">
        <v>200</v>
      </c>
      <c r="AD52" s="90">
        <v>10</v>
      </c>
      <c r="AE52" s="172">
        <f t="shared" si="6"/>
        <v>46404</v>
      </c>
      <c r="AF52" s="91">
        <f t="shared" si="5"/>
        <v>2027</v>
      </c>
    </row>
    <row r="53" spans="1:32" ht="14.25" customHeight="1">
      <c r="A53" s="81" t="s">
        <v>25</v>
      </c>
      <c r="B53" s="81">
        <v>902210</v>
      </c>
      <c r="C53" s="81" t="s">
        <v>212</v>
      </c>
      <c r="D53" s="94" t="s">
        <v>213</v>
      </c>
      <c r="E53" s="93" t="s">
        <v>239</v>
      </c>
      <c r="F53" s="82" t="s">
        <v>240</v>
      </c>
      <c r="G53" s="81">
        <v>1226</v>
      </c>
      <c r="H53" s="81" t="s">
        <v>1187</v>
      </c>
      <c r="I53" s="85">
        <v>11505</v>
      </c>
      <c r="J53" s="85">
        <v>12.376309826813232</v>
      </c>
      <c r="K53" s="86">
        <v>8539.2454302327187</v>
      </c>
      <c r="L53" s="87">
        <f t="shared" si="0"/>
        <v>1.4232075717054531</v>
      </c>
      <c r="M53" s="86">
        <f t="shared" si="1"/>
        <v>7834.757682238519</v>
      </c>
      <c r="N53" s="86">
        <v>0</v>
      </c>
      <c r="O53" s="86">
        <v>0</v>
      </c>
      <c r="P53" s="86">
        <v>2016.9774110949984</v>
      </c>
      <c r="Q53" s="86">
        <v>0</v>
      </c>
      <c r="R53" s="86">
        <v>0</v>
      </c>
      <c r="S53" s="86">
        <f t="shared" si="2"/>
        <v>18390.980523566235</v>
      </c>
      <c r="T53" s="81" t="s">
        <v>102</v>
      </c>
      <c r="U53" s="83">
        <f t="shared" si="9"/>
        <v>2027</v>
      </c>
      <c r="V53" s="86">
        <v>7905.6029999999992</v>
      </c>
      <c r="W53" s="86">
        <f t="shared" si="3"/>
        <v>26296.583523566234</v>
      </c>
      <c r="X53" s="86"/>
      <c r="Y53" s="90"/>
      <c r="Z53" s="86" t="s">
        <v>70</v>
      </c>
      <c r="AA53" s="89" t="s">
        <v>124</v>
      </c>
      <c r="AB53" s="90">
        <v>2016</v>
      </c>
      <c r="AC53" s="88" t="s">
        <v>236</v>
      </c>
      <c r="AD53" s="90">
        <v>10</v>
      </c>
      <c r="AE53" s="172">
        <f t="shared" si="6"/>
        <v>46447</v>
      </c>
      <c r="AF53" s="91">
        <f t="shared" si="5"/>
        <v>2027</v>
      </c>
    </row>
    <row r="54" spans="1:32" ht="14.25" customHeight="1">
      <c r="A54" s="81" t="s">
        <v>25</v>
      </c>
      <c r="B54" s="81">
        <v>902210</v>
      </c>
      <c r="C54" s="81" t="s">
        <v>212</v>
      </c>
      <c r="D54" s="94" t="s">
        <v>213</v>
      </c>
      <c r="E54" s="93" t="s">
        <v>241</v>
      </c>
      <c r="F54" s="82" t="s">
        <v>242</v>
      </c>
      <c r="G54" s="81">
        <v>1226</v>
      </c>
      <c r="H54" s="81" t="s">
        <v>1187</v>
      </c>
      <c r="I54" s="85">
        <v>5081</v>
      </c>
      <c r="J54" s="85">
        <v>12.376309826813232</v>
      </c>
      <c r="K54" s="86">
        <v>8539.2454302327187</v>
      </c>
      <c r="L54" s="87">
        <f t="shared" si="0"/>
        <v>1.4232075717054531</v>
      </c>
      <c r="M54" s="86">
        <f t="shared" si="1"/>
        <v>0</v>
      </c>
      <c r="N54" s="86">
        <v>0</v>
      </c>
      <c r="O54" s="86">
        <v>0</v>
      </c>
      <c r="P54" s="86">
        <v>2016.9774110949984</v>
      </c>
      <c r="Q54" s="86">
        <v>0</v>
      </c>
      <c r="R54" s="86">
        <v>0</v>
      </c>
      <c r="S54" s="86">
        <f t="shared" si="2"/>
        <v>10556.222841327717</v>
      </c>
      <c r="T54" s="81" t="s">
        <v>102</v>
      </c>
      <c r="U54" s="83">
        <f t="shared" si="9"/>
        <v>2027</v>
      </c>
      <c r="V54" s="86">
        <v>7905.6029999999992</v>
      </c>
      <c r="W54" s="86">
        <f t="shared" si="3"/>
        <v>18461.825841327714</v>
      </c>
      <c r="X54" s="86"/>
      <c r="Y54" s="90"/>
      <c r="Z54" s="86" t="s">
        <v>70</v>
      </c>
      <c r="AA54" s="89" t="s">
        <v>124</v>
      </c>
      <c r="AB54" s="90">
        <v>2016</v>
      </c>
      <c r="AC54" s="88" t="s">
        <v>200</v>
      </c>
      <c r="AD54" s="90">
        <v>10</v>
      </c>
      <c r="AE54" s="172">
        <f t="shared" si="6"/>
        <v>46404</v>
      </c>
      <c r="AF54" s="91">
        <f t="shared" si="5"/>
        <v>2027</v>
      </c>
    </row>
    <row r="55" spans="1:32" ht="14.25" customHeight="1">
      <c r="A55" s="81" t="s">
        <v>25</v>
      </c>
      <c r="B55" s="81">
        <v>902210</v>
      </c>
      <c r="C55" s="81" t="s">
        <v>212</v>
      </c>
      <c r="D55" s="95" t="s">
        <v>213</v>
      </c>
      <c r="E55" s="93" t="s">
        <v>243</v>
      </c>
      <c r="F55" s="82" t="s">
        <v>244</v>
      </c>
      <c r="G55" s="81">
        <v>1226</v>
      </c>
      <c r="H55" s="81" t="s">
        <v>1187</v>
      </c>
      <c r="I55" s="85">
        <v>11697</v>
      </c>
      <c r="J55" s="85">
        <v>12.376309826813232</v>
      </c>
      <c r="K55" s="86">
        <v>8539.2454302327187</v>
      </c>
      <c r="L55" s="87">
        <f t="shared" si="0"/>
        <v>1.4232075717054531</v>
      </c>
      <c r="M55" s="86">
        <f t="shared" si="1"/>
        <v>8108.0135360059667</v>
      </c>
      <c r="N55" s="86">
        <v>0</v>
      </c>
      <c r="O55" s="86">
        <v>0</v>
      </c>
      <c r="P55" s="86">
        <v>2016.9774110949984</v>
      </c>
      <c r="Q55" s="86">
        <v>0</v>
      </c>
      <c r="R55" s="86">
        <v>57.75</v>
      </c>
      <c r="S55" s="86">
        <f t="shared" si="2"/>
        <v>18721.986377333684</v>
      </c>
      <c r="T55" s="81" t="s">
        <v>74</v>
      </c>
      <c r="U55" s="83">
        <f t="shared" si="9"/>
        <v>2029</v>
      </c>
      <c r="V55" s="86">
        <v>3882.7813199999996</v>
      </c>
      <c r="W55" s="86">
        <f t="shared" si="3"/>
        <v>22604.767697333682</v>
      </c>
      <c r="X55" s="86"/>
      <c r="Y55" s="90"/>
      <c r="Z55" s="86" t="s">
        <v>70</v>
      </c>
      <c r="AA55" s="89" t="s">
        <v>124</v>
      </c>
      <c r="AB55" s="90">
        <v>2018</v>
      </c>
      <c r="AC55" s="88" t="s">
        <v>245</v>
      </c>
      <c r="AD55" s="90">
        <v>10</v>
      </c>
      <c r="AE55" s="172">
        <f t="shared" si="6"/>
        <v>47082</v>
      </c>
      <c r="AF55" s="91">
        <f t="shared" si="5"/>
        <v>2029</v>
      </c>
    </row>
    <row r="56" spans="1:32" ht="14.25" customHeight="1">
      <c r="A56" s="81" t="s">
        <v>25</v>
      </c>
      <c r="B56" s="81">
        <v>902210</v>
      </c>
      <c r="C56" s="81" t="s">
        <v>212</v>
      </c>
      <c r="D56" s="95" t="s">
        <v>213</v>
      </c>
      <c r="E56" s="93" t="s">
        <v>246</v>
      </c>
      <c r="F56" s="82" t="s">
        <v>247</v>
      </c>
      <c r="G56" s="81">
        <v>1226</v>
      </c>
      <c r="H56" s="81" t="s">
        <v>1187</v>
      </c>
      <c r="I56" s="85">
        <v>3854</v>
      </c>
      <c r="J56" s="85">
        <v>12.376309826813232</v>
      </c>
      <c r="K56" s="86">
        <v>8539.2454302327187</v>
      </c>
      <c r="L56" s="87">
        <f t="shared" si="0"/>
        <v>1.4232075717054531</v>
      </c>
      <c r="M56" s="86">
        <f t="shared" si="1"/>
        <v>0</v>
      </c>
      <c r="N56" s="86">
        <v>0</v>
      </c>
      <c r="O56" s="86">
        <v>0</v>
      </c>
      <c r="P56" s="86">
        <v>2016.9774110949984</v>
      </c>
      <c r="Q56" s="86">
        <v>0</v>
      </c>
      <c r="R56" s="86">
        <v>0</v>
      </c>
      <c r="S56" s="86">
        <f t="shared" si="2"/>
        <v>10556.222841327717</v>
      </c>
      <c r="T56" s="81" t="s">
        <v>74</v>
      </c>
      <c r="U56" s="83">
        <f t="shared" si="9"/>
        <v>2029</v>
      </c>
      <c r="V56" s="86">
        <v>4138.1129999999994</v>
      </c>
      <c r="W56" s="86">
        <f t="shared" si="3"/>
        <v>14694.335841327716</v>
      </c>
      <c r="X56" s="86"/>
      <c r="Y56" s="90"/>
      <c r="Z56" s="86" t="s">
        <v>70</v>
      </c>
      <c r="AA56" s="89" t="s">
        <v>124</v>
      </c>
      <c r="AB56" s="90">
        <v>2018</v>
      </c>
      <c r="AC56" s="88" t="s">
        <v>248</v>
      </c>
      <c r="AD56" s="90">
        <v>10</v>
      </c>
      <c r="AE56" s="172">
        <f t="shared" si="6"/>
        <v>47143</v>
      </c>
      <c r="AF56" s="91">
        <f t="shared" si="5"/>
        <v>2029</v>
      </c>
    </row>
    <row r="57" spans="1:32" ht="14.25" customHeight="1">
      <c r="A57" s="81" t="s">
        <v>25</v>
      </c>
      <c r="B57" s="81">
        <v>902210</v>
      </c>
      <c r="C57" s="81" t="s">
        <v>212</v>
      </c>
      <c r="D57" s="95" t="s">
        <v>213</v>
      </c>
      <c r="E57" s="93" t="s">
        <v>249</v>
      </c>
      <c r="F57" s="82" t="s">
        <v>250</v>
      </c>
      <c r="G57" s="81">
        <v>1226</v>
      </c>
      <c r="H57" s="81" t="s">
        <v>1187</v>
      </c>
      <c r="I57" s="85">
        <v>16700</v>
      </c>
      <c r="J57" s="85">
        <v>12.376309826813232</v>
      </c>
      <c r="K57" s="86">
        <v>8539.2454302327187</v>
      </c>
      <c r="L57" s="87">
        <f t="shared" si="0"/>
        <v>1.4232075717054531</v>
      </c>
      <c r="M57" s="86">
        <f t="shared" si="1"/>
        <v>15228.321017248349</v>
      </c>
      <c r="N57" s="86">
        <v>0</v>
      </c>
      <c r="O57" s="86">
        <v>0</v>
      </c>
      <c r="P57" s="86">
        <v>2016.9774110949984</v>
      </c>
      <c r="Q57" s="86">
        <v>0</v>
      </c>
      <c r="R57" s="86">
        <v>0</v>
      </c>
      <c r="S57" s="86">
        <f t="shared" si="2"/>
        <v>25784.543858576068</v>
      </c>
      <c r="T57" s="81" t="s">
        <v>74</v>
      </c>
      <c r="U57" s="83">
        <f t="shared" si="9"/>
        <v>2031</v>
      </c>
      <c r="V57" s="86">
        <v>4024.7615799999999</v>
      </c>
      <c r="W57" s="86">
        <f t="shared" si="3"/>
        <v>29809.305438576066</v>
      </c>
      <c r="X57" s="86"/>
      <c r="Y57" s="90"/>
      <c r="Z57" s="86" t="s">
        <v>70</v>
      </c>
      <c r="AA57" s="89" t="s">
        <v>124</v>
      </c>
      <c r="AB57" s="90">
        <v>2020</v>
      </c>
      <c r="AC57" s="88" t="s">
        <v>251</v>
      </c>
      <c r="AD57" s="90">
        <v>10</v>
      </c>
      <c r="AE57" s="172">
        <f t="shared" si="6"/>
        <v>47756</v>
      </c>
      <c r="AF57" s="91">
        <f t="shared" si="5"/>
        <v>2031</v>
      </c>
    </row>
    <row r="58" spans="1:32" ht="14.25" customHeight="1">
      <c r="A58" s="81" t="s">
        <v>25</v>
      </c>
      <c r="B58" s="81">
        <v>902210</v>
      </c>
      <c r="C58" s="81" t="s">
        <v>212</v>
      </c>
      <c r="D58" s="95" t="s">
        <v>213</v>
      </c>
      <c r="E58" s="93" t="s">
        <v>252</v>
      </c>
      <c r="F58" s="82" t="s">
        <v>253</v>
      </c>
      <c r="G58" s="81">
        <v>1226</v>
      </c>
      <c r="H58" s="81" t="s">
        <v>1187</v>
      </c>
      <c r="I58" s="85">
        <v>6020</v>
      </c>
      <c r="J58" s="85">
        <v>12.376309826813232</v>
      </c>
      <c r="K58" s="86">
        <v>8539.2454302327187</v>
      </c>
      <c r="L58" s="87">
        <f t="shared" si="0"/>
        <v>1.4232075717054531</v>
      </c>
      <c r="M58" s="86">
        <f t="shared" si="1"/>
        <v>28.464151434109063</v>
      </c>
      <c r="N58" s="86">
        <v>0</v>
      </c>
      <c r="O58" s="86">
        <v>0</v>
      </c>
      <c r="P58" s="86">
        <v>2016.9774110949984</v>
      </c>
      <c r="Q58" s="86">
        <v>0</v>
      </c>
      <c r="R58" s="86">
        <v>0</v>
      </c>
      <c r="S58" s="86">
        <f t="shared" si="2"/>
        <v>10584.686992761826</v>
      </c>
      <c r="T58" s="81" t="s">
        <v>74</v>
      </c>
      <c r="U58" s="83">
        <f t="shared" si="9"/>
        <v>2031</v>
      </c>
      <c r="V58" s="86">
        <v>4043.5990299999994</v>
      </c>
      <c r="W58" s="86">
        <f t="shared" si="3"/>
        <v>14628.286022761826</v>
      </c>
      <c r="X58" s="86"/>
      <c r="Y58" s="90"/>
      <c r="Z58" s="86" t="s">
        <v>70</v>
      </c>
      <c r="AA58" s="89" t="s">
        <v>124</v>
      </c>
      <c r="AB58" s="90">
        <v>2020</v>
      </c>
      <c r="AC58" s="88" t="s">
        <v>251</v>
      </c>
      <c r="AD58" s="90">
        <v>10</v>
      </c>
      <c r="AE58" s="172">
        <f t="shared" si="6"/>
        <v>47756</v>
      </c>
      <c r="AF58" s="91">
        <f t="shared" si="5"/>
        <v>2031</v>
      </c>
    </row>
    <row r="59" spans="1:32" ht="14.25" customHeight="1">
      <c r="A59" s="81" t="s">
        <v>25</v>
      </c>
      <c r="B59" s="81">
        <v>902210</v>
      </c>
      <c r="C59" s="81" t="s">
        <v>212</v>
      </c>
      <c r="D59" s="95" t="s">
        <v>213</v>
      </c>
      <c r="E59" s="81" t="s">
        <v>254</v>
      </c>
      <c r="F59" s="82" t="s">
        <v>255</v>
      </c>
      <c r="G59" s="81">
        <v>1226</v>
      </c>
      <c r="H59" s="81" t="s">
        <v>1187</v>
      </c>
      <c r="I59" s="85">
        <v>7233</v>
      </c>
      <c r="J59" s="85">
        <v>12.376309826813232</v>
      </c>
      <c r="K59" s="86">
        <v>8539.2454302327187</v>
      </c>
      <c r="L59" s="87">
        <f t="shared" si="0"/>
        <v>1.4232075717054531</v>
      </c>
      <c r="M59" s="86">
        <f t="shared" si="1"/>
        <v>1754.8149359128236</v>
      </c>
      <c r="N59" s="86">
        <v>0</v>
      </c>
      <c r="O59" s="86">
        <v>0</v>
      </c>
      <c r="P59" s="86">
        <v>2016.9774110949984</v>
      </c>
      <c r="Q59" s="86">
        <v>0</v>
      </c>
      <c r="R59" s="86">
        <v>0</v>
      </c>
      <c r="S59" s="86">
        <f t="shared" si="2"/>
        <v>12311.037777240541</v>
      </c>
      <c r="T59" s="81" t="s">
        <v>74</v>
      </c>
      <c r="U59" s="81">
        <v>2035</v>
      </c>
      <c r="V59" s="86">
        <v>4102.6740899999995</v>
      </c>
      <c r="W59" s="86">
        <f t="shared" si="3"/>
        <v>16413.711867240541</v>
      </c>
      <c r="X59" s="86"/>
      <c r="Y59" s="90"/>
      <c r="Z59" s="86" t="s">
        <v>70</v>
      </c>
      <c r="AA59" s="89" t="s">
        <v>124</v>
      </c>
      <c r="AB59" s="90">
        <v>2020</v>
      </c>
      <c r="AC59" s="88" t="s">
        <v>256</v>
      </c>
      <c r="AD59" s="90">
        <v>10</v>
      </c>
      <c r="AE59" s="172">
        <f t="shared" si="6"/>
        <v>47798</v>
      </c>
      <c r="AF59" s="91">
        <f t="shared" si="5"/>
        <v>2031</v>
      </c>
    </row>
    <row r="60" spans="1:32" ht="14.25" customHeight="1">
      <c r="A60" s="81" t="s">
        <v>25</v>
      </c>
      <c r="B60" s="81">
        <v>902210</v>
      </c>
      <c r="C60" s="81" t="s">
        <v>212</v>
      </c>
      <c r="D60" s="95" t="s">
        <v>213</v>
      </c>
      <c r="E60" s="93" t="s">
        <v>257</v>
      </c>
      <c r="F60" s="82" t="s">
        <v>258</v>
      </c>
      <c r="G60" s="81">
        <v>1226</v>
      </c>
      <c r="H60" s="81" t="s">
        <v>1187</v>
      </c>
      <c r="I60" s="85">
        <v>8760</v>
      </c>
      <c r="J60" s="85">
        <v>12.376309826813232</v>
      </c>
      <c r="K60" s="86">
        <v>8539.2454302327187</v>
      </c>
      <c r="L60" s="87">
        <f t="shared" si="0"/>
        <v>1.4232075717054531</v>
      </c>
      <c r="M60" s="86">
        <f t="shared" si="1"/>
        <v>3928.0528979070505</v>
      </c>
      <c r="N60" s="86">
        <v>0</v>
      </c>
      <c r="O60" s="86">
        <v>0</v>
      </c>
      <c r="P60" s="86">
        <v>2016.9774110949984</v>
      </c>
      <c r="Q60" s="86">
        <v>0</v>
      </c>
      <c r="R60" s="86">
        <v>0</v>
      </c>
      <c r="S60" s="86">
        <f t="shared" si="2"/>
        <v>14484.275739234767</v>
      </c>
      <c r="T60" s="81" t="s">
        <v>74</v>
      </c>
      <c r="U60" s="81">
        <v>2035</v>
      </c>
      <c r="V60" s="86">
        <v>16702.487949999999</v>
      </c>
      <c r="W60" s="86">
        <f t="shared" si="3"/>
        <v>31186.763689234765</v>
      </c>
      <c r="X60" s="86"/>
      <c r="Y60" s="90"/>
      <c r="Z60" s="86" t="s">
        <v>103</v>
      </c>
      <c r="AA60" s="89" t="s">
        <v>134</v>
      </c>
      <c r="AB60" s="90">
        <v>2023</v>
      </c>
      <c r="AC60" s="88" t="s">
        <v>259</v>
      </c>
      <c r="AD60" s="90">
        <v>10</v>
      </c>
      <c r="AE60" s="172">
        <f t="shared" si="6"/>
        <v>48978</v>
      </c>
      <c r="AF60" s="91">
        <f t="shared" si="5"/>
        <v>2034</v>
      </c>
    </row>
    <row r="61" spans="1:32" ht="14.25" customHeight="1">
      <c r="A61" s="81" t="s">
        <v>25</v>
      </c>
      <c r="B61" s="81">
        <v>902210</v>
      </c>
      <c r="C61" s="81" t="s">
        <v>212</v>
      </c>
      <c r="D61" s="95" t="s">
        <v>213</v>
      </c>
      <c r="E61" s="93" t="s">
        <v>260</v>
      </c>
      <c r="F61" s="82" t="s">
        <v>261</v>
      </c>
      <c r="G61" s="81">
        <v>1226</v>
      </c>
      <c r="H61" s="81" t="s">
        <v>1187</v>
      </c>
      <c r="I61" s="85">
        <v>5026</v>
      </c>
      <c r="J61" s="85">
        <v>12.376309826813232</v>
      </c>
      <c r="K61" s="86">
        <v>8539.2454302327187</v>
      </c>
      <c r="L61" s="87">
        <f t="shared" si="0"/>
        <v>1.4232075717054531</v>
      </c>
      <c r="M61" s="86">
        <f t="shared" si="1"/>
        <v>0</v>
      </c>
      <c r="N61" s="86">
        <v>0</v>
      </c>
      <c r="O61" s="86">
        <v>0</v>
      </c>
      <c r="P61" s="86">
        <v>2016.9774110949984</v>
      </c>
      <c r="Q61" s="86">
        <v>499.99081735541074</v>
      </c>
      <c r="R61" s="86">
        <v>0</v>
      </c>
      <c r="S61" s="86">
        <f t="shared" si="2"/>
        <v>11056.213658683128</v>
      </c>
      <c r="T61" s="81" t="s">
        <v>74</v>
      </c>
      <c r="U61" s="83">
        <f t="shared" ref="U61:U63" si="10">AF61</f>
        <v>2034</v>
      </c>
      <c r="V61" s="86">
        <v>12901.822742857141</v>
      </c>
      <c r="W61" s="86">
        <f t="shared" si="3"/>
        <v>23958.036401540267</v>
      </c>
      <c r="X61" s="86"/>
      <c r="Y61" s="90"/>
      <c r="Z61" s="86" t="s">
        <v>103</v>
      </c>
      <c r="AA61" s="89" t="s">
        <v>134</v>
      </c>
      <c r="AB61" s="90">
        <v>2023</v>
      </c>
      <c r="AC61" s="88" t="s">
        <v>259</v>
      </c>
      <c r="AD61" s="90">
        <v>10</v>
      </c>
      <c r="AE61" s="172">
        <f t="shared" si="6"/>
        <v>48978</v>
      </c>
      <c r="AF61" s="91">
        <f t="shared" si="5"/>
        <v>2034</v>
      </c>
    </row>
    <row r="62" spans="1:32" ht="14.25" customHeight="1">
      <c r="A62" s="81" t="s">
        <v>25</v>
      </c>
      <c r="B62" s="81">
        <v>902210</v>
      </c>
      <c r="C62" s="81" t="s">
        <v>212</v>
      </c>
      <c r="D62" s="82" t="s">
        <v>213</v>
      </c>
      <c r="E62" s="81" t="s">
        <v>262</v>
      </c>
      <c r="F62" s="82" t="s">
        <v>263</v>
      </c>
      <c r="G62" s="81">
        <v>1226</v>
      </c>
      <c r="H62" s="81" t="s">
        <v>1187</v>
      </c>
      <c r="I62" s="85">
        <v>13236</v>
      </c>
      <c r="J62" s="85">
        <v>12.376309826813232</v>
      </c>
      <c r="K62" s="86">
        <v>8539.2454302327187</v>
      </c>
      <c r="L62" s="87">
        <f t="shared" si="0"/>
        <v>1.4232075717054531</v>
      </c>
      <c r="M62" s="86">
        <f t="shared" si="1"/>
        <v>10298.329988860658</v>
      </c>
      <c r="N62" s="86">
        <v>0</v>
      </c>
      <c r="O62" s="86">
        <v>0</v>
      </c>
      <c r="P62" s="86">
        <v>2016.9774110949984</v>
      </c>
      <c r="Q62" s="86">
        <v>0</v>
      </c>
      <c r="R62" s="86">
        <v>0</v>
      </c>
      <c r="S62" s="86">
        <f t="shared" si="2"/>
        <v>20854.552830188375</v>
      </c>
      <c r="T62" s="81" t="s">
        <v>74</v>
      </c>
      <c r="U62" s="83">
        <f t="shared" si="10"/>
        <v>2034</v>
      </c>
      <c r="V62" s="86">
        <v>12333.802519999997</v>
      </c>
      <c r="W62" s="86">
        <f t="shared" si="3"/>
        <v>33188.355350188373</v>
      </c>
      <c r="X62" s="86"/>
      <c r="Y62" s="90"/>
      <c r="Z62" s="86" t="s">
        <v>103</v>
      </c>
      <c r="AA62" s="89" t="s">
        <v>264</v>
      </c>
      <c r="AB62" s="90">
        <v>2023</v>
      </c>
      <c r="AC62" s="88" t="s">
        <v>265</v>
      </c>
      <c r="AD62" s="90">
        <v>10</v>
      </c>
      <c r="AE62" s="172">
        <f t="shared" si="6"/>
        <v>48979</v>
      </c>
      <c r="AF62" s="91">
        <f t="shared" si="5"/>
        <v>2034</v>
      </c>
    </row>
    <row r="63" spans="1:32" ht="14.25" customHeight="1">
      <c r="A63" s="81" t="s">
        <v>25</v>
      </c>
      <c r="B63" s="81">
        <v>902210</v>
      </c>
      <c r="C63" s="81" t="s">
        <v>212</v>
      </c>
      <c r="D63" s="82" t="s">
        <v>213</v>
      </c>
      <c r="E63" s="81" t="s">
        <v>266</v>
      </c>
      <c r="F63" s="82" t="s">
        <v>267</v>
      </c>
      <c r="G63" s="81">
        <v>1226</v>
      </c>
      <c r="H63" s="81" t="s">
        <v>1187</v>
      </c>
      <c r="I63" s="85">
        <v>16819</v>
      </c>
      <c r="J63" s="85">
        <v>12.376309826813232</v>
      </c>
      <c r="K63" s="86">
        <v>8539.2454302327187</v>
      </c>
      <c r="L63" s="87">
        <f t="shared" si="0"/>
        <v>1.4232075717054531</v>
      </c>
      <c r="M63" s="86">
        <f t="shared" si="1"/>
        <v>15397.682718281298</v>
      </c>
      <c r="N63" s="86">
        <v>0</v>
      </c>
      <c r="O63" s="86">
        <v>0</v>
      </c>
      <c r="P63" s="86">
        <v>2016.9774110949984</v>
      </c>
      <c r="Q63" s="86">
        <v>0</v>
      </c>
      <c r="R63" s="86">
        <v>0</v>
      </c>
      <c r="S63" s="86">
        <f t="shared" si="2"/>
        <v>25953.905559609015</v>
      </c>
      <c r="T63" s="81" t="s">
        <v>74</v>
      </c>
      <c r="U63" s="83">
        <f t="shared" si="10"/>
        <v>2034</v>
      </c>
      <c r="V63" s="86">
        <v>12299.986999999999</v>
      </c>
      <c r="W63" s="86">
        <f t="shared" si="3"/>
        <v>38253.892559609012</v>
      </c>
      <c r="X63" s="86"/>
      <c r="Y63" s="90"/>
      <c r="Z63" s="86" t="s">
        <v>103</v>
      </c>
      <c r="AA63" s="89" t="s">
        <v>264</v>
      </c>
      <c r="AB63" s="90">
        <v>2023</v>
      </c>
      <c r="AC63" s="88" t="s">
        <v>265</v>
      </c>
      <c r="AD63" s="90">
        <v>10</v>
      </c>
      <c r="AE63" s="172">
        <f t="shared" si="6"/>
        <v>48979</v>
      </c>
      <c r="AF63" s="91">
        <f t="shared" si="5"/>
        <v>2034</v>
      </c>
    </row>
    <row r="64" spans="1:32" ht="14.25" customHeight="1">
      <c r="A64" s="81" t="s">
        <v>25</v>
      </c>
      <c r="B64" s="81">
        <v>902211</v>
      </c>
      <c r="C64" s="81" t="s">
        <v>268</v>
      </c>
      <c r="D64" s="94" t="s">
        <v>269</v>
      </c>
      <c r="E64" s="81">
        <v>211028</v>
      </c>
      <c r="F64" s="82"/>
      <c r="G64" s="81">
        <v>4040</v>
      </c>
      <c r="H64" s="81" t="s">
        <v>86</v>
      </c>
      <c r="I64" s="85">
        <v>0</v>
      </c>
      <c r="J64" s="85">
        <v>0</v>
      </c>
      <c r="K64" s="86">
        <v>0</v>
      </c>
      <c r="L64" s="87">
        <f t="shared" si="0"/>
        <v>0</v>
      </c>
      <c r="M64" s="86">
        <f t="shared" si="1"/>
        <v>0</v>
      </c>
      <c r="N64" s="86">
        <v>0</v>
      </c>
      <c r="O64" s="86">
        <v>0</v>
      </c>
      <c r="P64" s="86">
        <v>922.11919273579952</v>
      </c>
      <c r="Q64" s="86">
        <v>0</v>
      </c>
      <c r="R64" s="86">
        <v>0</v>
      </c>
      <c r="S64" s="86">
        <f t="shared" si="2"/>
        <v>922.11919273579952</v>
      </c>
      <c r="T64" s="81" t="s">
        <v>310</v>
      </c>
      <c r="U64" s="81"/>
      <c r="V64" s="86">
        <v>0</v>
      </c>
      <c r="W64" s="86">
        <f t="shared" si="3"/>
        <v>922.11919273579952</v>
      </c>
      <c r="X64" s="86"/>
      <c r="Y64" s="90"/>
      <c r="Z64" s="86" t="s">
        <v>270</v>
      </c>
      <c r="AA64" s="89" t="s">
        <v>271</v>
      </c>
      <c r="AB64" s="90">
        <v>2021</v>
      </c>
      <c r="AC64" s="88" t="s">
        <v>272</v>
      </c>
      <c r="AD64" s="90">
        <v>10</v>
      </c>
      <c r="AE64" s="172">
        <f t="shared" si="6"/>
        <v>48068</v>
      </c>
      <c r="AF64" s="91">
        <f t="shared" si="5"/>
        <v>2032</v>
      </c>
    </row>
    <row r="65" spans="1:32" ht="14.25" customHeight="1">
      <c r="A65" s="81" t="s">
        <v>25</v>
      </c>
      <c r="B65" s="81">
        <v>902211</v>
      </c>
      <c r="C65" s="81" t="s">
        <v>268</v>
      </c>
      <c r="D65" s="95" t="s">
        <v>269</v>
      </c>
      <c r="E65" s="81">
        <v>211029</v>
      </c>
      <c r="F65" s="82"/>
      <c r="G65" s="81">
        <v>4040</v>
      </c>
      <c r="H65" s="81" t="s">
        <v>86</v>
      </c>
      <c r="I65" s="85">
        <v>0</v>
      </c>
      <c r="J65" s="85">
        <v>0</v>
      </c>
      <c r="K65" s="86">
        <v>0</v>
      </c>
      <c r="L65" s="87">
        <f t="shared" si="0"/>
        <v>0</v>
      </c>
      <c r="M65" s="86">
        <f t="shared" si="1"/>
        <v>0</v>
      </c>
      <c r="N65" s="86">
        <v>0</v>
      </c>
      <c r="O65" s="86">
        <v>0</v>
      </c>
      <c r="P65" s="86">
        <v>922.11919273579952</v>
      </c>
      <c r="Q65" s="86">
        <v>0</v>
      </c>
      <c r="R65" s="86">
        <v>0</v>
      </c>
      <c r="S65" s="86">
        <f t="shared" si="2"/>
        <v>922.11919273579952</v>
      </c>
      <c r="T65" s="81" t="s">
        <v>310</v>
      </c>
      <c r="U65" s="81"/>
      <c r="V65" s="86">
        <v>0</v>
      </c>
      <c r="W65" s="86">
        <f t="shared" si="3"/>
        <v>922.11919273579952</v>
      </c>
      <c r="X65" s="86"/>
      <c r="Y65" s="90"/>
      <c r="Z65" s="86" t="s">
        <v>270</v>
      </c>
      <c r="AA65" s="89" t="s">
        <v>271</v>
      </c>
      <c r="AB65" s="90">
        <v>2021</v>
      </c>
      <c r="AC65" s="88" t="s">
        <v>272</v>
      </c>
      <c r="AD65" s="90">
        <v>10</v>
      </c>
      <c r="AE65" s="172">
        <f t="shared" si="6"/>
        <v>48068</v>
      </c>
      <c r="AF65" s="91">
        <f t="shared" si="5"/>
        <v>2032</v>
      </c>
    </row>
    <row r="66" spans="1:32" ht="14.25" customHeight="1">
      <c r="A66" s="81" t="s">
        <v>25</v>
      </c>
      <c r="B66" s="81">
        <v>902211</v>
      </c>
      <c r="C66" s="81" t="s">
        <v>268</v>
      </c>
      <c r="D66" s="95" t="s">
        <v>269</v>
      </c>
      <c r="E66" s="81">
        <v>241036</v>
      </c>
      <c r="F66" s="82" t="s">
        <v>273</v>
      </c>
      <c r="G66" s="81">
        <v>1226</v>
      </c>
      <c r="H66" s="81" t="s">
        <v>1187</v>
      </c>
      <c r="I66" s="85">
        <v>5989</v>
      </c>
      <c r="J66" s="85">
        <v>12.376309826813232</v>
      </c>
      <c r="K66" s="86">
        <v>8539.2454302327187</v>
      </c>
      <c r="L66" s="87">
        <f t="shared" si="0"/>
        <v>1.4232075717054531</v>
      </c>
      <c r="M66" s="86">
        <f t="shared" si="1"/>
        <v>0</v>
      </c>
      <c r="N66" s="86">
        <v>0</v>
      </c>
      <c r="O66" s="86">
        <v>0</v>
      </c>
      <c r="P66" s="86">
        <v>2016.9774110949984</v>
      </c>
      <c r="Q66" s="86">
        <v>0</v>
      </c>
      <c r="R66" s="86">
        <v>0</v>
      </c>
      <c r="S66" s="86">
        <f t="shared" si="2"/>
        <v>10556.222841327717</v>
      </c>
      <c r="T66" s="81" t="s">
        <v>74</v>
      </c>
      <c r="U66" s="83">
        <f t="shared" ref="U66:U72" si="11">AF66</f>
        <v>2035</v>
      </c>
      <c r="V66" s="86">
        <v>6754</v>
      </c>
      <c r="W66" s="86">
        <f t="shared" si="3"/>
        <v>17310.222841327719</v>
      </c>
      <c r="X66" s="86"/>
      <c r="Y66" s="90">
        <v>121043</v>
      </c>
      <c r="Z66" s="86" t="s">
        <v>70</v>
      </c>
      <c r="AA66" s="89" t="s">
        <v>274</v>
      </c>
      <c r="AB66" s="90">
        <v>2024</v>
      </c>
      <c r="AC66" s="88" t="s">
        <v>275</v>
      </c>
      <c r="AD66" s="90">
        <v>10</v>
      </c>
      <c r="AE66" s="172">
        <f t="shared" si="6"/>
        <v>49341</v>
      </c>
      <c r="AF66" s="91">
        <f t="shared" si="5"/>
        <v>2035</v>
      </c>
    </row>
    <row r="67" spans="1:32" ht="14.25" customHeight="1">
      <c r="A67" s="81" t="s">
        <v>25</v>
      </c>
      <c r="B67" s="81">
        <v>902211</v>
      </c>
      <c r="C67" s="81" t="s">
        <v>268</v>
      </c>
      <c r="D67" s="82" t="s">
        <v>269</v>
      </c>
      <c r="E67" s="81" t="s">
        <v>276</v>
      </c>
      <c r="F67" s="82" t="s">
        <v>277</v>
      </c>
      <c r="G67" s="81">
        <v>1202</v>
      </c>
      <c r="H67" s="81" t="s">
        <v>1187</v>
      </c>
      <c r="I67" s="85">
        <v>8456</v>
      </c>
      <c r="J67" s="85">
        <v>7.5289218113113829</v>
      </c>
      <c r="K67" s="86">
        <v>5194.7076367249047</v>
      </c>
      <c r="L67" s="87">
        <f t="shared" si="0"/>
        <v>0.86578460612081742</v>
      </c>
      <c r="M67" s="86">
        <f t="shared" ref="M67:M130" si="12">IF(H67="N",IF(I67&gt;6000,L67,0)*(I67-(500*12)),0)</f>
        <v>2126.3669926327275</v>
      </c>
      <c r="N67" s="86">
        <v>0</v>
      </c>
      <c r="O67" s="86">
        <v>0</v>
      </c>
      <c r="P67" s="86">
        <v>2016.9774110949984</v>
      </c>
      <c r="Q67" s="86">
        <v>0</v>
      </c>
      <c r="R67" s="86">
        <v>0</v>
      </c>
      <c r="S67" s="86">
        <f t="shared" ref="S67:S130" si="13">K67+M67+N67+O67+P67+Q67+R67</f>
        <v>9338.0520404526305</v>
      </c>
      <c r="T67" s="81" t="s">
        <v>102</v>
      </c>
      <c r="U67" s="83">
        <f t="shared" si="11"/>
        <v>2025</v>
      </c>
      <c r="V67" s="86">
        <v>6625.8815999999988</v>
      </c>
      <c r="W67" s="86">
        <f t="shared" ref="W67:W130" si="14">V67+S67</f>
        <v>15963.933640452629</v>
      </c>
      <c r="X67" s="86"/>
      <c r="Y67" s="90"/>
      <c r="Z67" s="86" t="s">
        <v>97</v>
      </c>
      <c r="AA67" s="89" t="s">
        <v>98</v>
      </c>
      <c r="AB67" s="90">
        <v>2015</v>
      </c>
      <c r="AC67" s="88" t="s">
        <v>231</v>
      </c>
      <c r="AD67" s="90">
        <v>10</v>
      </c>
      <c r="AE67" s="172">
        <f t="shared" si="6"/>
        <v>45722</v>
      </c>
      <c r="AF67" s="91">
        <f t="shared" si="5"/>
        <v>2025</v>
      </c>
    </row>
    <row r="68" spans="1:32" ht="14.25" customHeight="1">
      <c r="A68" s="81" t="s">
        <v>25</v>
      </c>
      <c r="B68" s="81">
        <v>902211</v>
      </c>
      <c r="C68" s="81" t="s">
        <v>268</v>
      </c>
      <c r="D68" s="82" t="s">
        <v>269</v>
      </c>
      <c r="E68" s="81" t="s">
        <v>278</v>
      </c>
      <c r="F68" s="82" t="s">
        <v>279</v>
      </c>
      <c r="G68" s="81">
        <v>1202</v>
      </c>
      <c r="H68" s="81" t="s">
        <v>1187</v>
      </c>
      <c r="I68" s="85">
        <v>8346</v>
      </c>
      <c r="J68" s="85">
        <v>7.5289218113113829</v>
      </c>
      <c r="K68" s="86">
        <v>5194.7076367249047</v>
      </c>
      <c r="L68" s="87">
        <f t="shared" si="0"/>
        <v>0.86578460612081742</v>
      </c>
      <c r="M68" s="86">
        <f t="shared" si="12"/>
        <v>2031.1306859594376</v>
      </c>
      <c r="N68" s="86">
        <v>0</v>
      </c>
      <c r="O68" s="86">
        <v>0</v>
      </c>
      <c r="P68" s="86">
        <v>2016.9774110949984</v>
      </c>
      <c r="Q68" s="86">
        <v>0</v>
      </c>
      <c r="R68" s="86">
        <v>0</v>
      </c>
      <c r="S68" s="86">
        <f t="shared" si="13"/>
        <v>9242.8157337793418</v>
      </c>
      <c r="T68" s="81" t="s">
        <v>102</v>
      </c>
      <c r="U68" s="83">
        <f t="shared" si="11"/>
        <v>2026</v>
      </c>
      <c r="V68" s="86">
        <v>9108.3818399999982</v>
      </c>
      <c r="W68" s="86">
        <f t="shared" si="14"/>
        <v>18351.19757377934</v>
      </c>
      <c r="X68" s="86"/>
      <c r="Y68" s="90"/>
      <c r="Z68" s="86" t="s">
        <v>97</v>
      </c>
      <c r="AA68" s="89" t="s">
        <v>98</v>
      </c>
      <c r="AB68" s="90">
        <v>2016</v>
      </c>
      <c r="AC68" s="88" t="s">
        <v>280</v>
      </c>
      <c r="AD68" s="90">
        <v>10</v>
      </c>
      <c r="AE68" s="172">
        <f t="shared" si="6"/>
        <v>45983</v>
      </c>
      <c r="AF68" s="91">
        <f t="shared" si="5"/>
        <v>2026</v>
      </c>
    </row>
    <row r="69" spans="1:32" ht="14.25" customHeight="1">
      <c r="A69" s="81" t="s">
        <v>25</v>
      </c>
      <c r="B69" s="81">
        <v>902211</v>
      </c>
      <c r="C69" s="81" t="s">
        <v>268</v>
      </c>
      <c r="D69" s="82" t="s">
        <v>269</v>
      </c>
      <c r="E69" s="93" t="s">
        <v>281</v>
      </c>
      <c r="F69" s="82" t="s">
        <v>282</v>
      </c>
      <c r="G69" s="81">
        <v>1202</v>
      </c>
      <c r="H69" s="81" t="s">
        <v>1187</v>
      </c>
      <c r="I69" s="85">
        <v>17682</v>
      </c>
      <c r="J69" s="85">
        <v>7.5289218113113829</v>
      </c>
      <c r="K69" s="86">
        <v>5194.7076367249047</v>
      </c>
      <c r="L69" s="87">
        <f t="shared" si="0"/>
        <v>0.86578460612081742</v>
      </c>
      <c r="M69" s="86">
        <f t="shared" si="12"/>
        <v>10114.09576870339</v>
      </c>
      <c r="N69" s="86">
        <v>0</v>
      </c>
      <c r="O69" s="86">
        <v>0</v>
      </c>
      <c r="P69" s="86">
        <v>2016.9774110949984</v>
      </c>
      <c r="Q69" s="86">
        <v>0</v>
      </c>
      <c r="R69" s="86">
        <v>0</v>
      </c>
      <c r="S69" s="86">
        <f t="shared" si="13"/>
        <v>17325.780816523293</v>
      </c>
      <c r="T69" s="81" t="s">
        <v>102</v>
      </c>
      <c r="U69" s="83">
        <f t="shared" si="11"/>
        <v>2028</v>
      </c>
      <c r="V69" s="86">
        <v>7311.0134399999997</v>
      </c>
      <c r="W69" s="86">
        <f t="shared" si="14"/>
        <v>24636.794256523292</v>
      </c>
      <c r="X69" s="86"/>
      <c r="Y69" s="90"/>
      <c r="Z69" s="86" t="s">
        <v>97</v>
      </c>
      <c r="AA69" s="89" t="s">
        <v>98</v>
      </c>
      <c r="AB69" s="90">
        <v>2017</v>
      </c>
      <c r="AC69" s="88" t="s">
        <v>283</v>
      </c>
      <c r="AD69" s="90">
        <v>10</v>
      </c>
      <c r="AE69" s="172">
        <f t="shared" si="6"/>
        <v>46633</v>
      </c>
      <c r="AF69" s="91">
        <f t="shared" si="5"/>
        <v>2028</v>
      </c>
    </row>
    <row r="70" spans="1:32" ht="14.25" customHeight="1">
      <c r="A70" s="81" t="s">
        <v>25</v>
      </c>
      <c r="B70" s="81">
        <v>902211</v>
      </c>
      <c r="C70" s="81" t="s">
        <v>268</v>
      </c>
      <c r="D70" s="82" t="s">
        <v>269</v>
      </c>
      <c r="E70" s="93" t="s">
        <v>284</v>
      </c>
      <c r="F70" s="82" t="s">
        <v>285</v>
      </c>
      <c r="G70" s="81">
        <v>1209</v>
      </c>
      <c r="H70" s="81" t="s">
        <v>1187</v>
      </c>
      <c r="I70" s="85">
        <v>9010</v>
      </c>
      <c r="J70" s="85">
        <v>8.8696887092161489</v>
      </c>
      <c r="K70" s="86">
        <v>6119.7925583334491</v>
      </c>
      <c r="L70" s="87">
        <f t="shared" si="0"/>
        <v>1.0199654263889082</v>
      </c>
      <c r="M70" s="86">
        <f t="shared" si="12"/>
        <v>3070.0959334306135</v>
      </c>
      <c r="N70" s="86">
        <v>0</v>
      </c>
      <c r="O70" s="86">
        <v>0</v>
      </c>
      <c r="P70" s="86">
        <v>2016.9774110949984</v>
      </c>
      <c r="Q70" s="86">
        <v>0</v>
      </c>
      <c r="R70" s="86">
        <v>0</v>
      </c>
      <c r="S70" s="86">
        <f t="shared" si="13"/>
        <v>11206.865902859061</v>
      </c>
      <c r="T70" s="81" t="s">
        <v>74</v>
      </c>
      <c r="U70" s="83">
        <f t="shared" si="11"/>
        <v>2030</v>
      </c>
      <c r="V70" s="86">
        <v>5512.7193333333335</v>
      </c>
      <c r="W70" s="86">
        <f t="shared" si="14"/>
        <v>16719.585236192393</v>
      </c>
      <c r="X70" s="86"/>
      <c r="Y70" s="90"/>
      <c r="Z70" s="86" t="s">
        <v>286</v>
      </c>
      <c r="AA70" s="89" t="s">
        <v>287</v>
      </c>
      <c r="AB70" s="90">
        <v>2019</v>
      </c>
      <c r="AC70" s="88" t="s">
        <v>288</v>
      </c>
      <c r="AD70" s="90">
        <v>10</v>
      </c>
      <c r="AE70" s="172">
        <f t="shared" si="6"/>
        <v>47348</v>
      </c>
      <c r="AF70" s="91">
        <f t="shared" si="5"/>
        <v>2030</v>
      </c>
    </row>
    <row r="71" spans="1:32" ht="14.25" customHeight="1">
      <c r="A71" s="81" t="s">
        <v>25</v>
      </c>
      <c r="B71" s="81">
        <v>902211</v>
      </c>
      <c r="C71" s="81" t="s">
        <v>268</v>
      </c>
      <c r="D71" s="82" t="s">
        <v>269</v>
      </c>
      <c r="E71" s="93" t="s">
        <v>289</v>
      </c>
      <c r="F71" s="82" t="s">
        <v>290</v>
      </c>
      <c r="G71" s="81">
        <v>1209</v>
      </c>
      <c r="H71" s="81" t="s">
        <v>1187</v>
      </c>
      <c r="I71" s="85">
        <v>6520</v>
      </c>
      <c r="J71" s="85">
        <v>8.8696887092161489</v>
      </c>
      <c r="K71" s="86">
        <v>6119.7925583334491</v>
      </c>
      <c r="L71" s="87">
        <f t="shared" si="0"/>
        <v>1.0199654263889082</v>
      </c>
      <c r="M71" s="86">
        <f t="shared" si="12"/>
        <v>530.38202172223225</v>
      </c>
      <c r="N71" s="86">
        <v>0</v>
      </c>
      <c r="O71" s="86">
        <v>0</v>
      </c>
      <c r="P71" s="86">
        <v>2016.9774110949984</v>
      </c>
      <c r="Q71" s="86">
        <v>0</v>
      </c>
      <c r="R71" s="86">
        <v>0</v>
      </c>
      <c r="S71" s="86">
        <f t="shared" si="13"/>
        <v>8667.1519911506803</v>
      </c>
      <c r="T71" s="81" t="s">
        <v>74</v>
      </c>
      <c r="U71" s="83">
        <f t="shared" si="11"/>
        <v>2030</v>
      </c>
      <c r="V71" s="86">
        <v>5724.3930533333323</v>
      </c>
      <c r="W71" s="86">
        <f t="shared" si="14"/>
        <v>14391.545044484013</v>
      </c>
      <c r="X71" s="86"/>
      <c r="Y71" s="90"/>
      <c r="Z71" s="86" t="s">
        <v>286</v>
      </c>
      <c r="AA71" s="89" t="s">
        <v>291</v>
      </c>
      <c r="AB71" s="90">
        <v>2019</v>
      </c>
      <c r="AC71" s="88" t="s">
        <v>288</v>
      </c>
      <c r="AD71" s="90">
        <v>10</v>
      </c>
      <c r="AE71" s="172">
        <f t="shared" si="6"/>
        <v>47348</v>
      </c>
      <c r="AF71" s="91">
        <f t="shared" si="5"/>
        <v>2030</v>
      </c>
    </row>
    <row r="72" spans="1:32" ht="14.25" customHeight="1">
      <c r="A72" s="81" t="s">
        <v>25</v>
      </c>
      <c r="B72" s="81">
        <v>902211</v>
      </c>
      <c r="C72" s="81" t="s">
        <v>268</v>
      </c>
      <c r="D72" s="94" t="s">
        <v>269</v>
      </c>
      <c r="E72" s="81" t="s">
        <v>292</v>
      </c>
      <c r="F72" s="82" t="s">
        <v>293</v>
      </c>
      <c r="G72" s="81">
        <v>1209</v>
      </c>
      <c r="H72" s="81" t="s">
        <v>1187</v>
      </c>
      <c r="I72" s="85">
        <v>6847</v>
      </c>
      <c r="J72" s="85">
        <v>8.8696887092161489</v>
      </c>
      <c r="K72" s="86">
        <v>6119.7925583334491</v>
      </c>
      <c r="L72" s="87">
        <f t="shared" si="0"/>
        <v>1.0199654263889082</v>
      </c>
      <c r="M72" s="86">
        <f t="shared" si="12"/>
        <v>863.91071615140527</v>
      </c>
      <c r="N72" s="86">
        <v>0</v>
      </c>
      <c r="O72" s="86">
        <v>0</v>
      </c>
      <c r="P72" s="86">
        <v>2016.9774110949984</v>
      </c>
      <c r="Q72" s="86">
        <v>0</v>
      </c>
      <c r="R72" s="86">
        <v>136.85</v>
      </c>
      <c r="S72" s="86">
        <f t="shared" si="13"/>
        <v>9137.5306855798535</v>
      </c>
      <c r="T72" s="81" t="s">
        <v>102</v>
      </c>
      <c r="U72" s="83">
        <f t="shared" si="11"/>
        <v>2032</v>
      </c>
      <c r="V72" s="86">
        <v>7073.8147199999994</v>
      </c>
      <c r="W72" s="86">
        <f t="shared" si="14"/>
        <v>16211.345405579854</v>
      </c>
      <c r="X72" s="86"/>
      <c r="Y72" s="90"/>
      <c r="Z72" s="86" t="s">
        <v>294</v>
      </c>
      <c r="AA72" s="89" t="s">
        <v>295</v>
      </c>
      <c r="AB72" s="90">
        <v>2021</v>
      </c>
      <c r="AC72" s="88" t="s">
        <v>296</v>
      </c>
      <c r="AD72" s="90">
        <v>10</v>
      </c>
      <c r="AE72" s="172">
        <f t="shared" si="6"/>
        <v>48057</v>
      </c>
      <c r="AF72" s="91">
        <f t="shared" si="5"/>
        <v>2032</v>
      </c>
    </row>
    <row r="73" spans="1:32" ht="14.25" customHeight="1">
      <c r="A73" s="81" t="s">
        <v>25</v>
      </c>
      <c r="B73" s="81">
        <v>902211</v>
      </c>
      <c r="C73" s="81" t="s">
        <v>268</v>
      </c>
      <c r="D73" s="95" t="s">
        <v>269</v>
      </c>
      <c r="E73" s="83" t="s">
        <v>297</v>
      </c>
      <c r="F73" s="82" t="s">
        <v>298</v>
      </c>
      <c r="G73" s="81">
        <v>9050</v>
      </c>
      <c r="H73" s="81" t="s">
        <v>86</v>
      </c>
      <c r="I73" s="85">
        <v>0</v>
      </c>
      <c r="J73" s="85">
        <v>0</v>
      </c>
      <c r="K73" s="86">
        <v>0</v>
      </c>
      <c r="L73" s="87">
        <f t="shared" si="0"/>
        <v>0</v>
      </c>
      <c r="M73" s="86">
        <f t="shared" si="12"/>
        <v>0</v>
      </c>
      <c r="N73" s="86">
        <v>0</v>
      </c>
      <c r="O73" s="86">
        <v>145.1422639146424</v>
      </c>
      <c r="P73" s="86">
        <v>0</v>
      </c>
      <c r="Q73" s="86">
        <v>0</v>
      </c>
      <c r="R73" s="86">
        <v>88.13</v>
      </c>
      <c r="S73" s="86">
        <f t="shared" si="13"/>
        <v>233.27226391464239</v>
      </c>
      <c r="T73" s="81"/>
      <c r="U73" s="81"/>
      <c r="V73" s="86">
        <v>0</v>
      </c>
      <c r="W73" s="86">
        <f t="shared" si="14"/>
        <v>233.27226391464239</v>
      </c>
      <c r="X73" s="86"/>
      <c r="Y73" s="90"/>
      <c r="Z73" s="86"/>
      <c r="AA73" s="89"/>
      <c r="AB73" s="90"/>
      <c r="AC73" s="88"/>
      <c r="AD73" s="88"/>
      <c r="AE73" s="172" t="str">
        <f t="shared" si="6"/>
        <v/>
      </c>
      <c r="AF73" s="91" t="str">
        <f t="shared" si="5"/>
        <v/>
      </c>
    </row>
    <row r="74" spans="1:32" ht="14.25" customHeight="1">
      <c r="A74" s="81" t="s">
        <v>25</v>
      </c>
      <c r="B74" s="81">
        <v>902400</v>
      </c>
      <c r="C74" s="81" t="s">
        <v>299</v>
      </c>
      <c r="D74" s="95" t="s">
        <v>300</v>
      </c>
      <c r="E74" s="83" t="s">
        <v>301</v>
      </c>
      <c r="F74" s="82" t="s">
        <v>302</v>
      </c>
      <c r="G74" s="81">
        <v>1020</v>
      </c>
      <c r="H74" s="81" t="s">
        <v>1187</v>
      </c>
      <c r="I74" s="85">
        <v>158</v>
      </c>
      <c r="J74" s="85">
        <v>6.1881549134066161</v>
      </c>
      <c r="K74" s="86">
        <v>4269.6227151163594</v>
      </c>
      <c r="L74" s="87">
        <f t="shared" si="0"/>
        <v>0.71160378585272654</v>
      </c>
      <c r="M74" s="86">
        <f t="shared" si="12"/>
        <v>0</v>
      </c>
      <c r="N74" s="86">
        <v>0</v>
      </c>
      <c r="O74" s="86">
        <v>0</v>
      </c>
      <c r="P74" s="86">
        <v>2016.9774110949984</v>
      </c>
      <c r="Q74" s="86">
        <v>0</v>
      </c>
      <c r="R74" s="86">
        <v>0</v>
      </c>
      <c r="S74" s="86">
        <f t="shared" si="13"/>
        <v>6286.6001262113577</v>
      </c>
      <c r="T74" s="81" t="s">
        <v>102</v>
      </c>
      <c r="U74" s="83">
        <f t="shared" ref="U74:U75" si="15">AF74</f>
        <v>2025</v>
      </c>
      <c r="V74" s="86">
        <v>4349.46</v>
      </c>
      <c r="W74" s="86">
        <f t="shared" si="14"/>
        <v>10636.060126211358</v>
      </c>
      <c r="X74" s="86"/>
      <c r="Y74" s="90"/>
      <c r="Z74" s="86" t="s">
        <v>303</v>
      </c>
      <c r="AA74" s="89" t="s">
        <v>304</v>
      </c>
      <c r="AB74" s="90">
        <v>2014</v>
      </c>
      <c r="AC74" s="88" t="s">
        <v>305</v>
      </c>
      <c r="AD74" s="90">
        <v>10</v>
      </c>
      <c r="AE74" s="172">
        <f t="shared" si="6"/>
        <v>45596</v>
      </c>
      <c r="AF74" s="91">
        <f t="shared" si="5"/>
        <v>2025</v>
      </c>
    </row>
    <row r="75" spans="1:32" ht="14.25" customHeight="1">
      <c r="A75" s="81" t="s">
        <v>25</v>
      </c>
      <c r="B75" s="81">
        <v>902400</v>
      </c>
      <c r="C75" s="81" t="s">
        <v>299</v>
      </c>
      <c r="D75" s="95" t="s">
        <v>300</v>
      </c>
      <c r="E75" s="83" t="s">
        <v>306</v>
      </c>
      <c r="F75" s="82" t="s">
        <v>307</v>
      </c>
      <c r="G75" s="81">
        <v>1020</v>
      </c>
      <c r="H75" s="81" t="s">
        <v>1187</v>
      </c>
      <c r="I75" s="85">
        <v>0</v>
      </c>
      <c r="J75" s="85">
        <v>6.1881549134066161</v>
      </c>
      <c r="K75" s="86">
        <v>4269.6227151163594</v>
      </c>
      <c r="L75" s="87">
        <f t="shared" si="0"/>
        <v>0.71160378585272654</v>
      </c>
      <c r="M75" s="86">
        <f t="shared" si="12"/>
        <v>0</v>
      </c>
      <c r="N75" s="86">
        <v>0</v>
      </c>
      <c r="O75" s="86">
        <v>0</v>
      </c>
      <c r="P75" s="86">
        <v>2016.9774110949984</v>
      </c>
      <c r="Q75" s="86">
        <v>0</v>
      </c>
      <c r="R75" s="86">
        <v>0</v>
      </c>
      <c r="S75" s="86">
        <f t="shared" si="13"/>
        <v>6286.6001262113577</v>
      </c>
      <c r="T75" s="81" t="s">
        <v>74</v>
      </c>
      <c r="U75" s="83">
        <f t="shared" si="15"/>
        <v>2028</v>
      </c>
      <c r="V75" s="86">
        <v>2312.1974399999995</v>
      </c>
      <c r="W75" s="86">
        <f t="shared" si="14"/>
        <v>8598.7975662113568</v>
      </c>
      <c r="X75" s="86"/>
      <c r="Y75" s="90"/>
      <c r="Z75" s="86" t="s">
        <v>303</v>
      </c>
      <c r="AA75" s="89" t="s">
        <v>304</v>
      </c>
      <c r="AB75" s="90">
        <v>2017</v>
      </c>
      <c r="AC75" s="88" t="s">
        <v>308</v>
      </c>
      <c r="AD75" s="90">
        <v>10</v>
      </c>
      <c r="AE75" s="172">
        <f t="shared" si="6"/>
        <v>46577</v>
      </c>
      <c r="AF75" s="91">
        <f t="shared" si="5"/>
        <v>2028</v>
      </c>
    </row>
    <row r="76" spans="1:32" ht="14.25" customHeight="1">
      <c r="A76" s="81" t="s">
        <v>25</v>
      </c>
      <c r="B76" s="81">
        <v>902400</v>
      </c>
      <c r="C76" s="81" t="s">
        <v>299</v>
      </c>
      <c r="D76" s="82" t="s">
        <v>300</v>
      </c>
      <c r="E76" s="83" t="s">
        <v>309</v>
      </c>
      <c r="F76" s="82"/>
      <c r="G76" s="81">
        <v>3004</v>
      </c>
      <c r="H76" s="81" t="s">
        <v>86</v>
      </c>
      <c r="I76" s="85">
        <v>0</v>
      </c>
      <c r="J76" s="85">
        <v>0</v>
      </c>
      <c r="K76" s="86">
        <v>0</v>
      </c>
      <c r="L76" s="87">
        <f t="shared" si="0"/>
        <v>0</v>
      </c>
      <c r="M76" s="86">
        <f t="shared" si="12"/>
        <v>0</v>
      </c>
      <c r="N76" s="86">
        <v>0</v>
      </c>
      <c r="O76" s="86">
        <v>0</v>
      </c>
      <c r="P76" s="86">
        <v>922.11919273579952</v>
      </c>
      <c r="Q76" s="86">
        <v>0</v>
      </c>
      <c r="R76" s="86">
        <v>0</v>
      </c>
      <c r="S76" s="86">
        <f t="shared" si="13"/>
        <v>922.11919273579952</v>
      </c>
      <c r="T76" s="81" t="s">
        <v>310</v>
      </c>
      <c r="U76" s="81"/>
      <c r="V76" s="86">
        <v>0</v>
      </c>
      <c r="W76" s="86">
        <f t="shared" si="14"/>
        <v>922.11919273579952</v>
      </c>
      <c r="X76" s="86"/>
      <c r="Y76" s="90"/>
      <c r="Z76" s="86" t="s">
        <v>311</v>
      </c>
      <c r="AA76" s="89" t="s">
        <v>312</v>
      </c>
      <c r="AB76" s="90">
        <v>2017</v>
      </c>
      <c r="AC76" s="88" t="s">
        <v>313</v>
      </c>
      <c r="AD76" s="90">
        <v>10</v>
      </c>
      <c r="AE76" s="172">
        <f t="shared" si="6"/>
        <v>49373</v>
      </c>
      <c r="AF76" s="91">
        <f t="shared" si="5"/>
        <v>2035</v>
      </c>
    </row>
    <row r="77" spans="1:32" ht="14.25" customHeight="1">
      <c r="A77" s="81" t="s">
        <v>25</v>
      </c>
      <c r="B77" s="81">
        <v>902400</v>
      </c>
      <c r="C77" s="81" t="s">
        <v>299</v>
      </c>
      <c r="D77" s="94" t="s">
        <v>300</v>
      </c>
      <c r="E77" s="83" t="s">
        <v>314</v>
      </c>
      <c r="F77" s="82" t="s">
        <v>315</v>
      </c>
      <c r="G77" s="81">
        <v>1212</v>
      </c>
      <c r="H77" s="81" t="s">
        <v>1187</v>
      </c>
      <c r="I77" s="85">
        <v>6480</v>
      </c>
      <c r="J77" s="85">
        <v>7.5289218113113829</v>
      </c>
      <c r="K77" s="86">
        <v>5194.7076367249047</v>
      </c>
      <c r="L77" s="87">
        <f t="shared" si="0"/>
        <v>0.86578460612081742</v>
      </c>
      <c r="M77" s="86">
        <f t="shared" si="12"/>
        <v>415.57661093799237</v>
      </c>
      <c r="N77" s="86">
        <v>0</v>
      </c>
      <c r="O77" s="86">
        <v>0</v>
      </c>
      <c r="P77" s="86">
        <v>2016.9774110949984</v>
      </c>
      <c r="Q77" s="86">
        <v>0</v>
      </c>
      <c r="R77" s="86">
        <v>0</v>
      </c>
      <c r="S77" s="86">
        <f t="shared" si="13"/>
        <v>7627.261658757895</v>
      </c>
      <c r="T77" s="81" t="s">
        <v>74</v>
      </c>
      <c r="U77" s="83">
        <f t="shared" ref="U77:U80" si="16">AF77</f>
        <v>2028</v>
      </c>
      <c r="V77" s="86">
        <v>2858.1465599999997</v>
      </c>
      <c r="W77" s="86">
        <f t="shared" si="14"/>
        <v>10485.408218757895</v>
      </c>
      <c r="X77" s="86"/>
      <c r="Y77" s="90"/>
      <c r="Z77" s="86" t="s">
        <v>316</v>
      </c>
      <c r="AA77" s="89" t="s">
        <v>317</v>
      </c>
      <c r="AB77" s="90">
        <v>2018</v>
      </c>
      <c r="AC77" s="88" t="s">
        <v>318</v>
      </c>
      <c r="AD77" s="90">
        <v>10</v>
      </c>
      <c r="AE77" s="172">
        <f t="shared" si="6"/>
        <v>46781</v>
      </c>
      <c r="AF77" s="91">
        <f t="shared" si="5"/>
        <v>2028</v>
      </c>
    </row>
    <row r="78" spans="1:32" ht="14.25" customHeight="1">
      <c r="A78" s="81" t="s">
        <v>25</v>
      </c>
      <c r="B78" s="81">
        <v>902400</v>
      </c>
      <c r="C78" s="81" t="s">
        <v>299</v>
      </c>
      <c r="D78" s="95" t="s">
        <v>300</v>
      </c>
      <c r="E78" s="83" t="s">
        <v>319</v>
      </c>
      <c r="F78" s="82" t="s">
        <v>320</v>
      </c>
      <c r="G78" s="81">
        <v>1020</v>
      </c>
      <c r="H78" s="81" t="s">
        <v>1187</v>
      </c>
      <c r="I78" s="85">
        <v>3262</v>
      </c>
      <c r="J78" s="85">
        <v>6.1881549134066161</v>
      </c>
      <c r="K78" s="86">
        <v>4269.6227151163594</v>
      </c>
      <c r="L78" s="87">
        <f t="shared" si="0"/>
        <v>0.71160378585272654</v>
      </c>
      <c r="M78" s="86">
        <f t="shared" si="12"/>
        <v>0</v>
      </c>
      <c r="N78" s="86">
        <v>0</v>
      </c>
      <c r="O78" s="86">
        <v>0</v>
      </c>
      <c r="P78" s="86">
        <v>2016.9774110949984</v>
      </c>
      <c r="Q78" s="86">
        <v>0</v>
      </c>
      <c r="R78" s="86">
        <v>0</v>
      </c>
      <c r="S78" s="86">
        <f t="shared" si="13"/>
        <v>6286.6001262113577</v>
      </c>
      <c r="T78" s="81" t="s">
        <v>74</v>
      </c>
      <c r="U78" s="83">
        <f t="shared" si="16"/>
        <v>2028</v>
      </c>
      <c r="V78" s="86">
        <v>2540.4521999999997</v>
      </c>
      <c r="W78" s="86">
        <f t="shared" si="14"/>
        <v>8827.0523262113566</v>
      </c>
      <c r="X78" s="86"/>
      <c r="Y78" s="90"/>
      <c r="Z78" s="86" t="s">
        <v>303</v>
      </c>
      <c r="AA78" s="89" t="s">
        <v>304</v>
      </c>
      <c r="AB78" s="90">
        <v>2018</v>
      </c>
      <c r="AC78" s="88" t="s">
        <v>321</v>
      </c>
      <c r="AD78" s="90">
        <v>10</v>
      </c>
      <c r="AE78" s="172">
        <f t="shared" si="6"/>
        <v>46912</v>
      </c>
      <c r="AF78" s="91">
        <f t="shared" si="5"/>
        <v>2028</v>
      </c>
    </row>
    <row r="79" spans="1:32" ht="14.25" customHeight="1">
      <c r="A79" s="81" t="s">
        <v>25</v>
      </c>
      <c r="B79" s="81">
        <v>902400</v>
      </c>
      <c r="C79" s="81" t="s">
        <v>299</v>
      </c>
      <c r="D79" s="95" t="s">
        <v>300</v>
      </c>
      <c r="E79" s="83" t="s">
        <v>322</v>
      </c>
      <c r="F79" s="82" t="s">
        <v>323</v>
      </c>
      <c r="G79" s="81">
        <v>1210</v>
      </c>
      <c r="H79" s="81" t="s">
        <v>1187</v>
      </c>
      <c r="I79" s="85">
        <v>2420</v>
      </c>
      <c r="J79" s="85">
        <v>9.0759605396630363</v>
      </c>
      <c r="K79" s="86">
        <v>6262.1133155039961</v>
      </c>
      <c r="L79" s="87">
        <f t="shared" si="0"/>
        <v>1.0436855525839994</v>
      </c>
      <c r="M79" s="86">
        <f t="shared" si="12"/>
        <v>0</v>
      </c>
      <c r="N79" s="86">
        <v>0</v>
      </c>
      <c r="O79" s="86">
        <v>0</v>
      </c>
      <c r="P79" s="86">
        <v>2016.9774110949984</v>
      </c>
      <c r="Q79" s="86">
        <v>0</v>
      </c>
      <c r="R79" s="86">
        <v>0</v>
      </c>
      <c r="S79" s="86">
        <f t="shared" si="13"/>
        <v>8279.0907265989954</v>
      </c>
      <c r="T79" s="81" t="s">
        <v>74</v>
      </c>
      <c r="U79" s="83">
        <f t="shared" si="16"/>
        <v>2031</v>
      </c>
      <c r="V79" s="86">
        <v>3785.0409899999995</v>
      </c>
      <c r="W79" s="86">
        <f t="shared" si="14"/>
        <v>12064.131716598995</v>
      </c>
      <c r="X79" s="86"/>
      <c r="Y79" s="90"/>
      <c r="Z79" s="86" t="s">
        <v>324</v>
      </c>
      <c r="AA79" s="89" t="s">
        <v>325</v>
      </c>
      <c r="AB79" s="90">
        <v>2020</v>
      </c>
      <c r="AC79" s="88" t="s">
        <v>326</v>
      </c>
      <c r="AD79" s="90">
        <v>10</v>
      </c>
      <c r="AE79" s="172">
        <f t="shared" si="6"/>
        <v>47825</v>
      </c>
      <c r="AF79" s="91">
        <f t="shared" si="5"/>
        <v>2031</v>
      </c>
    </row>
    <row r="80" spans="1:32" ht="14.25" customHeight="1">
      <c r="A80" s="81" t="s">
        <v>25</v>
      </c>
      <c r="B80" s="81">
        <v>902400</v>
      </c>
      <c r="C80" s="81" t="s">
        <v>299</v>
      </c>
      <c r="D80" s="95" t="s">
        <v>300</v>
      </c>
      <c r="E80" s="83" t="s">
        <v>327</v>
      </c>
      <c r="F80" s="82" t="s">
        <v>328</v>
      </c>
      <c r="G80" s="81">
        <v>1208</v>
      </c>
      <c r="H80" s="81" t="s">
        <v>86</v>
      </c>
      <c r="I80" s="85">
        <v>0</v>
      </c>
      <c r="J80" s="85">
        <v>0</v>
      </c>
      <c r="K80" s="86">
        <v>0</v>
      </c>
      <c r="L80" s="87">
        <f t="shared" si="0"/>
        <v>0</v>
      </c>
      <c r="M80" s="86">
        <f t="shared" si="12"/>
        <v>0</v>
      </c>
      <c r="N80" s="86">
        <v>1725.9689151694465</v>
      </c>
      <c r="O80" s="86">
        <v>1459.4247560482429</v>
      </c>
      <c r="P80" s="86">
        <v>2278.9104110949984</v>
      </c>
      <c r="Q80" s="86">
        <v>0</v>
      </c>
      <c r="R80" s="86">
        <v>0</v>
      </c>
      <c r="S80" s="86">
        <f t="shared" si="13"/>
        <v>5464.3040823126876</v>
      </c>
      <c r="T80" s="81" t="s">
        <v>886</v>
      </c>
      <c r="U80" s="83">
        <f t="shared" si="16"/>
        <v>2015</v>
      </c>
      <c r="V80" s="86">
        <v>0</v>
      </c>
      <c r="W80" s="86">
        <f t="shared" si="14"/>
        <v>5464.3040823126876</v>
      </c>
      <c r="X80" s="86"/>
      <c r="Y80" s="90"/>
      <c r="Z80" s="86" t="s">
        <v>329</v>
      </c>
      <c r="AA80" s="89" t="s">
        <v>330</v>
      </c>
      <c r="AB80" s="90">
        <v>2004</v>
      </c>
      <c r="AC80" s="88" t="s">
        <v>331</v>
      </c>
      <c r="AD80" s="90">
        <v>10</v>
      </c>
      <c r="AE80" s="172">
        <f t="shared" si="6"/>
        <v>41993</v>
      </c>
      <c r="AF80" s="91">
        <f t="shared" si="5"/>
        <v>2015</v>
      </c>
    </row>
    <row r="81" spans="1:32" ht="14.25" customHeight="1">
      <c r="A81" s="81" t="s">
        <v>25</v>
      </c>
      <c r="B81" s="81">
        <v>902400</v>
      </c>
      <c r="C81" s="81" t="s">
        <v>299</v>
      </c>
      <c r="D81" s="95" t="s">
        <v>300</v>
      </c>
      <c r="E81" s="83" t="s">
        <v>332</v>
      </c>
      <c r="F81" s="82"/>
      <c r="G81" s="81">
        <v>3004</v>
      </c>
      <c r="H81" s="81" t="s">
        <v>86</v>
      </c>
      <c r="I81" s="85">
        <v>0</v>
      </c>
      <c r="J81" s="85">
        <v>0</v>
      </c>
      <c r="K81" s="86">
        <v>0</v>
      </c>
      <c r="L81" s="87">
        <f t="shared" si="0"/>
        <v>0</v>
      </c>
      <c r="M81" s="86">
        <f t="shared" si="12"/>
        <v>0</v>
      </c>
      <c r="N81" s="86">
        <v>0</v>
      </c>
      <c r="O81" s="86">
        <v>0</v>
      </c>
      <c r="P81" s="86">
        <v>922.11919273579952</v>
      </c>
      <c r="Q81" s="86">
        <v>0</v>
      </c>
      <c r="R81" s="86">
        <v>0</v>
      </c>
      <c r="S81" s="86">
        <f t="shared" si="13"/>
        <v>922.11919273579952</v>
      </c>
      <c r="T81" s="81" t="s">
        <v>310</v>
      </c>
      <c r="U81" s="81"/>
      <c r="V81" s="86">
        <v>0</v>
      </c>
      <c r="W81" s="86">
        <f t="shared" si="14"/>
        <v>922.11919273579952</v>
      </c>
      <c r="X81" s="86"/>
      <c r="Y81" s="90"/>
      <c r="Z81" s="86" t="s">
        <v>333</v>
      </c>
      <c r="AA81" s="89" t="s">
        <v>312</v>
      </c>
      <c r="AB81" s="90">
        <v>2004</v>
      </c>
      <c r="AC81" s="88" t="s">
        <v>313</v>
      </c>
      <c r="AD81" s="90">
        <v>10</v>
      </c>
      <c r="AE81" s="172">
        <f t="shared" si="6"/>
        <v>49373</v>
      </c>
      <c r="AF81" s="91">
        <f t="shared" si="5"/>
        <v>2035</v>
      </c>
    </row>
    <row r="82" spans="1:32" ht="14.25" customHeight="1">
      <c r="A82" s="81" t="s">
        <v>25</v>
      </c>
      <c r="B82" s="81">
        <v>902000</v>
      </c>
      <c r="C82" s="81" t="s">
        <v>334</v>
      </c>
      <c r="D82" s="94" t="s">
        <v>335</v>
      </c>
      <c r="E82" s="83" t="s">
        <v>336</v>
      </c>
      <c r="F82" s="82" t="s">
        <v>337</v>
      </c>
      <c r="G82" s="81">
        <v>1020</v>
      </c>
      <c r="H82" s="81" t="s">
        <v>1187</v>
      </c>
      <c r="I82" s="85">
        <v>3923</v>
      </c>
      <c r="J82" s="85">
        <v>6.1881549134066161</v>
      </c>
      <c r="K82" s="86">
        <v>4269.6227151163594</v>
      </c>
      <c r="L82" s="87">
        <f t="shared" si="0"/>
        <v>0.71160378585272654</v>
      </c>
      <c r="M82" s="86">
        <f t="shared" si="12"/>
        <v>0</v>
      </c>
      <c r="N82" s="86">
        <v>0</v>
      </c>
      <c r="O82" s="86">
        <v>0</v>
      </c>
      <c r="P82" s="86">
        <v>2016.9774110949984</v>
      </c>
      <c r="Q82" s="86">
        <v>0</v>
      </c>
      <c r="R82" s="86">
        <v>0</v>
      </c>
      <c r="S82" s="86">
        <f t="shared" si="13"/>
        <v>6286.6001262113577</v>
      </c>
      <c r="T82" s="81" t="s">
        <v>102</v>
      </c>
      <c r="U82" s="83">
        <f t="shared" ref="U82:U87" si="17">AF82</f>
        <v>2025</v>
      </c>
      <c r="V82" s="86">
        <v>4349.46</v>
      </c>
      <c r="W82" s="86">
        <f t="shared" si="14"/>
        <v>10636.060126211358</v>
      </c>
      <c r="X82" s="86"/>
      <c r="Y82" s="90"/>
      <c r="Z82" s="86" t="s">
        <v>303</v>
      </c>
      <c r="AA82" s="89" t="s">
        <v>304</v>
      </c>
      <c r="AB82" s="90">
        <v>2014</v>
      </c>
      <c r="AC82" s="88" t="s">
        <v>338</v>
      </c>
      <c r="AD82" s="90">
        <v>10</v>
      </c>
      <c r="AE82" s="172">
        <f t="shared" si="6"/>
        <v>45597</v>
      </c>
      <c r="AF82" s="91">
        <f t="shared" si="5"/>
        <v>2025</v>
      </c>
    </row>
    <row r="83" spans="1:32" ht="14.25" customHeight="1">
      <c r="A83" s="81" t="s">
        <v>25</v>
      </c>
      <c r="B83" s="81">
        <v>902000</v>
      </c>
      <c r="C83" s="81" t="s">
        <v>334</v>
      </c>
      <c r="D83" s="82" t="s">
        <v>335</v>
      </c>
      <c r="E83" s="83" t="s">
        <v>339</v>
      </c>
      <c r="F83" s="82" t="s">
        <v>340</v>
      </c>
      <c r="G83" s="81">
        <v>1212</v>
      </c>
      <c r="H83" s="81" t="s">
        <v>1187</v>
      </c>
      <c r="I83" s="85">
        <v>6162</v>
      </c>
      <c r="J83" s="85">
        <v>7.5289218113113829</v>
      </c>
      <c r="K83" s="86">
        <v>5194.7076367249047</v>
      </c>
      <c r="L83" s="87">
        <f t="shared" si="0"/>
        <v>0.86578460612081742</v>
      </c>
      <c r="M83" s="86">
        <f t="shared" si="12"/>
        <v>140.25710619157243</v>
      </c>
      <c r="N83" s="86">
        <v>0</v>
      </c>
      <c r="O83" s="86">
        <v>0</v>
      </c>
      <c r="P83" s="86">
        <v>2016.9774110949984</v>
      </c>
      <c r="Q83" s="86">
        <v>0</v>
      </c>
      <c r="R83" s="86">
        <v>0</v>
      </c>
      <c r="S83" s="86">
        <f t="shared" si="13"/>
        <v>7351.9421540114754</v>
      </c>
      <c r="T83" s="81" t="s">
        <v>102</v>
      </c>
      <c r="U83" s="83">
        <f t="shared" si="17"/>
        <v>2029</v>
      </c>
      <c r="V83" s="86">
        <v>5623.1779199999992</v>
      </c>
      <c r="W83" s="86">
        <f t="shared" si="14"/>
        <v>12975.120074011475</v>
      </c>
      <c r="X83" s="86"/>
      <c r="Y83" s="90"/>
      <c r="Z83" s="86" t="s">
        <v>316</v>
      </c>
      <c r="AA83" s="89" t="s">
        <v>317</v>
      </c>
      <c r="AB83" s="90">
        <v>2019</v>
      </c>
      <c r="AC83" s="88" t="s">
        <v>341</v>
      </c>
      <c r="AD83" s="90">
        <v>10</v>
      </c>
      <c r="AE83" s="172">
        <f t="shared" si="6"/>
        <v>47220</v>
      </c>
      <c r="AF83" s="91">
        <f t="shared" si="5"/>
        <v>2029</v>
      </c>
    </row>
    <row r="84" spans="1:32" ht="14.25" customHeight="1">
      <c r="A84" s="81" t="s">
        <v>25</v>
      </c>
      <c r="B84" s="81">
        <v>902510</v>
      </c>
      <c r="C84" s="81" t="s">
        <v>342</v>
      </c>
      <c r="D84" s="82" t="s">
        <v>343</v>
      </c>
      <c r="E84" s="83" t="s">
        <v>344</v>
      </c>
      <c r="F84" s="82" t="s">
        <v>345</v>
      </c>
      <c r="G84" s="81">
        <v>1020</v>
      </c>
      <c r="H84" s="81" t="s">
        <v>1187</v>
      </c>
      <c r="I84" s="85">
        <v>93</v>
      </c>
      <c r="J84" s="85">
        <v>6.1881549134066161</v>
      </c>
      <c r="K84" s="86">
        <v>4269.6227151163594</v>
      </c>
      <c r="L84" s="87">
        <f t="shared" si="0"/>
        <v>0.71160378585272654</v>
      </c>
      <c r="M84" s="86">
        <f t="shared" si="12"/>
        <v>0</v>
      </c>
      <c r="N84" s="86">
        <v>0</v>
      </c>
      <c r="O84" s="86">
        <v>0</v>
      </c>
      <c r="P84" s="86">
        <v>2016.9774110949984</v>
      </c>
      <c r="Q84" s="86">
        <v>0</v>
      </c>
      <c r="R84" s="86">
        <v>0</v>
      </c>
      <c r="S84" s="86">
        <f t="shared" si="13"/>
        <v>6286.6001262113577</v>
      </c>
      <c r="T84" s="81" t="s">
        <v>74</v>
      </c>
      <c r="U84" s="83">
        <f t="shared" si="17"/>
        <v>2025</v>
      </c>
      <c r="V84" s="86">
        <v>2174.73</v>
      </c>
      <c r="W84" s="86">
        <f t="shared" si="14"/>
        <v>8461.3301262113582</v>
      </c>
      <c r="X84" s="86"/>
      <c r="Y84" s="90"/>
      <c r="Z84" s="86" t="s">
        <v>303</v>
      </c>
      <c r="AA84" s="89" t="s">
        <v>304</v>
      </c>
      <c r="AB84" s="90">
        <v>2014</v>
      </c>
      <c r="AC84" s="88" t="s">
        <v>338</v>
      </c>
      <c r="AD84" s="90">
        <v>10</v>
      </c>
      <c r="AE84" s="172">
        <f t="shared" si="6"/>
        <v>45597</v>
      </c>
      <c r="AF84" s="91">
        <f t="shared" si="5"/>
        <v>2025</v>
      </c>
    </row>
    <row r="85" spans="1:32" ht="14.25" customHeight="1">
      <c r="A85" s="81" t="s">
        <v>25</v>
      </c>
      <c r="B85" s="81">
        <v>902510</v>
      </c>
      <c r="C85" s="81" t="s">
        <v>342</v>
      </c>
      <c r="D85" s="82" t="s">
        <v>343</v>
      </c>
      <c r="E85" s="83" t="s">
        <v>346</v>
      </c>
      <c r="F85" s="82" t="s">
        <v>347</v>
      </c>
      <c r="G85" s="81">
        <v>1020</v>
      </c>
      <c r="H85" s="81" t="s">
        <v>1187</v>
      </c>
      <c r="I85" s="85">
        <v>3012</v>
      </c>
      <c r="J85" s="85">
        <v>6.1881549134066161</v>
      </c>
      <c r="K85" s="86">
        <v>4269.6227151163594</v>
      </c>
      <c r="L85" s="87">
        <f t="shared" si="0"/>
        <v>0.71160378585272654</v>
      </c>
      <c r="M85" s="86">
        <f t="shared" si="12"/>
        <v>0</v>
      </c>
      <c r="N85" s="86">
        <v>0</v>
      </c>
      <c r="O85" s="86">
        <v>0</v>
      </c>
      <c r="P85" s="86">
        <v>2016.9774110949984</v>
      </c>
      <c r="Q85" s="86">
        <v>0</v>
      </c>
      <c r="R85" s="86">
        <v>0</v>
      </c>
      <c r="S85" s="86">
        <f t="shared" si="13"/>
        <v>6286.6001262113577</v>
      </c>
      <c r="T85" s="81" t="s">
        <v>74</v>
      </c>
      <c r="U85" s="83">
        <f t="shared" si="17"/>
        <v>2028</v>
      </c>
      <c r="V85" s="86">
        <v>2571.8173199999997</v>
      </c>
      <c r="W85" s="86">
        <f t="shared" si="14"/>
        <v>8858.4174462113569</v>
      </c>
      <c r="X85" s="86"/>
      <c r="Y85" s="90"/>
      <c r="Z85" s="86" t="s">
        <v>303</v>
      </c>
      <c r="AA85" s="89" t="s">
        <v>304</v>
      </c>
      <c r="AB85" s="90">
        <v>2018</v>
      </c>
      <c r="AC85" s="88" t="s">
        <v>348</v>
      </c>
      <c r="AD85" s="90">
        <v>10</v>
      </c>
      <c r="AE85" s="172">
        <f t="shared" si="6"/>
        <v>46810</v>
      </c>
      <c r="AF85" s="91">
        <f t="shared" si="5"/>
        <v>2028</v>
      </c>
    </row>
    <row r="86" spans="1:32" ht="14.25" customHeight="1">
      <c r="A86" s="81" t="s">
        <v>25</v>
      </c>
      <c r="B86" s="81">
        <v>902510</v>
      </c>
      <c r="C86" s="81" t="s">
        <v>342</v>
      </c>
      <c r="D86" s="82" t="s">
        <v>343</v>
      </c>
      <c r="E86" s="83" t="s">
        <v>349</v>
      </c>
      <c r="F86" s="82"/>
      <c r="G86" s="81">
        <v>1212</v>
      </c>
      <c r="H86" s="81" t="s">
        <v>1187</v>
      </c>
      <c r="I86" s="85">
        <v>2912</v>
      </c>
      <c r="J86" s="85">
        <v>7.5289218113113829</v>
      </c>
      <c r="K86" s="86">
        <v>5194.7076367249047</v>
      </c>
      <c r="L86" s="87">
        <f t="shared" si="0"/>
        <v>0.86578460612081742</v>
      </c>
      <c r="M86" s="86">
        <f t="shared" si="12"/>
        <v>0</v>
      </c>
      <c r="N86" s="86">
        <v>0</v>
      </c>
      <c r="O86" s="86">
        <v>0</v>
      </c>
      <c r="P86" s="86">
        <v>2016.9774110949984</v>
      </c>
      <c r="Q86" s="86">
        <v>0</v>
      </c>
      <c r="R86" s="86">
        <v>0</v>
      </c>
      <c r="S86" s="86">
        <f t="shared" si="13"/>
        <v>7211.685047819903</v>
      </c>
      <c r="T86" s="81" t="s">
        <v>74</v>
      </c>
      <c r="U86" s="83">
        <f t="shared" si="17"/>
        <v>2025</v>
      </c>
      <c r="V86" s="86">
        <v>4133</v>
      </c>
      <c r="W86" s="86">
        <f t="shared" si="14"/>
        <v>11344.685047819903</v>
      </c>
      <c r="X86" s="86"/>
      <c r="Y86" s="90">
        <v>141008</v>
      </c>
      <c r="Z86" s="86" t="s">
        <v>350</v>
      </c>
      <c r="AA86" s="89" t="s">
        <v>351</v>
      </c>
      <c r="AB86" s="90">
        <v>2025</v>
      </c>
      <c r="AC86" s="88" t="s">
        <v>338</v>
      </c>
      <c r="AD86" s="90">
        <v>10</v>
      </c>
      <c r="AE86" s="172">
        <f t="shared" si="6"/>
        <v>45597</v>
      </c>
      <c r="AF86" s="91">
        <f t="shared" si="5"/>
        <v>2025</v>
      </c>
    </row>
    <row r="87" spans="1:32" ht="14.25" customHeight="1">
      <c r="A87" s="81" t="s">
        <v>25</v>
      </c>
      <c r="B87" s="81">
        <v>902395</v>
      </c>
      <c r="C87" s="81" t="s">
        <v>352</v>
      </c>
      <c r="D87" s="82" t="s">
        <v>353</v>
      </c>
      <c r="E87" s="83" t="s">
        <v>354</v>
      </c>
      <c r="F87" s="82" t="s">
        <v>355</v>
      </c>
      <c r="G87" s="81">
        <v>1212</v>
      </c>
      <c r="H87" s="81" t="s">
        <v>1187</v>
      </c>
      <c r="I87" s="85">
        <v>4199</v>
      </c>
      <c r="J87" s="85">
        <v>7.5289218113113829</v>
      </c>
      <c r="K87" s="86">
        <v>5194.7076367249047</v>
      </c>
      <c r="L87" s="87">
        <f t="shared" si="0"/>
        <v>0.86578460612081742</v>
      </c>
      <c r="M87" s="86">
        <f t="shared" si="12"/>
        <v>0</v>
      </c>
      <c r="N87" s="86">
        <v>0</v>
      </c>
      <c r="O87" s="86">
        <v>0</v>
      </c>
      <c r="P87" s="86">
        <v>2016.9774110949984</v>
      </c>
      <c r="Q87" s="86">
        <v>871.1547324049053</v>
      </c>
      <c r="R87" s="86">
        <v>0</v>
      </c>
      <c r="S87" s="86">
        <f t="shared" si="13"/>
        <v>8082.8397802248082</v>
      </c>
      <c r="T87" s="81" t="s">
        <v>102</v>
      </c>
      <c r="U87" s="83">
        <f t="shared" si="17"/>
        <v>2029</v>
      </c>
      <c r="V87" s="86">
        <v>5586.1768799999991</v>
      </c>
      <c r="W87" s="86">
        <f t="shared" si="14"/>
        <v>13669.016660224806</v>
      </c>
      <c r="X87" s="86"/>
      <c r="Y87" s="90"/>
      <c r="Z87" s="86" t="s">
        <v>316</v>
      </c>
      <c r="AA87" s="89" t="s">
        <v>317</v>
      </c>
      <c r="AB87" s="90">
        <v>2019</v>
      </c>
      <c r="AC87" s="88" t="s">
        <v>356</v>
      </c>
      <c r="AD87" s="90">
        <v>10</v>
      </c>
      <c r="AE87" s="172">
        <f t="shared" si="6"/>
        <v>47203</v>
      </c>
      <c r="AF87" s="91">
        <f t="shared" si="5"/>
        <v>2029</v>
      </c>
    </row>
    <row r="88" spans="1:32" ht="14.25" customHeight="1">
      <c r="A88" s="81" t="s">
        <v>25</v>
      </c>
      <c r="B88" s="81">
        <v>902395</v>
      </c>
      <c r="C88" s="81" t="s">
        <v>352</v>
      </c>
      <c r="D88" s="82" t="s">
        <v>353</v>
      </c>
      <c r="E88" s="83" t="s">
        <v>357</v>
      </c>
      <c r="F88" s="82" t="s">
        <v>358</v>
      </c>
      <c r="G88" s="81">
        <v>2010</v>
      </c>
      <c r="H88" s="81" t="s">
        <v>86</v>
      </c>
      <c r="I88" s="85">
        <v>0</v>
      </c>
      <c r="J88" s="85">
        <v>0</v>
      </c>
      <c r="K88" s="86">
        <v>0</v>
      </c>
      <c r="L88" s="87">
        <f t="shared" si="0"/>
        <v>0</v>
      </c>
      <c r="M88" s="86">
        <f t="shared" si="12"/>
        <v>0</v>
      </c>
      <c r="N88" s="86">
        <v>0</v>
      </c>
      <c r="O88" s="86">
        <v>0</v>
      </c>
      <c r="P88" s="86">
        <v>922.11919273579952</v>
      </c>
      <c r="Q88" s="86">
        <v>0</v>
      </c>
      <c r="R88" s="86">
        <v>0</v>
      </c>
      <c r="S88" s="86">
        <f t="shared" si="13"/>
        <v>922.11919273579952</v>
      </c>
      <c r="T88" s="81" t="s">
        <v>310</v>
      </c>
      <c r="U88" s="81"/>
      <c r="V88" s="86">
        <v>0</v>
      </c>
      <c r="W88" s="86">
        <f t="shared" si="14"/>
        <v>922.11919273579952</v>
      </c>
      <c r="X88" s="86"/>
      <c r="Y88" s="90"/>
      <c r="Z88" s="86" t="s">
        <v>359</v>
      </c>
      <c r="AA88" s="89" t="s">
        <v>360</v>
      </c>
      <c r="AB88" s="90">
        <v>2022</v>
      </c>
      <c r="AC88" s="88" t="s">
        <v>361</v>
      </c>
      <c r="AD88" s="90">
        <v>10</v>
      </c>
      <c r="AE88" s="172">
        <f t="shared" si="6"/>
        <v>48332</v>
      </c>
      <c r="AF88" s="91">
        <f t="shared" si="5"/>
        <v>2032</v>
      </c>
    </row>
    <row r="89" spans="1:32" ht="14.25" customHeight="1">
      <c r="A89" s="81" t="s">
        <v>25</v>
      </c>
      <c r="B89" s="81">
        <v>782995</v>
      </c>
      <c r="C89" s="81" t="s">
        <v>362</v>
      </c>
      <c r="D89" s="82" t="s">
        <v>363</v>
      </c>
      <c r="E89" s="83" t="s">
        <v>364</v>
      </c>
      <c r="F89" s="82" t="s">
        <v>365</v>
      </c>
      <c r="G89" s="81">
        <v>1020</v>
      </c>
      <c r="H89" s="81" t="s">
        <v>1187</v>
      </c>
      <c r="I89" s="85">
        <v>2166</v>
      </c>
      <c r="J89" s="85">
        <v>6.1881549134066161</v>
      </c>
      <c r="K89" s="86">
        <v>4269.6227151163594</v>
      </c>
      <c r="L89" s="87">
        <f t="shared" si="0"/>
        <v>0.71160378585272654</v>
      </c>
      <c r="M89" s="86">
        <f t="shared" si="12"/>
        <v>0</v>
      </c>
      <c r="N89" s="86">
        <v>0</v>
      </c>
      <c r="O89" s="86">
        <v>0</v>
      </c>
      <c r="P89" s="86">
        <v>2016.9774110949984</v>
      </c>
      <c r="Q89" s="86">
        <v>0</v>
      </c>
      <c r="R89" s="86">
        <v>0</v>
      </c>
      <c r="S89" s="86">
        <f t="shared" si="13"/>
        <v>6286.6001262113577</v>
      </c>
      <c r="T89" s="81" t="s">
        <v>74</v>
      </c>
      <c r="U89" s="83">
        <f t="shared" ref="U89:U92" si="18">AF89</f>
        <v>2025</v>
      </c>
      <c r="V89" s="86">
        <v>2174.73</v>
      </c>
      <c r="W89" s="86">
        <f t="shared" si="14"/>
        <v>8461.3301262113582</v>
      </c>
      <c r="X89" s="86"/>
      <c r="Y89" s="90"/>
      <c r="Z89" s="86" t="s">
        <v>303</v>
      </c>
      <c r="AA89" s="89" t="s">
        <v>304</v>
      </c>
      <c r="AB89" s="90">
        <v>2014</v>
      </c>
      <c r="AC89" s="88" t="s">
        <v>305</v>
      </c>
      <c r="AD89" s="90">
        <v>10</v>
      </c>
      <c r="AE89" s="172">
        <f t="shared" si="6"/>
        <v>45596</v>
      </c>
      <c r="AF89" s="91">
        <f t="shared" si="5"/>
        <v>2025</v>
      </c>
    </row>
    <row r="90" spans="1:32" ht="14.25" customHeight="1">
      <c r="A90" s="81" t="s">
        <v>25</v>
      </c>
      <c r="B90" s="81">
        <v>782995</v>
      </c>
      <c r="C90" s="81" t="s">
        <v>362</v>
      </c>
      <c r="D90" s="82" t="s">
        <v>363</v>
      </c>
      <c r="E90" s="83" t="s">
        <v>366</v>
      </c>
      <c r="F90" s="82" t="s">
        <v>367</v>
      </c>
      <c r="G90" s="81">
        <v>1212</v>
      </c>
      <c r="H90" s="81" t="s">
        <v>1187</v>
      </c>
      <c r="I90" s="85">
        <v>3714</v>
      </c>
      <c r="J90" s="85">
        <v>7.5289218113113829</v>
      </c>
      <c r="K90" s="86">
        <v>5194.7076367249047</v>
      </c>
      <c r="L90" s="87">
        <f t="shared" si="0"/>
        <v>0.86578460612081742</v>
      </c>
      <c r="M90" s="86">
        <f t="shared" si="12"/>
        <v>0</v>
      </c>
      <c r="N90" s="86">
        <v>0</v>
      </c>
      <c r="O90" s="86">
        <v>0</v>
      </c>
      <c r="P90" s="86">
        <v>2016.9774110949984</v>
      </c>
      <c r="Q90" s="86">
        <v>0</v>
      </c>
      <c r="R90" s="86">
        <v>0</v>
      </c>
      <c r="S90" s="86">
        <f t="shared" si="13"/>
        <v>7211.685047819903</v>
      </c>
      <c r="T90" s="81" t="s">
        <v>74</v>
      </c>
      <c r="U90" s="83">
        <f t="shared" si="18"/>
        <v>2028</v>
      </c>
      <c r="V90" s="86">
        <v>2864.5176000000001</v>
      </c>
      <c r="W90" s="86">
        <f t="shared" si="14"/>
        <v>10076.202647819904</v>
      </c>
      <c r="X90" s="86"/>
      <c r="Y90" s="90"/>
      <c r="Z90" s="86" t="s">
        <v>316</v>
      </c>
      <c r="AA90" s="89" t="s">
        <v>368</v>
      </c>
      <c r="AB90" s="90">
        <v>2017</v>
      </c>
      <c r="AC90" s="88" t="s">
        <v>369</v>
      </c>
      <c r="AD90" s="90">
        <v>10</v>
      </c>
      <c r="AE90" s="172">
        <f t="shared" si="6"/>
        <v>46572</v>
      </c>
      <c r="AF90" s="91">
        <f t="shared" si="5"/>
        <v>2028</v>
      </c>
    </row>
    <row r="91" spans="1:32" ht="14.25" customHeight="1">
      <c r="A91" s="81" t="s">
        <v>25</v>
      </c>
      <c r="B91" s="81">
        <v>782995</v>
      </c>
      <c r="C91" s="81" t="s">
        <v>362</v>
      </c>
      <c r="D91" s="95" t="s">
        <v>363</v>
      </c>
      <c r="E91" s="83" t="s">
        <v>370</v>
      </c>
      <c r="F91" s="82" t="s">
        <v>371</v>
      </c>
      <c r="G91" s="81">
        <v>1212</v>
      </c>
      <c r="H91" s="81" t="s">
        <v>1187</v>
      </c>
      <c r="I91" s="85">
        <v>5195</v>
      </c>
      <c r="J91" s="85">
        <v>7.5289218113113829</v>
      </c>
      <c r="K91" s="86">
        <v>5194.7076367249047</v>
      </c>
      <c r="L91" s="87">
        <f t="shared" si="0"/>
        <v>0.86578460612081742</v>
      </c>
      <c r="M91" s="86">
        <f t="shared" si="12"/>
        <v>0</v>
      </c>
      <c r="N91" s="86">
        <v>0</v>
      </c>
      <c r="O91" s="86">
        <v>0</v>
      </c>
      <c r="P91" s="86">
        <v>2016.9774110949984</v>
      </c>
      <c r="Q91" s="86">
        <v>0</v>
      </c>
      <c r="R91" s="86">
        <v>0</v>
      </c>
      <c r="S91" s="86">
        <f t="shared" si="13"/>
        <v>7211.685047819903</v>
      </c>
      <c r="T91" s="81" t="s">
        <v>74</v>
      </c>
      <c r="U91" s="83">
        <f t="shared" si="18"/>
        <v>2028</v>
      </c>
      <c r="V91" s="86">
        <v>2864.5176000000001</v>
      </c>
      <c r="W91" s="86">
        <f t="shared" si="14"/>
        <v>10076.202647819904</v>
      </c>
      <c r="X91" s="86"/>
      <c r="Y91" s="90"/>
      <c r="Z91" s="86" t="s">
        <v>316</v>
      </c>
      <c r="AA91" s="89" t="s">
        <v>368</v>
      </c>
      <c r="AB91" s="90">
        <v>2017</v>
      </c>
      <c r="AC91" s="88" t="s">
        <v>369</v>
      </c>
      <c r="AD91" s="90">
        <v>10</v>
      </c>
      <c r="AE91" s="172">
        <f t="shared" si="6"/>
        <v>46572</v>
      </c>
      <c r="AF91" s="91">
        <f t="shared" si="5"/>
        <v>2028</v>
      </c>
    </row>
    <row r="92" spans="1:32" ht="14.25" customHeight="1">
      <c r="A92" s="81" t="s">
        <v>25</v>
      </c>
      <c r="B92" s="81">
        <v>782995</v>
      </c>
      <c r="C92" s="81" t="s">
        <v>362</v>
      </c>
      <c r="D92" s="95" t="s">
        <v>363</v>
      </c>
      <c r="E92" s="83" t="s">
        <v>372</v>
      </c>
      <c r="F92" s="82" t="s">
        <v>373</v>
      </c>
      <c r="G92" s="81">
        <v>1020</v>
      </c>
      <c r="H92" s="81" t="s">
        <v>1187</v>
      </c>
      <c r="I92" s="85">
        <v>2738</v>
      </c>
      <c r="J92" s="85">
        <v>6.1881549134066161</v>
      </c>
      <c r="K92" s="86">
        <v>4269.6227151163594</v>
      </c>
      <c r="L92" s="87">
        <f t="shared" si="0"/>
        <v>0.71160378585272654</v>
      </c>
      <c r="M92" s="86">
        <f t="shared" si="12"/>
        <v>0</v>
      </c>
      <c r="N92" s="86">
        <v>0</v>
      </c>
      <c r="O92" s="86">
        <v>0</v>
      </c>
      <c r="P92" s="86">
        <v>2016.9774110949984</v>
      </c>
      <c r="Q92" s="86">
        <v>0</v>
      </c>
      <c r="R92" s="86">
        <v>0</v>
      </c>
      <c r="S92" s="86">
        <f t="shared" si="13"/>
        <v>6286.6001262113577</v>
      </c>
      <c r="T92" s="81" t="s">
        <v>74</v>
      </c>
      <c r="U92" s="83">
        <f t="shared" si="18"/>
        <v>2028</v>
      </c>
      <c r="V92" s="86">
        <v>2590.1953199999998</v>
      </c>
      <c r="W92" s="86">
        <f t="shared" si="14"/>
        <v>8876.7954462113576</v>
      </c>
      <c r="X92" s="86"/>
      <c r="Y92" s="90"/>
      <c r="Z92" s="86" t="s">
        <v>303</v>
      </c>
      <c r="AA92" s="89" t="s">
        <v>304</v>
      </c>
      <c r="AB92" s="90">
        <v>2018</v>
      </c>
      <c r="AC92" s="88" t="s">
        <v>348</v>
      </c>
      <c r="AD92" s="90">
        <v>10</v>
      </c>
      <c r="AE92" s="172">
        <f t="shared" si="6"/>
        <v>46810</v>
      </c>
      <c r="AF92" s="91">
        <f t="shared" si="5"/>
        <v>2028</v>
      </c>
    </row>
    <row r="93" spans="1:32" ht="14.25" customHeight="1">
      <c r="A93" s="81" t="s">
        <v>25</v>
      </c>
      <c r="B93" s="81">
        <v>782995</v>
      </c>
      <c r="C93" s="81" t="s">
        <v>362</v>
      </c>
      <c r="D93" s="95" t="s">
        <v>363</v>
      </c>
      <c r="E93" s="83" t="s">
        <v>374</v>
      </c>
      <c r="F93" s="82"/>
      <c r="G93" s="81">
        <v>1212</v>
      </c>
      <c r="H93" s="81" t="s">
        <v>1187</v>
      </c>
      <c r="I93" s="85">
        <v>202</v>
      </c>
      <c r="J93" s="85">
        <v>7.5289218113113829</v>
      </c>
      <c r="K93" s="86">
        <v>5194.7076367249047</v>
      </c>
      <c r="L93" s="87">
        <f t="shared" si="0"/>
        <v>0.86578460612081742</v>
      </c>
      <c r="M93" s="86">
        <f t="shared" si="12"/>
        <v>0</v>
      </c>
      <c r="N93" s="86">
        <v>0</v>
      </c>
      <c r="O93" s="86">
        <v>0</v>
      </c>
      <c r="P93" s="86">
        <v>2016.9774110949984</v>
      </c>
      <c r="Q93" s="86">
        <v>0</v>
      </c>
      <c r="R93" s="86">
        <v>0</v>
      </c>
      <c r="S93" s="86">
        <f t="shared" si="13"/>
        <v>7211.685047819903</v>
      </c>
      <c r="T93" s="81" t="s">
        <v>74</v>
      </c>
      <c r="U93" s="81">
        <v>2036</v>
      </c>
      <c r="V93" s="86">
        <v>4133</v>
      </c>
      <c r="W93" s="86">
        <f t="shared" si="14"/>
        <v>11344.685047819903</v>
      </c>
      <c r="X93" s="86"/>
      <c r="Y93" s="90">
        <v>71049</v>
      </c>
      <c r="Z93" s="86" t="s">
        <v>350</v>
      </c>
      <c r="AA93" s="89" t="s">
        <v>351</v>
      </c>
      <c r="AB93" s="90">
        <v>2025</v>
      </c>
      <c r="AC93" s="88" t="s">
        <v>375</v>
      </c>
      <c r="AD93" s="90">
        <v>10</v>
      </c>
      <c r="AE93" s="172" t="str">
        <f>IFERROR(IF(AC93="","",AC93+(365*AD93)),"TBD")</f>
        <v>TBD</v>
      </c>
      <c r="AF93" s="91" t="s">
        <v>376</v>
      </c>
    </row>
    <row r="94" spans="1:32" ht="14.25" customHeight="1">
      <c r="A94" s="81" t="s">
        <v>25</v>
      </c>
      <c r="B94" s="81">
        <v>709525</v>
      </c>
      <c r="C94" s="81" t="s">
        <v>377</v>
      </c>
      <c r="D94" s="95" t="s">
        <v>378</v>
      </c>
      <c r="E94" s="83" t="s">
        <v>379</v>
      </c>
      <c r="F94" s="82"/>
      <c r="G94" s="81">
        <v>1202</v>
      </c>
      <c r="H94" s="81" t="s">
        <v>1187</v>
      </c>
      <c r="I94" s="85">
        <v>1572</v>
      </c>
      <c r="J94" s="85">
        <v>7.5289218113113829</v>
      </c>
      <c r="K94" s="86">
        <v>5194.7076367249047</v>
      </c>
      <c r="L94" s="87">
        <f t="shared" si="0"/>
        <v>0.86578460612081742</v>
      </c>
      <c r="M94" s="86">
        <f t="shared" si="12"/>
        <v>0</v>
      </c>
      <c r="N94" s="86">
        <v>0</v>
      </c>
      <c r="O94" s="86">
        <v>0</v>
      </c>
      <c r="P94" s="86">
        <v>2016.9774110949984</v>
      </c>
      <c r="Q94" s="86">
        <v>1709.6759178038819</v>
      </c>
      <c r="R94" s="86">
        <v>0</v>
      </c>
      <c r="S94" s="86">
        <f t="shared" si="13"/>
        <v>8921.3609656237859</v>
      </c>
      <c r="T94" s="81" t="s">
        <v>74</v>
      </c>
      <c r="U94" s="83">
        <f t="shared" ref="U94:U95" si="19">AF94</f>
        <v>2029</v>
      </c>
      <c r="V94" s="86">
        <v>3372.2404799999999</v>
      </c>
      <c r="W94" s="86">
        <f t="shared" si="14"/>
        <v>12293.601445623786</v>
      </c>
      <c r="X94" s="86"/>
      <c r="Y94" s="90"/>
      <c r="Z94" s="86" t="s">
        <v>97</v>
      </c>
      <c r="AA94" s="89" t="s">
        <v>113</v>
      </c>
      <c r="AB94" s="90">
        <v>2018</v>
      </c>
      <c r="AC94" s="88" t="s">
        <v>380</v>
      </c>
      <c r="AD94" s="90">
        <v>10</v>
      </c>
      <c r="AE94" s="172">
        <f t="shared" ref="AE94:AE95" si="20">IF(AC94="","",AC94+(365*AD94))</f>
        <v>47158</v>
      </c>
      <c r="AF94" s="91">
        <f t="shared" ref="AF94:AF105" si="21">IF(AE94="","", IF(MONTH(AE94)&gt;6,YEAR(AE94)+1,YEAR(AE94)))</f>
        <v>2029</v>
      </c>
    </row>
    <row r="95" spans="1:32" ht="14.25" customHeight="1">
      <c r="A95" s="81" t="s">
        <v>25</v>
      </c>
      <c r="B95" s="81">
        <v>709525</v>
      </c>
      <c r="C95" s="81" t="s">
        <v>377</v>
      </c>
      <c r="D95" s="95" t="s">
        <v>378</v>
      </c>
      <c r="E95" s="83" t="s">
        <v>381</v>
      </c>
      <c r="F95" s="82"/>
      <c r="G95" s="81">
        <v>1202</v>
      </c>
      <c r="H95" s="81" t="s">
        <v>1187</v>
      </c>
      <c r="I95" s="85">
        <v>3447</v>
      </c>
      <c r="J95" s="85">
        <v>7.5289218113113829</v>
      </c>
      <c r="K95" s="86">
        <v>5194.7076367249047</v>
      </c>
      <c r="L95" s="87">
        <f t="shared" si="0"/>
        <v>0.86578460612081742</v>
      </c>
      <c r="M95" s="86">
        <f t="shared" si="12"/>
        <v>0</v>
      </c>
      <c r="N95" s="86">
        <v>0</v>
      </c>
      <c r="O95" s="86">
        <v>0</v>
      </c>
      <c r="P95" s="86">
        <v>2016.9774110949984</v>
      </c>
      <c r="Q95" s="86">
        <v>0</v>
      </c>
      <c r="R95" s="86">
        <v>0</v>
      </c>
      <c r="S95" s="86">
        <f t="shared" si="13"/>
        <v>7211.685047819903</v>
      </c>
      <c r="T95" s="81" t="s">
        <v>74</v>
      </c>
      <c r="U95" s="83">
        <f t="shared" si="19"/>
        <v>2030</v>
      </c>
      <c r="V95" s="86">
        <v>3632.5546399999998</v>
      </c>
      <c r="W95" s="86">
        <f t="shared" si="14"/>
        <v>10844.239687819903</v>
      </c>
      <c r="X95" s="86"/>
      <c r="Y95" s="90"/>
      <c r="Z95" s="86" t="s">
        <v>97</v>
      </c>
      <c r="AA95" s="89" t="s">
        <v>382</v>
      </c>
      <c r="AB95" s="90">
        <v>2020</v>
      </c>
      <c r="AC95" s="88" t="s">
        <v>383</v>
      </c>
      <c r="AD95" s="90">
        <v>10</v>
      </c>
      <c r="AE95" s="172">
        <f t="shared" si="20"/>
        <v>47466</v>
      </c>
      <c r="AF95" s="91">
        <f t="shared" si="21"/>
        <v>2030</v>
      </c>
    </row>
    <row r="96" spans="1:32" ht="14.25" customHeight="1">
      <c r="A96" s="81" t="s">
        <v>25</v>
      </c>
      <c r="B96" s="81">
        <v>709155</v>
      </c>
      <c r="C96" s="81" t="s">
        <v>384</v>
      </c>
      <c r="D96" s="95" t="s">
        <v>385</v>
      </c>
      <c r="E96" s="83" t="s">
        <v>386</v>
      </c>
      <c r="F96" s="82"/>
      <c r="G96" s="81">
        <v>1202</v>
      </c>
      <c r="H96" s="81" t="s">
        <v>1187</v>
      </c>
      <c r="I96" s="85">
        <v>1131</v>
      </c>
      <c r="J96" s="85">
        <v>7.5289218113113829</v>
      </c>
      <c r="K96" s="86">
        <v>5194.7076367249047</v>
      </c>
      <c r="L96" s="87">
        <f t="shared" si="0"/>
        <v>0.86578460612081742</v>
      </c>
      <c r="M96" s="86">
        <f t="shared" si="12"/>
        <v>0</v>
      </c>
      <c r="N96" s="86">
        <v>0</v>
      </c>
      <c r="O96" s="86">
        <v>0</v>
      </c>
      <c r="P96" s="86">
        <v>2016.9774110949984</v>
      </c>
      <c r="Q96" s="86">
        <v>0</v>
      </c>
      <c r="R96" s="86">
        <v>0</v>
      </c>
      <c r="S96" s="86">
        <f t="shared" si="13"/>
        <v>7211.685047819903</v>
      </c>
      <c r="T96" s="81" t="s">
        <v>74</v>
      </c>
      <c r="U96" s="81">
        <v>2035</v>
      </c>
      <c r="V96" s="86">
        <v>4963</v>
      </c>
      <c r="W96" s="86">
        <f t="shared" si="14"/>
        <v>12174.685047819903</v>
      </c>
      <c r="X96" s="86"/>
      <c r="Y96" s="90">
        <v>131004</v>
      </c>
      <c r="Z96" s="86" t="s">
        <v>81</v>
      </c>
      <c r="AA96" s="89" t="s">
        <v>82</v>
      </c>
      <c r="AB96" s="90">
        <v>2025</v>
      </c>
      <c r="AC96" s="88" t="s">
        <v>387</v>
      </c>
      <c r="AD96" s="90">
        <v>10</v>
      </c>
      <c r="AE96" s="172">
        <f t="shared" ref="AE96:AE97" si="22">IFERROR(IF(AC96="","",AC96+(365*AD96)),"TBD")</f>
        <v>49484</v>
      </c>
      <c r="AF96" s="91">
        <f t="shared" si="21"/>
        <v>2035</v>
      </c>
    </row>
    <row r="97" spans="1:32" ht="14.25" customHeight="1">
      <c r="A97" s="81" t="s">
        <v>25</v>
      </c>
      <c r="B97" s="81">
        <v>904150</v>
      </c>
      <c r="C97" s="81" t="s">
        <v>388</v>
      </c>
      <c r="D97" s="94" t="s">
        <v>389</v>
      </c>
      <c r="E97" s="83" t="s">
        <v>390</v>
      </c>
      <c r="F97" s="82"/>
      <c r="G97" s="81">
        <v>1204</v>
      </c>
      <c r="H97" s="81" t="s">
        <v>86</v>
      </c>
      <c r="I97" s="85">
        <v>747</v>
      </c>
      <c r="J97" s="85">
        <v>0</v>
      </c>
      <c r="K97" s="86">
        <v>0</v>
      </c>
      <c r="L97" s="87">
        <f t="shared" si="0"/>
        <v>0</v>
      </c>
      <c r="M97" s="86">
        <f t="shared" si="12"/>
        <v>0</v>
      </c>
      <c r="N97" s="86">
        <v>1613.5308919593131</v>
      </c>
      <c r="O97" s="86">
        <v>0</v>
      </c>
      <c r="P97" s="86">
        <v>2278.9104110949984</v>
      </c>
      <c r="Q97" s="86">
        <v>0</v>
      </c>
      <c r="R97" s="86">
        <v>135.75</v>
      </c>
      <c r="S97" s="86">
        <f t="shared" si="13"/>
        <v>4028.1913030543114</v>
      </c>
      <c r="T97" s="81" t="s">
        <v>74</v>
      </c>
      <c r="U97" s="81">
        <v>2036</v>
      </c>
      <c r="V97" s="86">
        <v>3599</v>
      </c>
      <c r="W97" s="86">
        <f t="shared" si="14"/>
        <v>7627.191303054311</v>
      </c>
      <c r="X97" s="86"/>
      <c r="Y97" s="90">
        <v>81025</v>
      </c>
      <c r="Z97" s="86" t="s">
        <v>391</v>
      </c>
      <c r="AA97" s="89" t="s">
        <v>392</v>
      </c>
      <c r="AB97" s="90">
        <v>2025</v>
      </c>
      <c r="AC97" s="88" t="s">
        <v>393</v>
      </c>
      <c r="AD97" s="90">
        <v>10</v>
      </c>
      <c r="AE97" s="172">
        <f t="shared" si="22"/>
        <v>49546</v>
      </c>
      <c r="AF97" s="91">
        <f t="shared" si="21"/>
        <v>2036</v>
      </c>
    </row>
    <row r="98" spans="1:32" ht="14.25" customHeight="1">
      <c r="A98" s="81" t="s">
        <v>25</v>
      </c>
      <c r="B98" s="81">
        <v>904150</v>
      </c>
      <c r="C98" s="81" t="s">
        <v>388</v>
      </c>
      <c r="D98" s="82" t="s">
        <v>389</v>
      </c>
      <c r="E98" s="83" t="s">
        <v>394</v>
      </c>
      <c r="F98" s="82"/>
      <c r="G98" s="81">
        <v>9050</v>
      </c>
      <c r="H98" s="81" t="s">
        <v>86</v>
      </c>
      <c r="I98" s="85">
        <v>0</v>
      </c>
      <c r="J98" s="85">
        <v>0</v>
      </c>
      <c r="K98" s="86">
        <v>0</v>
      </c>
      <c r="L98" s="87">
        <f t="shared" si="0"/>
        <v>0</v>
      </c>
      <c r="M98" s="86">
        <f t="shared" si="12"/>
        <v>0</v>
      </c>
      <c r="N98" s="86">
        <v>0</v>
      </c>
      <c r="O98" s="86">
        <v>678.27641644379992</v>
      </c>
      <c r="P98" s="86">
        <v>0</v>
      </c>
      <c r="Q98" s="86">
        <v>0</v>
      </c>
      <c r="R98" s="86">
        <v>0</v>
      </c>
      <c r="S98" s="86">
        <f t="shared" si="13"/>
        <v>678.27641644379992</v>
      </c>
      <c r="T98" s="81"/>
      <c r="U98" s="81"/>
      <c r="V98" s="86">
        <v>0</v>
      </c>
      <c r="W98" s="86">
        <f t="shared" si="14"/>
        <v>678.27641644379992</v>
      </c>
      <c r="X98" s="86"/>
      <c r="Y98" s="90"/>
      <c r="Z98" s="86"/>
      <c r="AA98" s="89"/>
      <c r="AB98" s="90"/>
      <c r="AC98" s="88"/>
      <c r="AD98" s="88"/>
      <c r="AE98" s="172" t="str">
        <f t="shared" ref="AE98:AE105" si="23">IF(AC98="","",AC98+(365*AD98))</f>
        <v/>
      </c>
      <c r="AF98" s="91" t="str">
        <f t="shared" si="21"/>
        <v/>
      </c>
    </row>
    <row r="99" spans="1:32" ht="14.25" customHeight="1">
      <c r="A99" s="81" t="s">
        <v>25</v>
      </c>
      <c r="B99" s="81">
        <v>904150</v>
      </c>
      <c r="C99" s="81" t="s">
        <v>395</v>
      </c>
      <c r="D99" s="82" t="s">
        <v>396</v>
      </c>
      <c r="E99" s="83" t="s">
        <v>397</v>
      </c>
      <c r="F99" s="82"/>
      <c r="G99" s="81">
        <v>1020</v>
      </c>
      <c r="H99" s="81" t="s">
        <v>86</v>
      </c>
      <c r="I99" s="85">
        <v>1384</v>
      </c>
      <c r="J99" s="85">
        <v>0</v>
      </c>
      <c r="K99" s="86">
        <v>0</v>
      </c>
      <c r="L99" s="87">
        <f t="shared" si="0"/>
        <v>0</v>
      </c>
      <c r="M99" s="86">
        <f t="shared" si="12"/>
        <v>0</v>
      </c>
      <c r="N99" s="86">
        <v>1537.9438732853912</v>
      </c>
      <c r="O99" s="86">
        <v>0</v>
      </c>
      <c r="P99" s="86">
        <v>2278.9104110949984</v>
      </c>
      <c r="Q99" s="86">
        <v>0</v>
      </c>
      <c r="R99" s="86">
        <v>0</v>
      </c>
      <c r="S99" s="86">
        <f t="shared" si="13"/>
        <v>3816.8542843803898</v>
      </c>
      <c r="T99" s="81" t="s">
        <v>74</v>
      </c>
      <c r="U99" s="83">
        <f t="shared" ref="U99:U105" si="24">AF99</f>
        <v>2026</v>
      </c>
      <c r="V99" s="86">
        <v>-0.35080000000061773</v>
      </c>
      <c r="W99" s="86">
        <f t="shared" si="14"/>
        <v>3816.5034843803892</v>
      </c>
      <c r="X99" s="86"/>
      <c r="Y99" s="90"/>
      <c r="Z99" s="86" t="s">
        <v>398</v>
      </c>
      <c r="AA99" s="89" t="s">
        <v>399</v>
      </c>
      <c r="AB99" s="90">
        <v>2015</v>
      </c>
      <c r="AC99" s="88" t="s">
        <v>400</v>
      </c>
      <c r="AD99" s="90">
        <v>10</v>
      </c>
      <c r="AE99" s="172">
        <f t="shared" si="23"/>
        <v>45960</v>
      </c>
      <c r="AF99" s="91">
        <f t="shared" si="21"/>
        <v>2026</v>
      </c>
    </row>
    <row r="100" spans="1:32" ht="14.25" customHeight="1">
      <c r="A100" s="81" t="s">
        <v>25</v>
      </c>
      <c r="B100" s="81">
        <v>904150</v>
      </c>
      <c r="C100" s="81" t="s">
        <v>395</v>
      </c>
      <c r="D100" s="94" t="s">
        <v>396</v>
      </c>
      <c r="E100" s="83" t="s">
        <v>401</v>
      </c>
      <c r="F100" s="82"/>
      <c r="G100" s="81">
        <v>1202</v>
      </c>
      <c r="H100" s="81" t="s">
        <v>86</v>
      </c>
      <c r="I100" s="85">
        <v>1810</v>
      </c>
      <c r="J100" s="85">
        <v>0</v>
      </c>
      <c r="K100" s="86">
        <v>0</v>
      </c>
      <c r="L100" s="87">
        <f t="shared" si="0"/>
        <v>0</v>
      </c>
      <c r="M100" s="86">
        <f t="shared" si="12"/>
        <v>0</v>
      </c>
      <c r="N100" s="86">
        <v>1044.3326461525819</v>
      </c>
      <c r="O100" s="86">
        <v>0</v>
      </c>
      <c r="P100" s="86">
        <v>2278.9104110949984</v>
      </c>
      <c r="Q100" s="86">
        <v>0</v>
      </c>
      <c r="R100" s="86">
        <v>0</v>
      </c>
      <c r="S100" s="86">
        <f t="shared" si="13"/>
        <v>3323.2430572475805</v>
      </c>
      <c r="T100" s="81" t="s">
        <v>74</v>
      </c>
      <c r="U100" s="83">
        <f t="shared" si="24"/>
        <v>2028</v>
      </c>
      <c r="V100" s="86">
        <v>966.40483999999969</v>
      </c>
      <c r="W100" s="86">
        <f t="shared" si="14"/>
        <v>4289.6478972475797</v>
      </c>
      <c r="X100" s="86"/>
      <c r="Y100" s="90"/>
      <c r="Z100" s="86" t="s">
        <v>402</v>
      </c>
      <c r="AA100" s="89" t="s">
        <v>403</v>
      </c>
      <c r="AB100" s="90">
        <v>2018</v>
      </c>
      <c r="AC100" s="88" t="s">
        <v>318</v>
      </c>
      <c r="AD100" s="90">
        <v>10</v>
      </c>
      <c r="AE100" s="172">
        <f t="shared" si="23"/>
        <v>46781</v>
      </c>
      <c r="AF100" s="91">
        <f t="shared" si="21"/>
        <v>2028</v>
      </c>
    </row>
    <row r="101" spans="1:32" ht="14.25" customHeight="1">
      <c r="A101" s="81" t="s">
        <v>25</v>
      </c>
      <c r="B101" s="81">
        <v>904150</v>
      </c>
      <c r="C101" s="81" t="s">
        <v>395</v>
      </c>
      <c r="D101" s="94" t="s">
        <v>396</v>
      </c>
      <c r="E101" s="92" t="s">
        <v>404</v>
      </c>
      <c r="F101" s="82"/>
      <c r="G101" s="81">
        <v>1212</v>
      </c>
      <c r="H101" s="81" t="s">
        <v>86</v>
      </c>
      <c r="I101" s="85">
        <v>1291</v>
      </c>
      <c r="J101" s="85">
        <v>0</v>
      </c>
      <c r="K101" s="86">
        <v>0</v>
      </c>
      <c r="L101" s="87">
        <f t="shared" si="0"/>
        <v>0</v>
      </c>
      <c r="M101" s="86">
        <f t="shared" si="12"/>
        <v>0</v>
      </c>
      <c r="N101" s="86">
        <v>1537.9438732853912</v>
      </c>
      <c r="O101" s="86">
        <v>0</v>
      </c>
      <c r="P101" s="86">
        <v>2278.9104110949984</v>
      </c>
      <c r="Q101" s="86">
        <v>0</v>
      </c>
      <c r="R101" s="86">
        <v>65.7</v>
      </c>
      <c r="S101" s="86">
        <f t="shared" si="13"/>
        <v>3882.5542843803896</v>
      </c>
      <c r="T101" s="81" t="s">
        <v>74</v>
      </c>
      <c r="U101" s="83">
        <f t="shared" si="24"/>
        <v>2031</v>
      </c>
      <c r="V101" s="86">
        <v>1017.5457499999998</v>
      </c>
      <c r="W101" s="86">
        <f t="shared" si="14"/>
        <v>4900.1000343803898</v>
      </c>
      <c r="X101" s="86"/>
      <c r="Y101" s="90"/>
      <c r="Z101" s="86" t="s">
        <v>316</v>
      </c>
      <c r="AA101" s="89" t="s">
        <v>405</v>
      </c>
      <c r="AB101" s="90">
        <v>2020</v>
      </c>
      <c r="AC101" s="88" t="s">
        <v>406</v>
      </c>
      <c r="AD101" s="90">
        <v>10</v>
      </c>
      <c r="AE101" s="172">
        <f t="shared" si="23"/>
        <v>47853</v>
      </c>
      <c r="AF101" s="91">
        <f t="shared" si="21"/>
        <v>2031</v>
      </c>
    </row>
    <row r="102" spans="1:32" ht="14.25" customHeight="1">
      <c r="A102" s="81" t="s">
        <v>25</v>
      </c>
      <c r="B102" s="81">
        <v>904150</v>
      </c>
      <c r="C102" s="81" t="s">
        <v>395</v>
      </c>
      <c r="D102" s="94" t="s">
        <v>396</v>
      </c>
      <c r="E102" s="83" t="s">
        <v>407</v>
      </c>
      <c r="F102" s="82"/>
      <c r="G102" s="81">
        <v>1024</v>
      </c>
      <c r="H102" s="81" t="s">
        <v>86</v>
      </c>
      <c r="I102" s="85">
        <v>0</v>
      </c>
      <c r="J102" s="85">
        <v>0</v>
      </c>
      <c r="K102" s="86">
        <v>0</v>
      </c>
      <c r="L102" s="87">
        <f t="shared" si="0"/>
        <v>0</v>
      </c>
      <c r="M102" s="86">
        <f t="shared" si="12"/>
        <v>0</v>
      </c>
      <c r="N102" s="86">
        <v>1537.9438732853912</v>
      </c>
      <c r="O102" s="86">
        <v>0</v>
      </c>
      <c r="P102" s="86">
        <v>2278.9104110949984</v>
      </c>
      <c r="Q102" s="86">
        <v>0</v>
      </c>
      <c r="R102" s="86">
        <v>0</v>
      </c>
      <c r="S102" s="86">
        <f t="shared" si="13"/>
        <v>3816.8542843803898</v>
      </c>
      <c r="T102" s="81" t="s">
        <v>74</v>
      </c>
      <c r="U102" s="83">
        <f t="shared" si="24"/>
        <v>2031</v>
      </c>
      <c r="V102" s="86">
        <v>732.38812999999936</v>
      </c>
      <c r="W102" s="86">
        <f t="shared" si="14"/>
        <v>4549.2424143803892</v>
      </c>
      <c r="X102" s="86"/>
      <c r="Y102" s="90"/>
      <c r="Z102" s="86" t="s">
        <v>408</v>
      </c>
      <c r="AA102" s="89" t="s">
        <v>409</v>
      </c>
      <c r="AB102" s="90">
        <v>2021</v>
      </c>
      <c r="AC102" s="173">
        <v>44319</v>
      </c>
      <c r="AD102" s="88">
        <v>10</v>
      </c>
      <c r="AE102" s="172">
        <f t="shared" si="23"/>
        <v>47969</v>
      </c>
      <c r="AF102" s="91">
        <f t="shared" si="21"/>
        <v>2031</v>
      </c>
    </row>
    <row r="103" spans="1:32" ht="14.25" customHeight="1">
      <c r="A103" s="81" t="s">
        <v>25</v>
      </c>
      <c r="B103" s="81">
        <v>904150</v>
      </c>
      <c r="C103" s="81" t="s">
        <v>395</v>
      </c>
      <c r="D103" s="94" t="s">
        <v>396</v>
      </c>
      <c r="E103" s="83" t="s">
        <v>410</v>
      </c>
      <c r="F103" s="82"/>
      <c r="G103" s="81">
        <v>1020</v>
      </c>
      <c r="H103" s="81" t="s">
        <v>86</v>
      </c>
      <c r="I103" s="85">
        <v>7</v>
      </c>
      <c r="J103" s="85">
        <v>0</v>
      </c>
      <c r="K103" s="86">
        <v>0</v>
      </c>
      <c r="L103" s="87">
        <f t="shared" si="0"/>
        <v>0</v>
      </c>
      <c r="M103" s="86">
        <f t="shared" si="12"/>
        <v>0</v>
      </c>
      <c r="N103" s="86">
        <v>1274.7890675317383</v>
      </c>
      <c r="O103" s="86">
        <v>0</v>
      </c>
      <c r="P103" s="86">
        <v>2278.9104110949984</v>
      </c>
      <c r="Q103" s="86">
        <v>0</v>
      </c>
      <c r="R103" s="86">
        <v>0</v>
      </c>
      <c r="S103" s="86">
        <f t="shared" si="13"/>
        <v>3553.6994786267369</v>
      </c>
      <c r="T103" s="81" t="s">
        <v>74</v>
      </c>
      <c r="U103" s="83">
        <f t="shared" si="24"/>
        <v>2033</v>
      </c>
      <c r="V103" s="86">
        <v>711.80813333333208</v>
      </c>
      <c r="W103" s="86">
        <f t="shared" si="14"/>
        <v>4265.507611960069</v>
      </c>
      <c r="X103" s="86"/>
      <c r="Y103" s="90"/>
      <c r="Z103" s="86" t="s">
        <v>411</v>
      </c>
      <c r="AA103" s="89" t="s">
        <v>412</v>
      </c>
      <c r="AB103" s="90">
        <v>2022</v>
      </c>
      <c r="AC103" s="88" t="s">
        <v>413</v>
      </c>
      <c r="AD103" s="90">
        <v>10</v>
      </c>
      <c r="AE103" s="172">
        <f t="shared" si="23"/>
        <v>48497</v>
      </c>
      <c r="AF103" s="91">
        <f t="shared" si="21"/>
        <v>2033</v>
      </c>
    </row>
    <row r="104" spans="1:32" ht="14.25" customHeight="1">
      <c r="A104" s="81" t="s">
        <v>25</v>
      </c>
      <c r="B104" s="81">
        <v>904150</v>
      </c>
      <c r="C104" s="81" t="s">
        <v>395</v>
      </c>
      <c r="D104" s="82" t="s">
        <v>396</v>
      </c>
      <c r="E104" s="83" t="s">
        <v>414</v>
      </c>
      <c r="F104" s="82"/>
      <c r="G104" s="81">
        <v>1020</v>
      </c>
      <c r="H104" s="81" t="s">
        <v>86</v>
      </c>
      <c r="I104" s="85">
        <v>287</v>
      </c>
      <c r="J104" s="85">
        <v>0</v>
      </c>
      <c r="K104" s="86">
        <v>0</v>
      </c>
      <c r="L104" s="87">
        <f t="shared" si="0"/>
        <v>0</v>
      </c>
      <c r="M104" s="86">
        <f t="shared" si="12"/>
        <v>0</v>
      </c>
      <c r="N104" s="86">
        <v>1274.7890675317383</v>
      </c>
      <c r="O104" s="86">
        <v>0</v>
      </c>
      <c r="P104" s="86">
        <v>2278.9104110949984</v>
      </c>
      <c r="Q104" s="86">
        <v>0</v>
      </c>
      <c r="R104" s="86">
        <v>0</v>
      </c>
      <c r="S104" s="86">
        <f t="shared" si="13"/>
        <v>3553.6994786267369</v>
      </c>
      <c r="T104" s="81" t="s">
        <v>74</v>
      </c>
      <c r="U104" s="83">
        <f t="shared" si="24"/>
        <v>2033</v>
      </c>
      <c r="V104" s="86">
        <v>692.69733333333261</v>
      </c>
      <c r="W104" s="86">
        <f t="shared" si="14"/>
        <v>4246.3968119600695</v>
      </c>
      <c r="X104" s="86"/>
      <c r="Y104" s="90"/>
      <c r="Z104" s="86" t="s">
        <v>411</v>
      </c>
      <c r="AA104" s="89" t="s">
        <v>412</v>
      </c>
      <c r="AB104" s="90">
        <v>2022</v>
      </c>
      <c r="AC104" s="88" t="s">
        <v>413</v>
      </c>
      <c r="AD104" s="90">
        <v>10</v>
      </c>
      <c r="AE104" s="172">
        <f t="shared" si="23"/>
        <v>48497</v>
      </c>
      <c r="AF104" s="91">
        <f t="shared" si="21"/>
        <v>2033</v>
      </c>
    </row>
    <row r="105" spans="1:32" ht="14.25" customHeight="1">
      <c r="A105" s="81" t="s">
        <v>25</v>
      </c>
      <c r="B105" s="81">
        <v>904150</v>
      </c>
      <c r="C105" s="81" t="s">
        <v>395</v>
      </c>
      <c r="D105" s="94" t="s">
        <v>396</v>
      </c>
      <c r="E105" s="83" t="s">
        <v>415</v>
      </c>
      <c r="F105" s="82"/>
      <c r="G105" s="81">
        <v>1212</v>
      </c>
      <c r="H105" s="81" t="s">
        <v>86</v>
      </c>
      <c r="I105" s="85">
        <v>1904</v>
      </c>
      <c r="J105" s="85">
        <v>0</v>
      </c>
      <c r="K105" s="86">
        <v>0</v>
      </c>
      <c r="L105" s="87">
        <f t="shared" si="0"/>
        <v>0</v>
      </c>
      <c r="M105" s="86">
        <f t="shared" si="12"/>
        <v>0</v>
      </c>
      <c r="N105" s="86">
        <v>1444.393273013038</v>
      </c>
      <c r="O105" s="86">
        <v>0</v>
      </c>
      <c r="P105" s="86">
        <v>2278.9104110949984</v>
      </c>
      <c r="Q105" s="86">
        <v>0</v>
      </c>
      <c r="R105" s="86">
        <v>0</v>
      </c>
      <c r="S105" s="86">
        <f t="shared" si="13"/>
        <v>3723.3036841080366</v>
      </c>
      <c r="T105" s="81" t="s">
        <v>74</v>
      </c>
      <c r="U105" s="83">
        <f t="shared" si="24"/>
        <v>2036</v>
      </c>
      <c r="V105" s="86">
        <v>3713</v>
      </c>
      <c r="W105" s="86">
        <f t="shared" si="14"/>
        <v>7436.3036841080366</v>
      </c>
      <c r="X105" s="86"/>
      <c r="Y105" s="90"/>
      <c r="Z105" s="86" t="s">
        <v>316</v>
      </c>
      <c r="AA105" s="89" t="s">
        <v>416</v>
      </c>
      <c r="AB105" s="90">
        <v>2024</v>
      </c>
      <c r="AC105" s="173">
        <v>45887</v>
      </c>
      <c r="AD105" s="88">
        <v>10</v>
      </c>
      <c r="AE105" s="172">
        <f t="shared" si="23"/>
        <v>49537</v>
      </c>
      <c r="AF105" s="91">
        <f t="shared" si="21"/>
        <v>2036</v>
      </c>
    </row>
    <row r="106" spans="1:32" ht="14.25" customHeight="1">
      <c r="A106" s="81" t="s">
        <v>25</v>
      </c>
      <c r="B106" s="81">
        <v>904150</v>
      </c>
      <c r="C106" s="81" t="s">
        <v>395</v>
      </c>
      <c r="D106" s="94" t="s">
        <v>396</v>
      </c>
      <c r="E106" s="83" t="s">
        <v>417</v>
      </c>
      <c r="F106" s="82"/>
      <c r="G106" s="81">
        <v>1212</v>
      </c>
      <c r="H106" s="81" t="s">
        <v>86</v>
      </c>
      <c r="I106" s="85">
        <v>0</v>
      </c>
      <c r="J106" s="85">
        <v>0</v>
      </c>
      <c r="K106" s="86">
        <v>0</v>
      </c>
      <c r="L106" s="87">
        <f t="shared" si="0"/>
        <v>0</v>
      </c>
      <c r="M106" s="86">
        <f t="shared" si="12"/>
        <v>0</v>
      </c>
      <c r="N106" s="86">
        <v>1274.7890675317383</v>
      </c>
      <c r="O106" s="86">
        <v>0</v>
      </c>
      <c r="P106" s="86">
        <v>2278.9104110949984</v>
      </c>
      <c r="Q106" s="86">
        <v>0</v>
      </c>
      <c r="R106" s="86">
        <v>0</v>
      </c>
      <c r="S106" s="86">
        <f t="shared" si="13"/>
        <v>3553.6994786267369</v>
      </c>
      <c r="T106" s="81" t="s">
        <v>74</v>
      </c>
      <c r="U106" s="81">
        <v>2036</v>
      </c>
      <c r="V106" s="86">
        <v>4136</v>
      </c>
      <c r="W106" s="86">
        <f t="shared" si="14"/>
        <v>7689.6994786267369</v>
      </c>
      <c r="X106" s="86"/>
      <c r="Y106" s="90"/>
      <c r="Z106" s="86" t="s">
        <v>350</v>
      </c>
      <c r="AA106" s="89" t="s">
        <v>351</v>
      </c>
      <c r="AB106" s="90">
        <v>2025</v>
      </c>
      <c r="AC106" s="88" t="s">
        <v>375</v>
      </c>
      <c r="AD106" s="88">
        <v>10</v>
      </c>
      <c r="AE106" s="172" t="str">
        <f t="shared" ref="AE106:AE107" si="25">IFERROR(IF(AC106="","",AC106+(365*AD106)),"TBD")</f>
        <v>TBD</v>
      </c>
      <c r="AF106" s="91" t="s">
        <v>376</v>
      </c>
    </row>
    <row r="107" spans="1:32" ht="14.25" customHeight="1">
      <c r="A107" s="81" t="s">
        <v>25</v>
      </c>
      <c r="B107" s="81">
        <v>904150</v>
      </c>
      <c r="C107" s="81" t="s">
        <v>395</v>
      </c>
      <c r="D107" s="94" t="s">
        <v>396</v>
      </c>
      <c r="E107" s="83" t="s">
        <v>418</v>
      </c>
      <c r="F107" s="82"/>
      <c r="G107" s="81">
        <v>1212</v>
      </c>
      <c r="H107" s="81" t="s">
        <v>86</v>
      </c>
      <c r="I107" s="85">
        <v>0</v>
      </c>
      <c r="J107" s="85">
        <v>0</v>
      </c>
      <c r="K107" s="86">
        <v>0</v>
      </c>
      <c r="L107" s="87">
        <f t="shared" si="0"/>
        <v>0</v>
      </c>
      <c r="M107" s="86">
        <f t="shared" si="12"/>
        <v>0</v>
      </c>
      <c r="N107" s="86">
        <v>1274.7890675317383</v>
      </c>
      <c r="O107" s="86">
        <v>0</v>
      </c>
      <c r="P107" s="86">
        <v>2278.9104110949984</v>
      </c>
      <c r="Q107" s="86">
        <v>0</v>
      </c>
      <c r="R107" s="86">
        <v>0</v>
      </c>
      <c r="S107" s="86">
        <f t="shared" si="13"/>
        <v>3553.6994786267369</v>
      </c>
      <c r="T107" s="81" t="s">
        <v>74</v>
      </c>
      <c r="U107" s="81">
        <v>2036</v>
      </c>
      <c r="V107" s="86">
        <v>4136</v>
      </c>
      <c r="W107" s="86">
        <f t="shared" si="14"/>
        <v>7689.6994786267369</v>
      </c>
      <c r="X107" s="86"/>
      <c r="Y107" s="90"/>
      <c r="Z107" s="86" t="s">
        <v>350</v>
      </c>
      <c r="AA107" s="89" t="s">
        <v>351</v>
      </c>
      <c r="AB107" s="90">
        <v>2025</v>
      </c>
      <c r="AC107" s="88" t="s">
        <v>375</v>
      </c>
      <c r="AD107" s="88">
        <v>10</v>
      </c>
      <c r="AE107" s="172" t="str">
        <f t="shared" si="25"/>
        <v>TBD</v>
      </c>
      <c r="AF107" s="91" t="s">
        <v>376</v>
      </c>
    </row>
    <row r="108" spans="1:32" ht="14.25" customHeight="1">
      <c r="A108" s="81" t="s">
        <v>25</v>
      </c>
      <c r="B108" s="81">
        <v>904150</v>
      </c>
      <c r="C108" s="81" t="s">
        <v>395</v>
      </c>
      <c r="D108" s="82" t="s">
        <v>396</v>
      </c>
      <c r="E108" s="83" t="s">
        <v>419</v>
      </c>
      <c r="F108" s="82"/>
      <c r="G108" s="81">
        <v>1020</v>
      </c>
      <c r="H108" s="81" t="s">
        <v>86</v>
      </c>
      <c r="I108" s="85">
        <v>615</v>
      </c>
      <c r="J108" s="85">
        <v>0</v>
      </c>
      <c r="K108" s="86">
        <v>0</v>
      </c>
      <c r="L108" s="87">
        <f t="shared" si="0"/>
        <v>0</v>
      </c>
      <c r="M108" s="86">
        <f t="shared" si="12"/>
        <v>0</v>
      </c>
      <c r="N108" s="86">
        <v>1444.3932730130377</v>
      </c>
      <c r="O108" s="86">
        <v>0</v>
      </c>
      <c r="P108" s="86">
        <v>2278.9104110949984</v>
      </c>
      <c r="Q108" s="86">
        <v>0</v>
      </c>
      <c r="R108" s="86">
        <v>0</v>
      </c>
      <c r="S108" s="86">
        <f t="shared" si="13"/>
        <v>3723.3036841080361</v>
      </c>
      <c r="T108" s="81" t="s">
        <v>74</v>
      </c>
      <c r="U108" s="83">
        <f t="shared" ref="U108:U114" si="26">AF108</f>
        <v>2026</v>
      </c>
      <c r="V108" s="86">
        <v>3168</v>
      </c>
      <c r="W108" s="86">
        <f t="shared" si="14"/>
        <v>6891.3036841080357</v>
      </c>
      <c r="X108" s="86"/>
      <c r="Y108" s="90"/>
      <c r="Z108" s="86" t="s">
        <v>398</v>
      </c>
      <c r="AA108" s="89" t="s">
        <v>399</v>
      </c>
      <c r="AB108" s="90">
        <v>2015</v>
      </c>
      <c r="AC108" s="88" t="s">
        <v>400</v>
      </c>
      <c r="AD108" s="90">
        <v>10</v>
      </c>
      <c r="AE108" s="172">
        <f t="shared" ref="AE108:AE200" si="27">IF(AC108="","",AC108+(365*AD108))</f>
        <v>45960</v>
      </c>
      <c r="AF108" s="91">
        <f t="shared" ref="AF108:AF200" si="28">IF(AE108="","", IF(MONTH(AE108)&gt;6,YEAR(AE108)+1,YEAR(AE108)))</f>
        <v>2026</v>
      </c>
    </row>
    <row r="109" spans="1:32" ht="14.25" customHeight="1">
      <c r="A109" s="81" t="s">
        <v>25</v>
      </c>
      <c r="B109" s="81">
        <v>904150</v>
      </c>
      <c r="C109" s="81" t="s">
        <v>395</v>
      </c>
      <c r="D109" s="82" t="s">
        <v>396</v>
      </c>
      <c r="E109" s="83" t="s">
        <v>420</v>
      </c>
      <c r="F109" s="82"/>
      <c r="G109" s="81">
        <v>1020</v>
      </c>
      <c r="H109" s="81" t="s">
        <v>86</v>
      </c>
      <c r="I109" s="85">
        <v>1464</v>
      </c>
      <c r="J109" s="85">
        <v>0</v>
      </c>
      <c r="K109" s="86">
        <v>0</v>
      </c>
      <c r="L109" s="87">
        <f t="shared" si="0"/>
        <v>0</v>
      </c>
      <c r="M109" s="86">
        <f t="shared" si="12"/>
        <v>0</v>
      </c>
      <c r="N109" s="86">
        <v>1537.9438732853912</v>
      </c>
      <c r="O109" s="86">
        <v>0</v>
      </c>
      <c r="P109" s="86">
        <v>2278.9104110949984</v>
      </c>
      <c r="Q109" s="86">
        <v>2888.1128116574387</v>
      </c>
      <c r="R109" s="86">
        <v>0</v>
      </c>
      <c r="S109" s="86">
        <f t="shared" si="13"/>
        <v>6704.967096037828</v>
      </c>
      <c r="T109" s="81" t="s">
        <v>74</v>
      </c>
      <c r="U109" s="83">
        <f t="shared" si="26"/>
        <v>2026</v>
      </c>
      <c r="V109" s="86">
        <v>3168</v>
      </c>
      <c r="W109" s="86">
        <f t="shared" si="14"/>
        <v>9872.967096037828</v>
      </c>
      <c r="X109" s="86"/>
      <c r="Y109" s="90"/>
      <c r="Z109" s="86" t="s">
        <v>398</v>
      </c>
      <c r="AA109" s="89" t="s">
        <v>399</v>
      </c>
      <c r="AB109" s="90">
        <v>2015</v>
      </c>
      <c r="AC109" s="88" t="s">
        <v>400</v>
      </c>
      <c r="AD109" s="90">
        <v>10</v>
      </c>
      <c r="AE109" s="172">
        <f t="shared" si="27"/>
        <v>45960</v>
      </c>
      <c r="AF109" s="91">
        <f t="shared" si="28"/>
        <v>2026</v>
      </c>
    </row>
    <row r="110" spans="1:32" ht="14.25" customHeight="1">
      <c r="A110" s="81" t="s">
        <v>25</v>
      </c>
      <c r="B110" s="81">
        <v>904150</v>
      </c>
      <c r="C110" s="81" t="s">
        <v>421</v>
      </c>
      <c r="D110" s="82" t="s">
        <v>422</v>
      </c>
      <c r="E110" s="83" t="s">
        <v>423</v>
      </c>
      <c r="F110" s="82" t="s">
        <v>424</v>
      </c>
      <c r="G110" s="81">
        <v>1247</v>
      </c>
      <c r="H110" s="81" t="s">
        <v>86</v>
      </c>
      <c r="I110" s="85">
        <v>1236</v>
      </c>
      <c r="J110" s="85">
        <v>0</v>
      </c>
      <c r="K110" s="86">
        <v>0</v>
      </c>
      <c r="L110" s="87">
        <f t="shared" si="0"/>
        <v>0</v>
      </c>
      <c r="M110" s="86">
        <f t="shared" si="12"/>
        <v>0</v>
      </c>
      <c r="N110" s="86">
        <v>1044.3326461525819</v>
      </c>
      <c r="O110" s="86">
        <v>0</v>
      </c>
      <c r="P110" s="86">
        <v>2278.9104110949984</v>
      </c>
      <c r="Q110" s="86">
        <v>0</v>
      </c>
      <c r="R110" s="86">
        <v>0</v>
      </c>
      <c r="S110" s="86">
        <f t="shared" si="13"/>
        <v>3323.2430572475805</v>
      </c>
      <c r="T110" s="81" t="s">
        <v>74</v>
      </c>
      <c r="U110" s="83">
        <f t="shared" si="26"/>
        <v>2029</v>
      </c>
      <c r="V110" s="86">
        <v>3571.4579999999996</v>
      </c>
      <c r="W110" s="86">
        <f t="shared" si="14"/>
        <v>6894.7010572475801</v>
      </c>
      <c r="X110" s="86"/>
      <c r="Y110" s="90"/>
      <c r="Z110" s="86" t="s">
        <v>425</v>
      </c>
      <c r="AA110" s="89" t="s">
        <v>426</v>
      </c>
      <c r="AB110" s="90">
        <v>2018</v>
      </c>
      <c r="AC110" s="88" t="s">
        <v>427</v>
      </c>
      <c r="AD110" s="90">
        <v>10</v>
      </c>
      <c r="AE110" s="172">
        <f t="shared" si="27"/>
        <v>47038</v>
      </c>
      <c r="AF110" s="91">
        <f t="shared" si="28"/>
        <v>2029</v>
      </c>
    </row>
    <row r="111" spans="1:32" ht="14.25" customHeight="1">
      <c r="A111" s="81" t="s">
        <v>25</v>
      </c>
      <c r="B111" s="81">
        <v>904150</v>
      </c>
      <c r="C111" s="81" t="s">
        <v>421</v>
      </c>
      <c r="D111" s="82" t="s">
        <v>422</v>
      </c>
      <c r="E111" s="83" t="s">
        <v>428</v>
      </c>
      <c r="F111" s="82"/>
      <c r="G111" s="81">
        <v>1247</v>
      </c>
      <c r="H111" s="81" t="s">
        <v>86</v>
      </c>
      <c r="I111" s="85">
        <v>838</v>
      </c>
      <c r="J111" s="85">
        <v>0</v>
      </c>
      <c r="K111" s="86">
        <v>0</v>
      </c>
      <c r="L111" s="87">
        <f t="shared" si="0"/>
        <v>0</v>
      </c>
      <c r="M111" s="86">
        <f t="shared" si="12"/>
        <v>0</v>
      </c>
      <c r="N111" s="86">
        <v>1044.3326461525819</v>
      </c>
      <c r="O111" s="86">
        <v>0</v>
      </c>
      <c r="P111" s="86">
        <v>2278.9104110949984</v>
      </c>
      <c r="Q111" s="86">
        <v>0</v>
      </c>
      <c r="R111" s="86">
        <v>0</v>
      </c>
      <c r="S111" s="86">
        <f t="shared" si="13"/>
        <v>3323.2430572475805</v>
      </c>
      <c r="T111" s="81" t="s">
        <v>74</v>
      </c>
      <c r="U111" s="83">
        <f t="shared" si="26"/>
        <v>2031</v>
      </c>
      <c r="V111" s="86">
        <v>3848.9862199999998</v>
      </c>
      <c r="W111" s="86">
        <f t="shared" si="14"/>
        <v>7172.2292772475803</v>
      </c>
      <c r="X111" s="86"/>
      <c r="Y111" s="90"/>
      <c r="Z111" s="86" t="s">
        <v>425</v>
      </c>
      <c r="AA111" s="89" t="s">
        <v>429</v>
      </c>
      <c r="AB111" s="90">
        <v>2020</v>
      </c>
      <c r="AC111" s="88" t="s">
        <v>430</v>
      </c>
      <c r="AD111" s="90">
        <v>10</v>
      </c>
      <c r="AE111" s="172">
        <f t="shared" si="27"/>
        <v>47830</v>
      </c>
      <c r="AF111" s="91">
        <f t="shared" si="28"/>
        <v>2031</v>
      </c>
    </row>
    <row r="112" spans="1:32" ht="14.25" customHeight="1">
      <c r="A112" s="81" t="s">
        <v>25</v>
      </c>
      <c r="B112" s="81">
        <v>904150</v>
      </c>
      <c r="C112" s="81" t="s">
        <v>421</v>
      </c>
      <c r="D112" s="94" t="s">
        <v>422</v>
      </c>
      <c r="E112" s="83" t="s">
        <v>431</v>
      </c>
      <c r="F112" s="82"/>
      <c r="G112" s="81">
        <v>1247</v>
      </c>
      <c r="H112" s="81" t="s">
        <v>86</v>
      </c>
      <c r="I112" s="85">
        <v>1092</v>
      </c>
      <c r="J112" s="85">
        <v>0</v>
      </c>
      <c r="K112" s="86">
        <v>0</v>
      </c>
      <c r="L112" s="87">
        <f t="shared" si="0"/>
        <v>0</v>
      </c>
      <c r="M112" s="86">
        <f t="shared" si="12"/>
        <v>0</v>
      </c>
      <c r="N112" s="86">
        <v>1044.3326461525819</v>
      </c>
      <c r="O112" s="86">
        <v>0</v>
      </c>
      <c r="P112" s="86">
        <v>2278.9104110949984</v>
      </c>
      <c r="Q112" s="86">
        <v>0</v>
      </c>
      <c r="R112" s="86">
        <v>0</v>
      </c>
      <c r="S112" s="86">
        <f t="shared" si="13"/>
        <v>3323.2430572475805</v>
      </c>
      <c r="T112" s="81" t="s">
        <v>74</v>
      </c>
      <c r="U112" s="83">
        <f t="shared" si="26"/>
        <v>2031</v>
      </c>
      <c r="V112" s="86">
        <v>3800.7950199999996</v>
      </c>
      <c r="W112" s="86">
        <f t="shared" si="14"/>
        <v>7124.0380772475801</v>
      </c>
      <c r="X112" s="86"/>
      <c r="Y112" s="90"/>
      <c r="Z112" s="86" t="s">
        <v>425</v>
      </c>
      <c r="AA112" s="89" t="s">
        <v>429</v>
      </c>
      <c r="AB112" s="90">
        <v>2020</v>
      </c>
      <c r="AC112" s="88" t="s">
        <v>432</v>
      </c>
      <c r="AD112" s="90">
        <v>10</v>
      </c>
      <c r="AE112" s="172">
        <f t="shared" si="27"/>
        <v>47822</v>
      </c>
      <c r="AF112" s="91">
        <f t="shared" si="28"/>
        <v>2031</v>
      </c>
    </row>
    <row r="113" spans="1:32" ht="14.25" customHeight="1">
      <c r="A113" s="81" t="s">
        <v>25</v>
      </c>
      <c r="B113" s="81">
        <v>904150</v>
      </c>
      <c r="C113" s="81" t="s">
        <v>433</v>
      </c>
      <c r="D113" s="82" t="s">
        <v>434</v>
      </c>
      <c r="E113" s="83" t="s">
        <v>435</v>
      </c>
      <c r="F113" s="82"/>
      <c r="G113" s="81">
        <v>1202</v>
      </c>
      <c r="H113" s="81" t="s">
        <v>86</v>
      </c>
      <c r="I113" s="85">
        <v>943</v>
      </c>
      <c r="J113" s="85">
        <v>0</v>
      </c>
      <c r="K113" s="86">
        <v>0</v>
      </c>
      <c r="L113" s="87">
        <f t="shared" si="0"/>
        <v>0</v>
      </c>
      <c r="M113" s="86">
        <f t="shared" si="12"/>
        <v>0</v>
      </c>
      <c r="N113" s="86">
        <v>653.38912018649933</v>
      </c>
      <c r="O113" s="86">
        <v>0</v>
      </c>
      <c r="P113" s="86">
        <v>2278.9104110949984</v>
      </c>
      <c r="Q113" s="86">
        <v>726.32812394361611</v>
      </c>
      <c r="R113" s="86">
        <v>0</v>
      </c>
      <c r="S113" s="86">
        <f t="shared" si="13"/>
        <v>3658.6276552251138</v>
      </c>
      <c r="T113" s="81" t="s">
        <v>886</v>
      </c>
      <c r="U113" s="83">
        <f t="shared" si="26"/>
        <v>2017</v>
      </c>
      <c r="V113" s="86">
        <v>0</v>
      </c>
      <c r="W113" s="86">
        <f t="shared" si="14"/>
        <v>3658.6276552251138</v>
      </c>
      <c r="X113" s="86"/>
      <c r="Y113" s="90"/>
      <c r="Z113" s="86" t="s">
        <v>402</v>
      </c>
      <c r="AA113" s="89" t="s">
        <v>436</v>
      </c>
      <c r="AB113" s="90">
        <v>2007</v>
      </c>
      <c r="AC113" s="88" t="s">
        <v>437</v>
      </c>
      <c r="AD113" s="90">
        <v>10</v>
      </c>
      <c r="AE113" s="172">
        <f t="shared" si="27"/>
        <v>42913</v>
      </c>
      <c r="AF113" s="91">
        <f t="shared" si="28"/>
        <v>2017</v>
      </c>
    </row>
    <row r="114" spans="1:32" ht="14.25" customHeight="1">
      <c r="A114" s="81" t="s">
        <v>25</v>
      </c>
      <c r="B114" s="81">
        <v>904150</v>
      </c>
      <c r="C114" s="81" t="s">
        <v>433</v>
      </c>
      <c r="D114" s="94" t="s">
        <v>434</v>
      </c>
      <c r="E114" s="83" t="s">
        <v>438</v>
      </c>
      <c r="F114" s="82"/>
      <c r="G114" s="81">
        <v>1024</v>
      </c>
      <c r="H114" s="81" t="s">
        <v>86</v>
      </c>
      <c r="I114" s="85">
        <v>2911</v>
      </c>
      <c r="J114" s="85">
        <v>0</v>
      </c>
      <c r="K114" s="86">
        <v>0</v>
      </c>
      <c r="L114" s="87">
        <f t="shared" si="0"/>
        <v>0</v>
      </c>
      <c r="M114" s="86">
        <f t="shared" si="12"/>
        <v>0</v>
      </c>
      <c r="N114" s="86">
        <v>0</v>
      </c>
      <c r="O114" s="86">
        <v>0</v>
      </c>
      <c r="P114" s="86">
        <v>2278.9104110949984</v>
      </c>
      <c r="Q114" s="86">
        <v>550.21428521386247</v>
      </c>
      <c r="R114" s="86">
        <v>0</v>
      </c>
      <c r="S114" s="86">
        <f t="shared" si="13"/>
        <v>2829.1246963088606</v>
      </c>
      <c r="T114" s="81" t="s">
        <v>74</v>
      </c>
      <c r="U114" s="83">
        <f t="shared" si="26"/>
        <v>2024</v>
      </c>
      <c r="V114" s="86">
        <v>-0.23732000000018161</v>
      </c>
      <c r="W114" s="86">
        <f t="shared" si="14"/>
        <v>2828.8873763088604</v>
      </c>
      <c r="X114" s="86"/>
      <c r="Y114" s="90"/>
      <c r="Z114" s="86" t="s">
        <v>439</v>
      </c>
      <c r="AA114" s="89" t="s">
        <v>304</v>
      </c>
      <c r="AB114" s="90">
        <v>2013</v>
      </c>
      <c r="AC114" s="88" t="s">
        <v>440</v>
      </c>
      <c r="AD114" s="90">
        <v>10</v>
      </c>
      <c r="AE114" s="172">
        <f t="shared" si="27"/>
        <v>45156</v>
      </c>
      <c r="AF114" s="91">
        <f t="shared" si="28"/>
        <v>2024</v>
      </c>
    </row>
    <row r="115" spans="1:32" ht="14.25" customHeight="1">
      <c r="A115" s="81" t="s">
        <v>25</v>
      </c>
      <c r="B115" s="81">
        <v>904150</v>
      </c>
      <c r="C115" s="81" t="s">
        <v>433</v>
      </c>
      <c r="D115" s="94" t="s">
        <v>434</v>
      </c>
      <c r="E115" s="92" t="s">
        <v>441</v>
      </c>
      <c r="F115" s="82"/>
      <c r="G115" s="81">
        <v>1024</v>
      </c>
      <c r="H115" s="81" t="s">
        <v>86</v>
      </c>
      <c r="I115" s="85">
        <v>667</v>
      </c>
      <c r="J115" s="85">
        <v>0</v>
      </c>
      <c r="K115" s="86">
        <v>0</v>
      </c>
      <c r="L115" s="87">
        <f t="shared" si="0"/>
        <v>0</v>
      </c>
      <c r="M115" s="86">
        <f t="shared" si="12"/>
        <v>0</v>
      </c>
      <c r="N115" s="86">
        <v>0</v>
      </c>
      <c r="O115" s="86">
        <v>0</v>
      </c>
      <c r="P115" s="86">
        <v>2278.9104110949984</v>
      </c>
      <c r="Q115" s="86">
        <v>0</v>
      </c>
      <c r="R115" s="86">
        <v>0</v>
      </c>
      <c r="S115" s="86">
        <f t="shared" si="13"/>
        <v>2278.9104110949984</v>
      </c>
      <c r="T115" s="81" t="s">
        <v>91</v>
      </c>
      <c r="U115" s="81"/>
      <c r="V115" s="86">
        <v>0</v>
      </c>
      <c r="W115" s="86">
        <f t="shared" si="14"/>
        <v>2278.9104110949984</v>
      </c>
      <c r="X115" s="86"/>
      <c r="Y115" s="90"/>
      <c r="Z115" s="86" t="s">
        <v>439</v>
      </c>
      <c r="AA115" s="89" t="s">
        <v>304</v>
      </c>
      <c r="AB115" s="90">
        <v>2016</v>
      </c>
      <c r="AC115" s="88" t="s">
        <v>442</v>
      </c>
      <c r="AD115" s="90">
        <v>10</v>
      </c>
      <c r="AE115" s="172">
        <f t="shared" si="27"/>
        <v>45871</v>
      </c>
      <c r="AF115" s="91">
        <f t="shared" si="28"/>
        <v>2026</v>
      </c>
    </row>
    <row r="116" spans="1:32" ht="14.25" customHeight="1">
      <c r="A116" s="81" t="s">
        <v>26</v>
      </c>
      <c r="B116" s="81" t="s">
        <v>443</v>
      </c>
      <c r="C116" s="97">
        <v>146403</v>
      </c>
      <c r="D116" s="82" t="s">
        <v>444</v>
      </c>
      <c r="E116" s="83" t="s">
        <v>445</v>
      </c>
      <c r="F116" s="82"/>
      <c r="G116" s="81">
        <v>1020</v>
      </c>
      <c r="H116" s="81" t="s">
        <v>1187</v>
      </c>
      <c r="I116" s="85">
        <v>6271</v>
      </c>
      <c r="J116" s="85">
        <v>6.1881549134066161</v>
      </c>
      <c r="K116" s="86">
        <v>4269.6227151163594</v>
      </c>
      <c r="L116" s="87">
        <f t="shared" si="0"/>
        <v>0.71160378585272654</v>
      </c>
      <c r="M116" s="86">
        <f t="shared" si="12"/>
        <v>192.8446259660889</v>
      </c>
      <c r="N116" s="86">
        <v>0</v>
      </c>
      <c r="O116" s="86">
        <v>0</v>
      </c>
      <c r="P116" s="86">
        <v>2331.789038893668</v>
      </c>
      <c r="Q116" s="86">
        <v>0</v>
      </c>
      <c r="R116" s="86">
        <v>0</v>
      </c>
      <c r="S116" s="86">
        <f t="shared" si="13"/>
        <v>6794.2563799761156</v>
      </c>
      <c r="T116" s="81" t="s">
        <v>91</v>
      </c>
      <c r="U116" s="81"/>
      <c r="V116" s="86">
        <v>0</v>
      </c>
      <c r="W116" s="86">
        <f t="shared" si="14"/>
        <v>6794.2563799761156</v>
      </c>
      <c r="X116" s="86"/>
      <c r="Y116" s="90"/>
      <c r="Z116" s="86" t="s">
        <v>303</v>
      </c>
      <c r="AA116" s="89" t="s">
        <v>304</v>
      </c>
      <c r="AB116" s="90">
        <v>2014</v>
      </c>
      <c r="AC116" s="88" t="s">
        <v>446</v>
      </c>
      <c r="AD116" s="90">
        <v>10</v>
      </c>
      <c r="AE116" s="172">
        <f t="shared" si="27"/>
        <v>45172</v>
      </c>
      <c r="AF116" s="91">
        <f t="shared" si="28"/>
        <v>2024</v>
      </c>
    </row>
    <row r="117" spans="1:32" ht="14.25" customHeight="1">
      <c r="A117" s="81" t="s">
        <v>26</v>
      </c>
      <c r="B117" s="81" t="s">
        <v>443</v>
      </c>
      <c r="C117" s="97">
        <v>146403</v>
      </c>
      <c r="D117" s="94" t="s">
        <v>444</v>
      </c>
      <c r="E117" s="83" t="s">
        <v>447</v>
      </c>
      <c r="F117" s="82"/>
      <c r="G117" s="81">
        <v>1020</v>
      </c>
      <c r="H117" s="81" t="s">
        <v>1187</v>
      </c>
      <c r="I117" s="85">
        <v>1281</v>
      </c>
      <c r="J117" s="85">
        <v>6.1881549134066161</v>
      </c>
      <c r="K117" s="86">
        <v>4269.6227151163594</v>
      </c>
      <c r="L117" s="87">
        <f t="shared" si="0"/>
        <v>0.71160378585272654</v>
      </c>
      <c r="M117" s="86">
        <f t="shared" si="12"/>
        <v>0</v>
      </c>
      <c r="N117" s="86">
        <v>0</v>
      </c>
      <c r="O117" s="86">
        <v>0</v>
      </c>
      <c r="P117" s="86">
        <v>2331.789038893668</v>
      </c>
      <c r="Q117" s="86">
        <v>1348.1020705292237</v>
      </c>
      <c r="R117" s="86">
        <v>0</v>
      </c>
      <c r="S117" s="86">
        <f t="shared" si="13"/>
        <v>7949.5138245392509</v>
      </c>
      <c r="T117" s="81" t="s">
        <v>74</v>
      </c>
      <c r="U117" s="83">
        <f t="shared" ref="U117:U122" si="29">AF117</f>
        <v>2025</v>
      </c>
      <c r="V117" s="86">
        <v>2174.73</v>
      </c>
      <c r="W117" s="86">
        <f t="shared" si="14"/>
        <v>10124.243824539251</v>
      </c>
      <c r="X117" s="86"/>
      <c r="Y117" s="90"/>
      <c r="Z117" s="86" t="s">
        <v>303</v>
      </c>
      <c r="AA117" s="89" t="s">
        <v>448</v>
      </c>
      <c r="AB117" s="90">
        <v>2014</v>
      </c>
      <c r="AC117" s="88" t="s">
        <v>449</v>
      </c>
      <c r="AD117" s="90">
        <v>10</v>
      </c>
      <c r="AE117" s="172">
        <f t="shared" si="27"/>
        <v>45537</v>
      </c>
      <c r="AF117" s="91">
        <f t="shared" si="28"/>
        <v>2025</v>
      </c>
    </row>
    <row r="118" spans="1:32" ht="14.25" customHeight="1">
      <c r="A118" s="81" t="s">
        <v>26</v>
      </c>
      <c r="B118" s="81" t="s">
        <v>450</v>
      </c>
      <c r="C118" s="97">
        <v>255976</v>
      </c>
      <c r="D118" s="94" t="s">
        <v>451</v>
      </c>
      <c r="E118" s="83" t="s">
        <v>452</v>
      </c>
      <c r="F118" s="82"/>
      <c r="G118" s="81">
        <v>1024</v>
      </c>
      <c r="H118" s="81" t="s">
        <v>1187</v>
      </c>
      <c r="I118" s="85">
        <v>1492</v>
      </c>
      <c r="J118" s="85">
        <v>6.3944267438535025</v>
      </c>
      <c r="K118" s="86">
        <v>4411.9434722869055</v>
      </c>
      <c r="L118" s="87">
        <f t="shared" si="0"/>
        <v>0.73532391204781755</v>
      </c>
      <c r="M118" s="86">
        <f t="shared" si="12"/>
        <v>0</v>
      </c>
      <c r="N118" s="86">
        <v>0</v>
      </c>
      <c r="O118" s="86">
        <v>0</v>
      </c>
      <c r="P118" s="86">
        <v>2331.789038893668</v>
      </c>
      <c r="Q118" s="86">
        <v>0</v>
      </c>
      <c r="R118" s="86">
        <v>0</v>
      </c>
      <c r="S118" s="86">
        <f t="shared" si="13"/>
        <v>6743.7325111805731</v>
      </c>
      <c r="T118" s="81" t="s">
        <v>74</v>
      </c>
      <c r="U118" s="83">
        <f t="shared" si="29"/>
        <v>2024</v>
      </c>
      <c r="V118" s="86">
        <v>2705.60916</v>
      </c>
      <c r="W118" s="86">
        <f t="shared" si="14"/>
        <v>9449.341671180573</v>
      </c>
      <c r="X118" s="86"/>
      <c r="Y118" s="90"/>
      <c r="Z118" s="86" t="s">
        <v>439</v>
      </c>
      <c r="AA118" s="89" t="s">
        <v>304</v>
      </c>
      <c r="AB118" s="90">
        <v>2013</v>
      </c>
      <c r="AC118" s="88" t="s">
        <v>453</v>
      </c>
      <c r="AD118" s="90">
        <v>10</v>
      </c>
      <c r="AE118" s="172">
        <f t="shared" si="27"/>
        <v>45168</v>
      </c>
      <c r="AF118" s="91">
        <f t="shared" si="28"/>
        <v>2024</v>
      </c>
    </row>
    <row r="119" spans="1:32" ht="14.25" customHeight="1">
      <c r="A119" s="81" t="s">
        <v>26</v>
      </c>
      <c r="B119" s="81" t="s">
        <v>450</v>
      </c>
      <c r="C119" s="97">
        <v>255976</v>
      </c>
      <c r="D119" s="94" t="s">
        <v>451</v>
      </c>
      <c r="E119" s="83" t="s">
        <v>454</v>
      </c>
      <c r="F119" s="82"/>
      <c r="G119" s="81">
        <v>1020</v>
      </c>
      <c r="H119" s="81" t="s">
        <v>1187</v>
      </c>
      <c r="I119" s="85">
        <v>1093</v>
      </c>
      <c r="J119" s="85">
        <v>6.1881549134066161</v>
      </c>
      <c r="K119" s="86">
        <v>4269.6227151163594</v>
      </c>
      <c r="L119" s="87">
        <f t="shared" si="0"/>
        <v>0.71160378585272654</v>
      </c>
      <c r="M119" s="86">
        <f t="shared" si="12"/>
        <v>0</v>
      </c>
      <c r="N119" s="86">
        <v>0</v>
      </c>
      <c r="O119" s="86">
        <v>0</v>
      </c>
      <c r="P119" s="86">
        <v>2331.789038893668</v>
      </c>
      <c r="Q119" s="86">
        <v>0</v>
      </c>
      <c r="R119" s="86">
        <v>0</v>
      </c>
      <c r="S119" s="86">
        <f t="shared" si="13"/>
        <v>6601.4117540100269</v>
      </c>
      <c r="T119" s="81" t="s">
        <v>886</v>
      </c>
      <c r="U119" s="83">
        <f t="shared" si="29"/>
        <v>2024</v>
      </c>
      <c r="V119" s="86">
        <v>0</v>
      </c>
      <c r="W119" s="86">
        <f t="shared" si="14"/>
        <v>6601.4117540100269</v>
      </c>
      <c r="X119" s="86"/>
      <c r="Y119" s="90"/>
      <c r="Z119" s="86" t="s">
        <v>303</v>
      </c>
      <c r="AA119" s="89" t="s">
        <v>304</v>
      </c>
      <c r="AB119" s="90">
        <v>2014</v>
      </c>
      <c r="AC119" s="88" t="s">
        <v>446</v>
      </c>
      <c r="AD119" s="90">
        <v>10</v>
      </c>
      <c r="AE119" s="172">
        <f t="shared" si="27"/>
        <v>45172</v>
      </c>
      <c r="AF119" s="91">
        <f t="shared" si="28"/>
        <v>2024</v>
      </c>
    </row>
    <row r="120" spans="1:32" ht="14.25" customHeight="1">
      <c r="A120" s="81" t="s">
        <v>26</v>
      </c>
      <c r="B120" s="81" t="s">
        <v>450</v>
      </c>
      <c r="C120" s="97">
        <v>255976</v>
      </c>
      <c r="D120" s="94" t="s">
        <v>451</v>
      </c>
      <c r="E120" s="83" t="s">
        <v>455</v>
      </c>
      <c r="F120" s="82"/>
      <c r="G120" s="81">
        <v>1020</v>
      </c>
      <c r="H120" s="81" t="s">
        <v>1187</v>
      </c>
      <c r="I120" s="85">
        <v>1804</v>
      </c>
      <c r="J120" s="85">
        <v>6.1881549134066161</v>
      </c>
      <c r="K120" s="86">
        <v>4269.6227151163594</v>
      </c>
      <c r="L120" s="87">
        <f t="shared" si="0"/>
        <v>0.71160378585272654</v>
      </c>
      <c r="M120" s="86">
        <f t="shared" si="12"/>
        <v>0</v>
      </c>
      <c r="N120" s="86">
        <v>0</v>
      </c>
      <c r="O120" s="86">
        <v>0</v>
      </c>
      <c r="P120" s="86">
        <v>2331.789038893668</v>
      </c>
      <c r="Q120" s="86">
        <v>0</v>
      </c>
      <c r="R120" s="86">
        <v>0</v>
      </c>
      <c r="S120" s="86">
        <f t="shared" si="13"/>
        <v>6601.4117540100269</v>
      </c>
      <c r="T120" s="81" t="s">
        <v>74</v>
      </c>
      <c r="U120" s="83">
        <f t="shared" si="29"/>
        <v>2025</v>
      </c>
      <c r="V120" s="86">
        <v>2174.73</v>
      </c>
      <c r="W120" s="86">
        <f t="shared" si="14"/>
        <v>8776.1417540100265</v>
      </c>
      <c r="X120" s="86"/>
      <c r="Y120" s="90"/>
      <c r="Z120" s="86" t="s">
        <v>303</v>
      </c>
      <c r="AA120" s="89" t="s">
        <v>304</v>
      </c>
      <c r="AB120" s="90">
        <v>2014</v>
      </c>
      <c r="AC120" s="88" t="s">
        <v>456</v>
      </c>
      <c r="AD120" s="90">
        <v>10</v>
      </c>
      <c r="AE120" s="172">
        <f t="shared" si="27"/>
        <v>45543</v>
      </c>
      <c r="AF120" s="91">
        <f t="shared" si="28"/>
        <v>2025</v>
      </c>
    </row>
    <row r="121" spans="1:32" ht="14.25" customHeight="1">
      <c r="A121" s="81" t="s">
        <v>26</v>
      </c>
      <c r="B121" s="81" t="s">
        <v>450</v>
      </c>
      <c r="C121" s="97">
        <v>255976</v>
      </c>
      <c r="D121" s="94" t="s">
        <v>451</v>
      </c>
      <c r="E121" s="83" t="s">
        <v>457</v>
      </c>
      <c r="F121" s="82"/>
      <c r="G121" s="81">
        <v>1020</v>
      </c>
      <c r="H121" s="81" t="s">
        <v>1187</v>
      </c>
      <c r="I121" s="85">
        <v>2696</v>
      </c>
      <c r="J121" s="85">
        <v>6.1881549134066161</v>
      </c>
      <c r="K121" s="86">
        <v>4269.6227151163594</v>
      </c>
      <c r="L121" s="87">
        <f t="shared" si="0"/>
        <v>0.71160378585272654</v>
      </c>
      <c r="M121" s="86">
        <f t="shared" si="12"/>
        <v>0</v>
      </c>
      <c r="N121" s="86">
        <v>0</v>
      </c>
      <c r="O121" s="86">
        <v>0</v>
      </c>
      <c r="P121" s="86">
        <v>2331.789038893668</v>
      </c>
      <c r="Q121" s="86">
        <v>0</v>
      </c>
      <c r="R121" s="86">
        <v>0</v>
      </c>
      <c r="S121" s="86">
        <f t="shared" si="13"/>
        <v>6601.4117540100269</v>
      </c>
      <c r="T121" s="81" t="s">
        <v>74</v>
      </c>
      <c r="U121" s="83">
        <f t="shared" si="29"/>
        <v>2029</v>
      </c>
      <c r="V121" s="86">
        <v>2568.75432</v>
      </c>
      <c r="W121" s="86">
        <f t="shared" si="14"/>
        <v>9170.1660740100269</v>
      </c>
      <c r="X121" s="86"/>
      <c r="Y121" s="90"/>
      <c r="Z121" s="86" t="s">
        <v>398</v>
      </c>
      <c r="AA121" s="89" t="s">
        <v>399</v>
      </c>
      <c r="AB121" s="90">
        <v>2018</v>
      </c>
      <c r="AC121" s="88" t="s">
        <v>458</v>
      </c>
      <c r="AD121" s="90">
        <v>10</v>
      </c>
      <c r="AE121" s="172">
        <f t="shared" si="27"/>
        <v>46954</v>
      </c>
      <c r="AF121" s="91">
        <f t="shared" si="28"/>
        <v>2029</v>
      </c>
    </row>
    <row r="122" spans="1:32" ht="14.25" customHeight="1">
      <c r="A122" s="81" t="s">
        <v>26</v>
      </c>
      <c r="B122" s="81" t="s">
        <v>450</v>
      </c>
      <c r="C122" s="97">
        <v>255976</v>
      </c>
      <c r="D122" s="94" t="s">
        <v>451</v>
      </c>
      <c r="E122" s="83" t="s">
        <v>459</v>
      </c>
      <c r="F122" s="82"/>
      <c r="G122" s="81">
        <v>1020</v>
      </c>
      <c r="H122" s="81" t="s">
        <v>1187</v>
      </c>
      <c r="I122" s="85">
        <v>1693</v>
      </c>
      <c r="J122" s="85">
        <v>6.1881549134066161</v>
      </c>
      <c r="K122" s="86">
        <v>4269.6227151163594</v>
      </c>
      <c r="L122" s="87">
        <f t="shared" si="0"/>
        <v>0.71160378585272654</v>
      </c>
      <c r="M122" s="86">
        <f t="shared" si="12"/>
        <v>0</v>
      </c>
      <c r="N122" s="86">
        <v>0</v>
      </c>
      <c r="O122" s="86">
        <v>0</v>
      </c>
      <c r="P122" s="86">
        <v>2331.789038893668</v>
      </c>
      <c r="Q122" s="86">
        <v>0</v>
      </c>
      <c r="R122" s="86">
        <v>0</v>
      </c>
      <c r="S122" s="86">
        <f t="shared" si="13"/>
        <v>6601.4117540100269</v>
      </c>
      <c r="T122" s="81" t="s">
        <v>74</v>
      </c>
      <c r="U122" s="83">
        <f t="shared" si="29"/>
        <v>2029</v>
      </c>
      <c r="V122" s="86">
        <v>2568.75432</v>
      </c>
      <c r="W122" s="86">
        <f t="shared" si="14"/>
        <v>9170.1660740100269</v>
      </c>
      <c r="X122" s="86"/>
      <c r="Y122" s="90"/>
      <c r="Z122" s="86" t="s">
        <v>398</v>
      </c>
      <c r="AA122" s="89" t="s">
        <v>399</v>
      </c>
      <c r="AB122" s="90">
        <v>2018</v>
      </c>
      <c r="AC122" s="88" t="s">
        <v>458</v>
      </c>
      <c r="AD122" s="90">
        <v>10</v>
      </c>
      <c r="AE122" s="172">
        <f t="shared" si="27"/>
        <v>46954</v>
      </c>
      <c r="AF122" s="91">
        <f t="shared" si="28"/>
        <v>2029</v>
      </c>
    </row>
    <row r="123" spans="1:32" ht="14.25" customHeight="1">
      <c r="A123" s="81" t="s">
        <v>26</v>
      </c>
      <c r="B123" s="81" t="s">
        <v>460</v>
      </c>
      <c r="C123" s="97">
        <v>292500</v>
      </c>
      <c r="D123" s="94" t="s">
        <v>461</v>
      </c>
      <c r="E123" s="83" t="s">
        <v>462</v>
      </c>
      <c r="F123" s="82"/>
      <c r="G123" s="81">
        <v>1020</v>
      </c>
      <c r="H123" s="81" t="s">
        <v>1187</v>
      </c>
      <c r="I123" s="85">
        <v>3669</v>
      </c>
      <c r="J123" s="85">
        <v>6.1881549134066161</v>
      </c>
      <c r="K123" s="86">
        <v>4269.6227151163594</v>
      </c>
      <c r="L123" s="87">
        <f t="shared" si="0"/>
        <v>0.71160378585272654</v>
      </c>
      <c r="M123" s="86">
        <f t="shared" si="12"/>
        <v>0</v>
      </c>
      <c r="N123" s="86">
        <v>0</v>
      </c>
      <c r="O123" s="86">
        <v>0</v>
      </c>
      <c r="P123" s="86">
        <v>2331.789038893668</v>
      </c>
      <c r="Q123" s="86">
        <v>0</v>
      </c>
      <c r="R123" s="86">
        <v>0</v>
      </c>
      <c r="S123" s="86">
        <f t="shared" si="13"/>
        <v>6601.4117540100269</v>
      </c>
      <c r="T123" s="81" t="s">
        <v>74</v>
      </c>
      <c r="U123" s="81">
        <v>2040</v>
      </c>
      <c r="V123" s="86">
        <v>2360.1373169230765</v>
      </c>
      <c r="W123" s="86">
        <f t="shared" si="14"/>
        <v>8961.5490709331025</v>
      </c>
      <c r="X123" s="86"/>
      <c r="Y123" s="90"/>
      <c r="Z123" s="86" t="s">
        <v>463</v>
      </c>
      <c r="AA123" s="89" t="s">
        <v>304</v>
      </c>
      <c r="AB123" s="90">
        <v>2021</v>
      </c>
      <c r="AC123" s="88" t="s">
        <v>464</v>
      </c>
      <c r="AD123" s="90">
        <v>10</v>
      </c>
      <c r="AE123" s="172">
        <f t="shared" si="27"/>
        <v>48242</v>
      </c>
      <c r="AF123" s="91">
        <f t="shared" si="28"/>
        <v>2032</v>
      </c>
    </row>
    <row r="124" spans="1:32" ht="14.25" customHeight="1">
      <c r="A124" s="81" t="s">
        <v>26</v>
      </c>
      <c r="B124" s="81" t="s">
        <v>460</v>
      </c>
      <c r="C124" s="97">
        <v>292500</v>
      </c>
      <c r="D124" s="94" t="s">
        <v>461</v>
      </c>
      <c r="E124" s="83" t="s">
        <v>465</v>
      </c>
      <c r="F124" s="82"/>
      <c r="G124" s="81">
        <v>1024</v>
      </c>
      <c r="H124" s="81" t="s">
        <v>1187</v>
      </c>
      <c r="I124" s="85">
        <v>2988</v>
      </c>
      <c r="J124" s="85">
        <v>6.3944267438535025</v>
      </c>
      <c r="K124" s="86">
        <v>4411.9434722869055</v>
      </c>
      <c r="L124" s="87">
        <f t="shared" si="0"/>
        <v>0.73532391204781755</v>
      </c>
      <c r="M124" s="86">
        <f t="shared" si="12"/>
        <v>0</v>
      </c>
      <c r="N124" s="86">
        <v>0</v>
      </c>
      <c r="O124" s="86">
        <v>0</v>
      </c>
      <c r="P124" s="86">
        <v>2331.789038893668</v>
      </c>
      <c r="Q124" s="86">
        <v>362.56895095017524</v>
      </c>
      <c r="R124" s="86">
        <v>0</v>
      </c>
      <c r="S124" s="86">
        <f t="shared" si="13"/>
        <v>7106.3014621307484</v>
      </c>
      <c r="T124" s="81" t="s">
        <v>74</v>
      </c>
      <c r="U124" s="81">
        <v>2040</v>
      </c>
      <c r="V124" s="86">
        <v>2861.5865446153844</v>
      </c>
      <c r="W124" s="86">
        <f t="shared" si="14"/>
        <v>9967.8880067461323</v>
      </c>
      <c r="X124" s="86"/>
      <c r="Y124" s="90"/>
      <c r="Z124" s="86" t="s">
        <v>466</v>
      </c>
      <c r="AA124" s="89" t="s">
        <v>304</v>
      </c>
      <c r="AB124" s="90">
        <v>2021</v>
      </c>
      <c r="AC124" s="88" t="s">
        <v>464</v>
      </c>
      <c r="AD124" s="90">
        <v>10</v>
      </c>
      <c r="AE124" s="172">
        <f t="shared" si="27"/>
        <v>48242</v>
      </c>
      <c r="AF124" s="91">
        <f t="shared" si="28"/>
        <v>2032</v>
      </c>
    </row>
    <row r="125" spans="1:32" ht="14.25" customHeight="1">
      <c r="A125" s="81" t="s">
        <v>26</v>
      </c>
      <c r="B125" s="81" t="s">
        <v>467</v>
      </c>
      <c r="C125" s="97" t="s">
        <v>468</v>
      </c>
      <c r="D125" s="82" t="s">
        <v>469</v>
      </c>
      <c r="E125" s="83" t="s">
        <v>470</v>
      </c>
      <c r="F125" s="82"/>
      <c r="G125" s="81">
        <v>1202</v>
      </c>
      <c r="H125" s="81" t="s">
        <v>1187</v>
      </c>
      <c r="I125" s="85">
        <v>3569</v>
      </c>
      <c r="J125" s="85">
        <v>7.5289218113113829</v>
      </c>
      <c r="K125" s="86">
        <v>5194.7076367249047</v>
      </c>
      <c r="L125" s="87">
        <f t="shared" si="0"/>
        <v>0.86578460612081742</v>
      </c>
      <c r="M125" s="86">
        <f t="shared" si="12"/>
        <v>0</v>
      </c>
      <c r="N125" s="86">
        <v>0</v>
      </c>
      <c r="O125" s="86">
        <v>0</v>
      </c>
      <c r="P125" s="86">
        <v>2331.789038893668</v>
      </c>
      <c r="Q125" s="86">
        <v>0</v>
      </c>
      <c r="R125" s="86">
        <v>0</v>
      </c>
      <c r="S125" s="86">
        <f t="shared" si="13"/>
        <v>7526.4966756185731</v>
      </c>
      <c r="T125" s="81" t="s">
        <v>310</v>
      </c>
      <c r="U125" s="81"/>
      <c r="V125" s="86">
        <v>0</v>
      </c>
      <c r="W125" s="86">
        <f t="shared" si="14"/>
        <v>7526.4966756185731</v>
      </c>
      <c r="X125" s="86"/>
      <c r="Y125" s="90"/>
      <c r="Z125" s="86" t="s">
        <v>471</v>
      </c>
      <c r="AA125" s="89" t="s">
        <v>472</v>
      </c>
      <c r="AB125" s="90">
        <v>2009</v>
      </c>
      <c r="AC125" s="88" t="s">
        <v>473</v>
      </c>
      <c r="AD125" s="90">
        <v>10</v>
      </c>
      <c r="AE125" s="172">
        <f t="shared" si="27"/>
        <v>43615</v>
      </c>
      <c r="AF125" s="91">
        <f t="shared" si="28"/>
        <v>2019</v>
      </c>
    </row>
    <row r="126" spans="1:32" ht="14.25" customHeight="1">
      <c r="A126" s="81" t="s">
        <v>26</v>
      </c>
      <c r="B126" s="81" t="s">
        <v>467</v>
      </c>
      <c r="C126" s="97" t="s">
        <v>468</v>
      </c>
      <c r="D126" s="82" t="s">
        <v>469</v>
      </c>
      <c r="E126" s="83" t="s">
        <v>474</v>
      </c>
      <c r="F126" s="82"/>
      <c r="G126" s="81">
        <v>1202</v>
      </c>
      <c r="H126" s="81" t="s">
        <v>1187</v>
      </c>
      <c r="I126" s="85">
        <v>2867</v>
      </c>
      <c r="J126" s="85">
        <v>7.5289218113113829</v>
      </c>
      <c r="K126" s="86">
        <v>5194.7076367249047</v>
      </c>
      <c r="L126" s="87">
        <f t="shared" si="0"/>
        <v>0.86578460612081742</v>
      </c>
      <c r="M126" s="86">
        <f t="shared" si="12"/>
        <v>0</v>
      </c>
      <c r="N126" s="86">
        <v>0</v>
      </c>
      <c r="O126" s="86">
        <v>0</v>
      </c>
      <c r="P126" s="86">
        <v>2331.789038893668</v>
      </c>
      <c r="Q126" s="86">
        <v>0</v>
      </c>
      <c r="R126" s="86">
        <v>0</v>
      </c>
      <c r="S126" s="86">
        <f t="shared" si="13"/>
        <v>7526.4966756185731</v>
      </c>
      <c r="T126" s="81" t="s">
        <v>310</v>
      </c>
      <c r="U126" s="81"/>
      <c r="V126" s="86">
        <v>0</v>
      </c>
      <c r="W126" s="86">
        <f t="shared" si="14"/>
        <v>7526.4966756185731</v>
      </c>
      <c r="X126" s="86"/>
      <c r="Y126" s="90"/>
      <c r="Z126" s="86" t="s">
        <v>471</v>
      </c>
      <c r="AA126" s="89" t="s">
        <v>472</v>
      </c>
      <c r="AB126" s="90">
        <v>2009</v>
      </c>
      <c r="AC126" s="88" t="s">
        <v>475</v>
      </c>
      <c r="AD126" s="90">
        <v>10</v>
      </c>
      <c r="AE126" s="172">
        <f t="shared" si="27"/>
        <v>43643</v>
      </c>
      <c r="AF126" s="91">
        <f t="shared" si="28"/>
        <v>2019</v>
      </c>
    </row>
    <row r="127" spans="1:32" ht="14.25" customHeight="1">
      <c r="A127" s="81" t="s">
        <v>26</v>
      </c>
      <c r="B127" s="81" t="s">
        <v>467</v>
      </c>
      <c r="C127" s="97" t="s">
        <v>468</v>
      </c>
      <c r="D127" s="82" t="s">
        <v>469</v>
      </c>
      <c r="E127" s="83" t="s">
        <v>476</v>
      </c>
      <c r="F127" s="82"/>
      <c r="G127" s="81">
        <v>1202</v>
      </c>
      <c r="H127" s="81" t="s">
        <v>1187</v>
      </c>
      <c r="I127" s="85">
        <v>2267</v>
      </c>
      <c r="J127" s="85">
        <v>7.5289218113113829</v>
      </c>
      <c r="K127" s="86">
        <v>5194.7076367249047</v>
      </c>
      <c r="L127" s="87">
        <f t="shared" si="0"/>
        <v>0.86578460612081742</v>
      </c>
      <c r="M127" s="86">
        <f t="shared" si="12"/>
        <v>0</v>
      </c>
      <c r="N127" s="86">
        <v>0</v>
      </c>
      <c r="O127" s="86">
        <v>0</v>
      </c>
      <c r="P127" s="86">
        <v>2331.789038893668</v>
      </c>
      <c r="Q127" s="86">
        <v>0</v>
      </c>
      <c r="R127" s="86">
        <v>0</v>
      </c>
      <c r="S127" s="86">
        <f t="shared" si="13"/>
        <v>7526.4966756185731</v>
      </c>
      <c r="T127" s="81" t="s">
        <v>310</v>
      </c>
      <c r="U127" s="81"/>
      <c r="V127" s="86">
        <v>0</v>
      </c>
      <c r="W127" s="86">
        <f t="shared" si="14"/>
        <v>7526.4966756185731</v>
      </c>
      <c r="X127" s="86"/>
      <c r="Y127" s="90"/>
      <c r="Z127" s="86" t="s">
        <v>471</v>
      </c>
      <c r="AA127" s="89" t="s">
        <v>472</v>
      </c>
      <c r="AB127" s="90">
        <v>2009</v>
      </c>
      <c r="AC127" s="88" t="s">
        <v>477</v>
      </c>
      <c r="AD127" s="90">
        <v>10</v>
      </c>
      <c r="AE127" s="172">
        <f t="shared" si="27"/>
        <v>43696</v>
      </c>
      <c r="AF127" s="91">
        <f t="shared" si="28"/>
        <v>2020</v>
      </c>
    </row>
    <row r="128" spans="1:32" ht="14.25" customHeight="1">
      <c r="A128" s="81" t="s">
        <v>26</v>
      </c>
      <c r="B128" s="81" t="s">
        <v>467</v>
      </c>
      <c r="C128" s="97" t="s">
        <v>468</v>
      </c>
      <c r="D128" s="82" t="s">
        <v>469</v>
      </c>
      <c r="E128" s="83" t="s">
        <v>478</v>
      </c>
      <c r="F128" s="82"/>
      <c r="G128" s="81">
        <v>1202</v>
      </c>
      <c r="H128" s="81" t="s">
        <v>1187</v>
      </c>
      <c r="I128" s="85">
        <v>2905</v>
      </c>
      <c r="J128" s="85">
        <v>7.5289218113113829</v>
      </c>
      <c r="K128" s="86">
        <v>5194.7076367249047</v>
      </c>
      <c r="L128" s="87">
        <f t="shared" si="0"/>
        <v>0.86578460612081742</v>
      </c>
      <c r="M128" s="86">
        <f t="shared" si="12"/>
        <v>0</v>
      </c>
      <c r="N128" s="86">
        <v>0</v>
      </c>
      <c r="O128" s="86">
        <v>0</v>
      </c>
      <c r="P128" s="86">
        <v>2331.789038893668</v>
      </c>
      <c r="Q128" s="86">
        <v>0</v>
      </c>
      <c r="R128" s="86">
        <v>0</v>
      </c>
      <c r="S128" s="86">
        <f t="shared" si="13"/>
        <v>7526.4966756185731</v>
      </c>
      <c r="T128" s="81" t="s">
        <v>310</v>
      </c>
      <c r="U128" s="81"/>
      <c r="V128" s="86">
        <v>0</v>
      </c>
      <c r="W128" s="86">
        <f t="shared" si="14"/>
        <v>7526.4966756185731</v>
      </c>
      <c r="X128" s="86"/>
      <c r="Y128" s="90"/>
      <c r="Z128" s="86" t="s">
        <v>479</v>
      </c>
      <c r="AA128" s="89" t="s">
        <v>480</v>
      </c>
      <c r="AB128" s="90">
        <v>2015</v>
      </c>
      <c r="AC128" s="88" t="s">
        <v>481</v>
      </c>
      <c r="AD128" s="90">
        <v>10</v>
      </c>
      <c r="AE128" s="172">
        <f t="shared" si="27"/>
        <v>45632</v>
      </c>
      <c r="AF128" s="91">
        <f t="shared" si="28"/>
        <v>2025</v>
      </c>
    </row>
    <row r="129" spans="1:32" ht="14.25" customHeight="1">
      <c r="A129" s="81" t="s">
        <v>26</v>
      </c>
      <c r="B129" s="81" t="s">
        <v>467</v>
      </c>
      <c r="C129" s="97" t="s">
        <v>468</v>
      </c>
      <c r="D129" s="94" t="s">
        <v>469</v>
      </c>
      <c r="E129" s="83" t="s">
        <v>482</v>
      </c>
      <c r="F129" s="82"/>
      <c r="G129" s="81">
        <v>1202</v>
      </c>
      <c r="H129" s="81" t="s">
        <v>1187</v>
      </c>
      <c r="I129" s="85">
        <v>1016</v>
      </c>
      <c r="J129" s="85">
        <v>7.5289218113113829</v>
      </c>
      <c r="K129" s="86">
        <v>5194.7076367249047</v>
      </c>
      <c r="L129" s="87">
        <f t="shared" si="0"/>
        <v>0.86578460612081742</v>
      </c>
      <c r="M129" s="86">
        <f t="shared" si="12"/>
        <v>0</v>
      </c>
      <c r="N129" s="86">
        <v>0</v>
      </c>
      <c r="O129" s="86">
        <v>0</v>
      </c>
      <c r="P129" s="86">
        <v>2331.789038893668</v>
      </c>
      <c r="Q129" s="86">
        <v>0</v>
      </c>
      <c r="R129" s="86">
        <v>341.92</v>
      </c>
      <c r="S129" s="86">
        <f t="shared" si="13"/>
        <v>7868.4166756185732</v>
      </c>
      <c r="T129" s="81" t="s">
        <v>74</v>
      </c>
      <c r="U129" s="83">
        <f t="shared" ref="U129:U136" si="30">AF129</f>
        <v>2035</v>
      </c>
      <c r="V129" s="86">
        <v>9079.7121600000009</v>
      </c>
      <c r="W129" s="86">
        <f t="shared" si="14"/>
        <v>16948.128835618576</v>
      </c>
      <c r="X129" s="86"/>
      <c r="Y129" s="90"/>
      <c r="Z129" s="86" t="s">
        <v>81</v>
      </c>
      <c r="AA129" s="89" t="s">
        <v>483</v>
      </c>
      <c r="AB129" s="90">
        <v>2024</v>
      </c>
      <c r="AC129" s="88" t="s">
        <v>484</v>
      </c>
      <c r="AD129" s="90">
        <v>10</v>
      </c>
      <c r="AE129" s="172">
        <f t="shared" si="27"/>
        <v>49376</v>
      </c>
      <c r="AF129" s="91">
        <f t="shared" si="28"/>
        <v>2035</v>
      </c>
    </row>
    <row r="130" spans="1:32" ht="14.25" customHeight="1">
      <c r="A130" s="81" t="s">
        <v>26</v>
      </c>
      <c r="B130" s="81" t="s">
        <v>485</v>
      </c>
      <c r="C130" s="97" t="s">
        <v>486</v>
      </c>
      <c r="D130" s="82" t="s">
        <v>487</v>
      </c>
      <c r="E130" s="83" t="s">
        <v>488</v>
      </c>
      <c r="F130" s="82"/>
      <c r="G130" s="81">
        <v>1024</v>
      </c>
      <c r="H130" s="81" t="s">
        <v>1187</v>
      </c>
      <c r="I130" s="85">
        <v>1151</v>
      </c>
      <c r="J130" s="85">
        <v>6.3944267438535025</v>
      </c>
      <c r="K130" s="86">
        <v>4411.9434722869055</v>
      </c>
      <c r="L130" s="87">
        <f t="shared" si="0"/>
        <v>0.73532391204781755</v>
      </c>
      <c r="M130" s="86">
        <f t="shared" si="12"/>
        <v>0</v>
      </c>
      <c r="N130" s="86">
        <v>0</v>
      </c>
      <c r="O130" s="86">
        <v>0</v>
      </c>
      <c r="P130" s="86">
        <v>2331.789038893668</v>
      </c>
      <c r="Q130" s="86">
        <v>74.740090766044901</v>
      </c>
      <c r="R130" s="86">
        <v>0</v>
      </c>
      <c r="S130" s="86">
        <f t="shared" si="13"/>
        <v>6818.4726019466179</v>
      </c>
      <c r="T130" s="81" t="s">
        <v>74</v>
      </c>
      <c r="U130" s="83">
        <f t="shared" si="30"/>
        <v>2023</v>
      </c>
      <c r="V130" s="86">
        <v>2705.60916</v>
      </c>
      <c r="W130" s="86">
        <f t="shared" si="14"/>
        <v>9524.0817619466179</v>
      </c>
      <c r="X130" s="86"/>
      <c r="Y130" s="90"/>
      <c r="Z130" s="86" t="s">
        <v>439</v>
      </c>
      <c r="AA130" s="89" t="s">
        <v>304</v>
      </c>
      <c r="AB130" s="90">
        <v>2013</v>
      </c>
      <c r="AC130" s="88" t="s">
        <v>489</v>
      </c>
      <c r="AD130" s="90">
        <v>10</v>
      </c>
      <c r="AE130" s="172">
        <f t="shared" si="27"/>
        <v>44967</v>
      </c>
      <c r="AF130" s="91">
        <f t="shared" si="28"/>
        <v>2023</v>
      </c>
    </row>
    <row r="131" spans="1:32" ht="14.25" customHeight="1">
      <c r="A131" s="81" t="s">
        <v>26</v>
      </c>
      <c r="B131" s="81" t="s">
        <v>485</v>
      </c>
      <c r="C131" s="97" t="s">
        <v>486</v>
      </c>
      <c r="D131" s="82" t="s">
        <v>487</v>
      </c>
      <c r="E131" s="83" t="s">
        <v>490</v>
      </c>
      <c r="F131" s="82"/>
      <c r="G131" s="81">
        <v>1020</v>
      </c>
      <c r="H131" s="81" t="s">
        <v>1187</v>
      </c>
      <c r="I131" s="85">
        <v>1198</v>
      </c>
      <c r="J131" s="85">
        <v>6.1881549134066161</v>
      </c>
      <c r="K131" s="86">
        <v>4269.6227151163594</v>
      </c>
      <c r="L131" s="87">
        <f t="shared" si="0"/>
        <v>0.71160378585272654</v>
      </c>
      <c r="M131" s="86">
        <f t="shared" ref="M131:M194" si="31">IF(H131="N",IF(I131&gt;6000,L131,0)*(I131-(500*12)),0)</f>
        <v>0</v>
      </c>
      <c r="N131" s="86">
        <v>0</v>
      </c>
      <c r="O131" s="86">
        <v>0</v>
      </c>
      <c r="P131" s="86">
        <v>2331.789038893668</v>
      </c>
      <c r="Q131" s="86">
        <v>2926.775516226794</v>
      </c>
      <c r="R131" s="86">
        <v>0</v>
      </c>
      <c r="S131" s="86">
        <f t="shared" ref="S131:S194" si="32">K131+M131+N131+O131+P131+Q131+R131</f>
        <v>9528.18727023682</v>
      </c>
      <c r="T131" s="81" t="s">
        <v>74</v>
      </c>
      <c r="U131" s="83">
        <f t="shared" si="30"/>
        <v>2025</v>
      </c>
      <c r="V131" s="86">
        <v>2174.73</v>
      </c>
      <c r="W131" s="86">
        <f t="shared" ref="W131:W194" si="33">V131+S131</f>
        <v>11702.91727023682</v>
      </c>
      <c r="X131" s="86"/>
      <c r="Y131" s="90"/>
      <c r="Z131" s="86" t="s">
        <v>303</v>
      </c>
      <c r="AA131" s="89" t="s">
        <v>448</v>
      </c>
      <c r="AB131" s="90">
        <v>2014</v>
      </c>
      <c r="AC131" s="88" t="s">
        <v>491</v>
      </c>
      <c r="AD131" s="90">
        <v>10</v>
      </c>
      <c r="AE131" s="172">
        <f t="shared" si="27"/>
        <v>45536</v>
      </c>
      <c r="AF131" s="91">
        <f t="shared" si="28"/>
        <v>2025</v>
      </c>
    </row>
    <row r="132" spans="1:32" ht="14.25" customHeight="1">
      <c r="A132" s="81" t="s">
        <v>26</v>
      </c>
      <c r="B132" s="81" t="s">
        <v>485</v>
      </c>
      <c r="C132" s="97" t="s">
        <v>486</v>
      </c>
      <c r="D132" s="82" t="s">
        <v>487</v>
      </c>
      <c r="E132" s="83" t="s">
        <v>492</v>
      </c>
      <c r="F132" s="82"/>
      <c r="G132" s="81">
        <v>1024</v>
      </c>
      <c r="H132" s="81" t="s">
        <v>1187</v>
      </c>
      <c r="I132" s="85">
        <v>1594</v>
      </c>
      <c r="J132" s="85">
        <v>6.3944267438535025</v>
      </c>
      <c r="K132" s="86">
        <v>4411.9434722869055</v>
      </c>
      <c r="L132" s="87">
        <f t="shared" si="0"/>
        <v>0.73532391204781755</v>
      </c>
      <c r="M132" s="86">
        <f t="shared" si="31"/>
        <v>0</v>
      </c>
      <c r="N132" s="86">
        <v>0</v>
      </c>
      <c r="O132" s="86">
        <v>0</v>
      </c>
      <c r="P132" s="86">
        <v>2331.789038893668</v>
      </c>
      <c r="Q132" s="86">
        <v>0</v>
      </c>
      <c r="R132" s="86">
        <v>0</v>
      </c>
      <c r="S132" s="86">
        <f t="shared" si="32"/>
        <v>6743.7325111805731</v>
      </c>
      <c r="T132" s="81" t="s">
        <v>74</v>
      </c>
      <c r="U132" s="83">
        <f t="shared" si="30"/>
        <v>2025</v>
      </c>
      <c r="V132" s="86">
        <v>2705.60916</v>
      </c>
      <c r="W132" s="86">
        <f t="shared" si="33"/>
        <v>9449.341671180573</v>
      </c>
      <c r="X132" s="86"/>
      <c r="Y132" s="90"/>
      <c r="Z132" s="86" t="s">
        <v>439</v>
      </c>
      <c r="AA132" s="89" t="s">
        <v>304</v>
      </c>
      <c r="AB132" s="90">
        <v>2015</v>
      </c>
      <c r="AC132" s="88" t="s">
        <v>493</v>
      </c>
      <c r="AD132" s="90">
        <v>10</v>
      </c>
      <c r="AE132" s="172">
        <f t="shared" si="27"/>
        <v>45551</v>
      </c>
      <c r="AF132" s="91">
        <f t="shared" si="28"/>
        <v>2025</v>
      </c>
    </row>
    <row r="133" spans="1:32" ht="14.25" customHeight="1">
      <c r="A133" s="81" t="s">
        <v>26</v>
      </c>
      <c r="B133" s="81" t="s">
        <v>485</v>
      </c>
      <c r="C133" s="97" t="s">
        <v>486</v>
      </c>
      <c r="D133" s="82" t="s">
        <v>487</v>
      </c>
      <c r="E133" s="83" t="s">
        <v>494</v>
      </c>
      <c r="F133" s="82"/>
      <c r="G133" s="81">
        <v>1202</v>
      </c>
      <c r="H133" s="81" t="s">
        <v>1187</v>
      </c>
      <c r="I133" s="85">
        <v>1082</v>
      </c>
      <c r="J133" s="85">
        <v>7.5289218113113829</v>
      </c>
      <c r="K133" s="86">
        <v>5194.7076367249047</v>
      </c>
      <c r="L133" s="87">
        <f t="shared" si="0"/>
        <v>0.86578460612081742</v>
      </c>
      <c r="M133" s="86">
        <f t="shared" si="31"/>
        <v>0</v>
      </c>
      <c r="N133" s="86">
        <v>0</v>
      </c>
      <c r="O133" s="86">
        <v>0</v>
      </c>
      <c r="P133" s="86">
        <v>2331.789038893668</v>
      </c>
      <c r="Q133" s="86">
        <v>0</v>
      </c>
      <c r="R133" s="86">
        <v>0</v>
      </c>
      <c r="S133" s="86">
        <f t="shared" si="32"/>
        <v>7526.4966756185731</v>
      </c>
      <c r="T133" s="81" t="s">
        <v>74</v>
      </c>
      <c r="U133" s="83">
        <f t="shared" si="30"/>
        <v>2027</v>
      </c>
      <c r="V133" s="86">
        <v>3366.9721199999999</v>
      </c>
      <c r="W133" s="86">
        <f t="shared" si="33"/>
        <v>10893.468795618573</v>
      </c>
      <c r="X133" s="86"/>
      <c r="Y133" s="90"/>
      <c r="Z133" s="86" t="s">
        <v>495</v>
      </c>
      <c r="AA133" s="89" t="s">
        <v>496</v>
      </c>
      <c r="AB133" s="90">
        <v>2016</v>
      </c>
      <c r="AC133" s="88" t="s">
        <v>497</v>
      </c>
      <c r="AD133" s="90">
        <v>10</v>
      </c>
      <c r="AE133" s="172">
        <f t="shared" si="27"/>
        <v>46256</v>
      </c>
      <c r="AF133" s="91">
        <f t="shared" si="28"/>
        <v>2027</v>
      </c>
    </row>
    <row r="134" spans="1:32" ht="14.25" customHeight="1">
      <c r="A134" s="81" t="s">
        <v>26</v>
      </c>
      <c r="B134" s="81" t="s">
        <v>498</v>
      </c>
      <c r="C134" s="97" t="s">
        <v>499</v>
      </c>
      <c r="D134" s="82" t="s">
        <v>500</v>
      </c>
      <c r="E134" s="83" t="s">
        <v>501</v>
      </c>
      <c r="F134" s="82"/>
      <c r="G134" s="81">
        <v>1024</v>
      </c>
      <c r="H134" s="81" t="s">
        <v>1187</v>
      </c>
      <c r="I134" s="85">
        <v>2171</v>
      </c>
      <c r="J134" s="85">
        <v>6.3944267438535025</v>
      </c>
      <c r="K134" s="86">
        <v>4411.9434722869055</v>
      </c>
      <c r="L134" s="87">
        <f t="shared" si="0"/>
        <v>0.73532391204781755</v>
      </c>
      <c r="M134" s="86">
        <f t="shared" si="31"/>
        <v>0</v>
      </c>
      <c r="N134" s="86">
        <v>0</v>
      </c>
      <c r="O134" s="86">
        <v>0</v>
      </c>
      <c r="P134" s="86">
        <v>2331.789038893668</v>
      </c>
      <c r="Q134" s="86">
        <v>0</v>
      </c>
      <c r="R134" s="86">
        <v>0</v>
      </c>
      <c r="S134" s="86">
        <f t="shared" si="32"/>
        <v>6743.7325111805731</v>
      </c>
      <c r="T134" s="81" t="s">
        <v>886</v>
      </c>
      <c r="U134" s="83">
        <f t="shared" si="30"/>
        <v>2020</v>
      </c>
      <c r="V134" s="86">
        <v>0</v>
      </c>
      <c r="W134" s="86">
        <f t="shared" si="33"/>
        <v>6743.7325111805731</v>
      </c>
      <c r="X134" s="86"/>
      <c r="Y134" s="90"/>
      <c r="Z134" s="86" t="s">
        <v>439</v>
      </c>
      <c r="AA134" s="89" t="s">
        <v>304</v>
      </c>
      <c r="AB134" s="90">
        <v>2010</v>
      </c>
      <c r="AC134" s="88" t="s">
        <v>502</v>
      </c>
      <c r="AD134" s="90">
        <v>10</v>
      </c>
      <c r="AE134" s="172">
        <f t="shared" si="27"/>
        <v>43794</v>
      </c>
      <c r="AF134" s="91">
        <f t="shared" si="28"/>
        <v>2020</v>
      </c>
    </row>
    <row r="135" spans="1:32" ht="14.25" customHeight="1">
      <c r="A135" s="81" t="s">
        <v>26</v>
      </c>
      <c r="B135" s="81" t="s">
        <v>498</v>
      </c>
      <c r="C135" s="97" t="s">
        <v>499</v>
      </c>
      <c r="D135" s="82" t="s">
        <v>500</v>
      </c>
      <c r="E135" s="83" t="s">
        <v>503</v>
      </c>
      <c r="F135" s="82"/>
      <c r="G135" s="81">
        <v>1024</v>
      </c>
      <c r="H135" s="81" t="s">
        <v>1187</v>
      </c>
      <c r="I135" s="85">
        <v>1786</v>
      </c>
      <c r="J135" s="85">
        <v>6.3944267438535025</v>
      </c>
      <c r="K135" s="86">
        <v>4411.9434722869055</v>
      </c>
      <c r="L135" s="87">
        <f t="shared" si="0"/>
        <v>0.73532391204781755</v>
      </c>
      <c r="M135" s="86">
        <f t="shared" si="31"/>
        <v>0</v>
      </c>
      <c r="N135" s="86">
        <v>0</v>
      </c>
      <c r="O135" s="86">
        <v>0</v>
      </c>
      <c r="P135" s="86">
        <v>2331.789038893668</v>
      </c>
      <c r="Q135" s="86">
        <v>0</v>
      </c>
      <c r="R135" s="86">
        <v>0</v>
      </c>
      <c r="S135" s="86">
        <f t="shared" si="32"/>
        <v>6743.7325111805731</v>
      </c>
      <c r="T135" s="81" t="s">
        <v>102</v>
      </c>
      <c r="U135" s="83">
        <f t="shared" si="30"/>
        <v>2025</v>
      </c>
      <c r="V135" s="86">
        <v>5411.3408399999998</v>
      </c>
      <c r="W135" s="86">
        <f t="shared" si="33"/>
        <v>12155.073351180574</v>
      </c>
      <c r="X135" s="86"/>
      <c r="Y135" s="90"/>
      <c r="Z135" s="86" t="s">
        <v>439</v>
      </c>
      <c r="AA135" s="89" t="s">
        <v>304</v>
      </c>
      <c r="AB135" s="90">
        <v>2015</v>
      </c>
      <c r="AC135" s="88" t="s">
        <v>504</v>
      </c>
      <c r="AD135" s="90">
        <v>10</v>
      </c>
      <c r="AE135" s="172">
        <f t="shared" si="27"/>
        <v>45705</v>
      </c>
      <c r="AF135" s="91">
        <f t="shared" si="28"/>
        <v>2025</v>
      </c>
    </row>
    <row r="136" spans="1:32" ht="14.25" customHeight="1">
      <c r="A136" s="81" t="s">
        <v>26</v>
      </c>
      <c r="B136" s="81" t="s">
        <v>498</v>
      </c>
      <c r="C136" s="97" t="s">
        <v>499</v>
      </c>
      <c r="D136" s="82" t="s">
        <v>500</v>
      </c>
      <c r="E136" s="83" t="s">
        <v>505</v>
      </c>
      <c r="F136" s="82"/>
      <c r="G136" s="81">
        <v>1202</v>
      </c>
      <c r="H136" s="81" t="s">
        <v>1187</v>
      </c>
      <c r="I136" s="85">
        <v>2795</v>
      </c>
      <c r="J136" s="85">
        <v>7.5289218113113829</v>
      </c>
      <c r="K136" s="86">
        <v>5194.7076367249047</v>
      </c>
      <c r="L136" s="87">
        <f t="shared" si="0"/>
        <v>0.86578460612081742</v>
      </c>
      <c r="M136" s="86">
        <f t="shared" si="31"/>
        <v>0</v>
      </c>
      <c r="N136" s="86">
        <v>0</v>
      </c>
      <c r="O136" s="86">
        <v>0</v>
      </c>
      <c r="P136" s="86">
        <v>2331.789038893668</v>
      </c>
      <c r="Q136" s="86">
        <v>267.15606912118176</v>
      </c>
      <c r="R136" s="86">
        <v>96.24</v>
      </c>
      <c r="S136" s="86">
        <f t="shared" si="32"/>
        <v>7889.8927447397546</v>
      </c>
      <c r="T136" s="81" t="s">
        <v>102</v>
      </c>
      <c r="U136" s="83">
        <f t="shared" si="30"/>
        <v>2025</v>
      </c>
      <c r="V136" s="86">
        <v>6416.0048399999987</v>
      </c>
      <c r="W136" s="86">
        <f t="shared" si="33"/>
        <v>14305.897584739752</v>
      </c>
      <c r="X136" s="86"/>
      <c r="Y136" s="90"/>
      <c r="Z136" s="86" t="s">
        <v>495</v>
      </c>
      <c r="AA136" s="89" t="s">
        <v>496</v>
      </c>
      <c r="AB136" s="90">
        <v>2015</v>
      </c>
      <c r="AC136" s="88" t="s">
        <v>506</v>
      </c>
      <c r="AD136" s="90">
        <v>10</v>
      </c>
      <c r="AE136" s="172">
        <f t="shared" si="27"/>
        <v>45712</v>
      </c>
      <c r="AF136" s="91">
        <f t="shared" si="28"/>
        <v>2025</v>
      </c>
    </row>
    <row r="137" spans="1:32" ht="14.25" customHeight="1">
      <c r="A137" s="81" t="s">
        <v>26</v>
      </c>
      <c r="B137" s="81" t="s">
        <v>507</v>
      </c>
      <c r="C137" s="97" t="s">
        <v>508</v>
      </c>
      <c r="D137" s="82" t="s">
        <v>509</v>
      </c>
      <c r="E137" s="83" t="s">
        <v>510</v>
      </c>
      <c r="F137" s="82"/>
      <c r="G137" s="81">
        <v>1020</v>
      </c>
      <c r="H137" s="81" t="s">
        <v>1187</v>
      </c>
      <c r="I137" s="85">
        <v>982</v>
      </c>
      <c r="J137" s="85">
        <v>6.1881549134066161</v>
      </c>
      <c r="K137" s="86">
        <v>4269.6227151163594</v>
      </c>
      <c r="L137" s="87">
        <f t="shared" si="0"/>
        <v>0.71160378585272654</v>
      </c>
      <c r="M137" s="86">
        <f t="shared" si="31"/>
        <v>0</v>
      </c>
      <c r="N137" s="86">
        <v>0</v>
      </c>
      <c r="O137" s="86">
        <v>0</v>
      </c>
      <c r="P137" s="86">
        <v>2331.789038893668</v>
      </c>
      <c r="Q137" s="86">
        <v>0</v>
      </c>
      <c r="R137" s="86">
        <v>0</v>
      </c>
      <c r="S137" s="86">
        <f t="shared" si="32"/>
        <v>6601.4117540100269</v>
      </c>
      <c r="T137" s="81" t="s">
        <v>74</v>
      </c>
      <c r="U137" s="81">
        <v>2029</v>
      </c>
      <c r="V137" s="86">
        <v>2174.73</v>
      </c>
      <c r="W137" s="86">
        <f t="shared" si="33"/>
        <v>8776.1417540100265</v>
      </c>
      <c r="X137" s="86"/>
      <c r="Y137" s="90"/>
      <c r="Z137" s="86" t="s">
        <v>511</v>
      </c>
      <c r="AA137" s="89" t="s">
        <v>304</v>
      </c>
      <c r="AB137" s="90">
        <v>2019</v>
      </c>
      <c r="AC137" s="88" t="s">
        <v>512</v>
      </c>
      <c r="AD137" s="90">
        <v>10</v>
      </c>
      <c r="AE137" s="172">
        <f t="shared" si="27"/>
        <v>47222</v>
      </c>
      <c r="AF137" s="91">
        <f t="shared" si="28"/>
        <v>2029</v>
      </c>
    </row>
    <row r="138" spans="1:32" ht="14.25" customHeight="1">
      <c r="A138" s="81" t="s">
        <v>26</v>
      </c>
      <c r="B138" s="81" t="s">
        <v>507</v>
      </c>
      <c r="C138" s="97" t="s">
        <v>508</v>
      </c>
      <c r="D138" s="82" t="s">
        <v>509</v>
      </c>
      <c r="E138" s="83" t="s">
        <v>513</v>
      </c>
      <c r="F138" s="82"/>
      <c r="G138" s="81">
        <v>1024</v>
      </c>
      <c r="H138" s="81" t="s">
        <v>1187</v>
      </c>
      <c r="I138" s="85">
        <v>1379</v>
      </c>
      <c r="J138" s="85">
        <v>6.3944267438535025</v>
      </c>
      <c r="K138" s="86">
        <v>4411.9434722869055</v>
      </c>
      <c r="L138" s="87">
        <f t="shared" si="0"/>
        <v>0.73532391204781755</v>
      </c>
      <c r="M138" s="86">
        <f t="shared" si="31"/>
        <v>0</v>
      </c>
      <c r="N138" s="86">
        <v>0</v>
      </c>
      <c r="O138" s="86">
        <v>0</v>
      </c>
      <c r="P138" s="86">
        <v>2331.789038893668</v>
      </c>
      <c r="Q138" s="86">
        <v>0</v>
      </c>
      <c r="R138" s="86">
        <v>0</v>
      </c>
      <c r="S138" s="86">
        <f t="shared" si="32"/>
        <v>6743.7325111805731</v>
      </c>
      <c r="T138" s="81" t="s">
        <v>74</v>
      </c>
      <c r="U138" s="81">
        <v>2030</v>
      </c>
      <c r="V138" s="86">
        <v>2808.3898266666665</v>
      </c>
      <c r="W138" s="86">
        <f t="shared" si="33"/>
        <v>9552.1223378472387</v>
      </c>
      <c r="X138" s="86"/>
      <c r="Y138" s="90"/>
      <c r="Z138" s="86" t="s">
        <v>439</v>
      </c>
      <c r="AA138" s="89" t="s">
        <v>304</v>
      </c>
      <c r="AB138" s="90">
        <v>2019</v>
      </c>
      <c r="AC138" s="88" t="s">
        <v>121</v>
      </c>
      <c r="AD138" s="90">
        <v>10</v>
      </c>
      <c r="AE138" s="172">
        <f t="shared" si="27"/>
        <v>47402</v>
      </c>
      <c r="AF138" s="91">
        <f t="shared" si="28"/>
        <v>2030</v>
      </c>
    </row>
    <row r="139" spans="1:32" ht="14.25" customHeight="1">
      <c r="A139" s="81" t="s">
        <v>26</v>
      </c>
      <c r="B139" s="81" t="s">
        <v>514</v>
      </c>
      <c r="C139" s="97" t="s">
        <v>515</v>
      </c>
      <c r="D139" s="82" t="s">
        <v>516</v>
      </c>
      <c r="E139" s="83" t="s">
        <v>517</v>
      </c>
      <c r="F139" s="82"/>
      <c r="G139" s="81">
        <v>1020</v>
      </c>
      <c r="H139" s="81" t="s">
        <v>1187</v>
      </c>
      <c r="I139" s="85">
        <v>1522</v>
      </c>
      <c r="J139" s="85">
        <v>6.1881549134066161</v>
      </c>
      <c r="K139" s="86">
        <v>4269.6227151163594</v>
      </c>
      <c r="L139" s="87">
        <f t="shared" si="0"/>
        <v>0.71160378585272654</v>
      </c>
      <c r="M139" s="86">
        <f t="shared" si="31"/>
        <v>0</v>
      </c>
      <c r="N139" s="86">
        <v>0</v>
      </c>
      <c r="O139" s="86">
        <v>0</v>
      </c>
      <c r="P139" s="86">
        <v>2331.789038893668</v>
      </c>
      <c r="Q139" s="86">
        <v>0</v>
      </c>
      <c r="R139" s="86">
        <v>0</v>
      </c>
      <c r="S139" s="86">
        <f t="shared" si="32"/>
        <v>6601.4117540100269</v>
      </c>
      <c r="T139" s="81" t="s">
        <v>886</v>
      </c>
      <c r="U139" s="81">
        <v>2016</v>
      </c>
      <c r="V139" s="86">
        <v>0</v>
      </c>
      <c r="W139" s="86">
        <f t="shared" si="33"/>
        <v>6601.4117540100269</v>
      </c>
      <c r="X139" s="86"/>
      <c r="Y139" s="90"/>
      <c r="Z139" s="86" t="s">
        <v>303</v>
      </c>
      <c r="AA139" s="89" t="s">
        <v>304</v>
      </c>
      <c r="AB139" s="90">
        <v>2007</v>
      </c>
      <c r="AC139" s="88" t="s">
        <v>518</v>
      </c>
      <c r="AD139" s="90">
        <v>10</v>
      </c>
      <c r="AE139" s="172">
        <f t="shared" si="27"/>
        <v>42832</v>
      </c>
      <c r="AF139" s="91">
        <f t="shared" si="28"/>
        <v>2017</v>
      </c>
    </row>
    <row r="140" spans="1:32" ht="14.25" customHeight="1">
      <c r="A140" s="81" t="s">
        <v>26</v>
      </c>
      <c r="B140" s="81" t="s">
        <v>514</v>
      </c>
      <c r="C140" s="97" t="s">
        <v>515</v>
      </c>
      <c r="D140" s="82" t="s">
        <v>516</v>
      </c>
      <c r="E140" s="83" t="s">
        <v>519</v>
      </c>
      <c r="F140" s="82"/>
      <c r="G140" s="81">
        <v>1020</v>
      </c>
      <c r="H140" s="81" t="s">
        <v>1187</v>
      </c>
      <c r="I140" s="85">
        <v>2394</v>
      </c>
      <c r="J140" s="85">
        <v>6.1881549134066161</v>
      </c>
      <c r="K140" s="86">
        <v>4269.6227151163594</v>
      </c>
      <c r="L140" s="87">
        <f t="shared" si="0"/>
        <v>0.71160378585272654</v>
      </c>
      <c r="M140" s="86">
        <f t="shared" si="31"/>
        <v>0</v>
      </c>
      <c r="N140" s="86">
        <v>0</v>
      </c>
      <c r="O140" s="86">
        <v>0</v>
      </c>
      <c r="P140" s="86">
        <v>2331.789038893668</v>
      </c>
      <c r="Q140" s="86">
        <v>0</v>
      </c>
      <c r="R140" s="86">
        <v>0</v>
      </c>
      <c r="S140" s="86">
        <f t="shared" si="32"/>
        <v>6601.4117540100269</v>
      </c>
      <c r="T140" s="81" t="s">
        <v>74</v>
      </c>
      <c r="U140" s="81">
        <v>2024</v>
      </c>
      <c r="V140" s="86">
        <v>2174.73</v>
      </c>
      <c r="W140" s="86">
        <f t="shared" si="33"/>
        <v>8776.1417540100265</v>
      </c>
      <c r="X140" s="86"/>
      <c r="Y140" s="90"/>
      <c r="Z140" s="86" t="s">
        <v>303</v>
      </c>
      <c r="AA140" s="89" t="s">
        <v>448</v>
      </c>
      <c r="AB140" s="90">
        <v>2014</v>
      </c>
      <c r="AC140" s="88" t="s">
        <v>520</v>
      </c>
      <c r="AD140" s="90">
        <v>10</v>
      </c>
      <c r="AE140" s="172">
        <f t="shared" si="27"/>
        <v>45529</v>
      </c>
      <c r="AF140" s="91">
        <f t="shared" si="28"/>
        <v>2025</v>
      </c>
    </row>
    <row r="141" spans="1:32" ht="14.25" customHeight="1">
      <c r="A141" s="81" t="s">
        <v>26</v>
      </c>
      <c r="B141" s="81" t="s">
        <v>514</v>
      </c>
      <c r="C141" s="97" t="s">
        <v>515</v>
      </c>
      <c r="D141" s="98" t="s">
        <v>516</v>
      </c>
      <c r="E141" s="83" t="s">
        <v>521</v>
      </c>
      <c r="F141" s="82"/>
      <c r="G141" s="81">
        <v>1020</v>
      </c>
      <c r="H141" s="81" t="s">
        <v>1187</v>
      </c>
      <c r="I141" s="85">
        <v>3210</v>
      </c>
      <c r="J141" s="85">
        <v>6.1881549134066161</v>
      </c>
      <c r="K141" s="86">
        <v>4269.6227151163594</v>
      </c>
      <c r="L141" s="87">
        <f t="shared" si="0"/>
        <v>0.71160378585272654</v>
      </c>
      <c r="M141" s="86">
        <f t="shared" si="31"/>
        <v>0</v>
      </c>
      <c r="N141" s="86">
        <v>0</v>
      </c>
      <c r="O141" s="86">
        <v>0</v>
      </c>
      <c r="P141" s="86">
        <v>2331.789038893668</v>
      </c>
      <c r="Q141" s="86">
        <v>0</v>
      </c>
      <c r="R141" s="86">
        <v>0</v>
      </c>
      <c r="S141" s="86">
        <f t="shared" si="32"/>
        <v>6601.4117540100269</v>
      </c>
      <c r="T141" s="81" t="s">
        <v>74</v>
      </c>
      <c r="U141" s="81">
        <v>2027</v>
      </c>
      <c r="V141" s="86">
        <v>2284.7529599999993</v>
      </c>
      <c r="W141" s="86">
        <f t="shared" si="33"/>
        <v>8886.1647140100267</v>
      </c>
      <c r="X141" s="86"/>
      <c r="Y141" s="90"/>
      <c r="Z141" s="86" t="s">
        <v>303</v>
      </c>
      <c r="AA141" s="89" t="s">
        <v>448</v>
      </c>
      <c r="AB141" s="90">
        <v>2017</v>
      </c>
      <c r="AC141" s="88" t="s">
        <v>522</v>
      </c>
      <c r="AD141" s="90">
        <v>10</v>
      </c>
      <c r="AE141" s="172">
        <f t="shared" si="27"/>
        <v>46521</v>
      </c>
      <c r="AF141" s="91">
        <f t="shared" si="28"/>
        <v>2027</v>
      </c>
    </row>
    <row r="142" spans="1:32" ht="14.25" customHeight="1">
      <c r="A142" s="81" t="s">
        <v>26</v>
      </c>
      <c r="B142" s="81" t="s">
        <v>523</v>
      </c>
      <c r="C142" s="97" t="s">
        <v>524</v>
      </c>
      <c r="D142" s="82" t="s">
        <v>525</v>
      </c>
      <c r="E142" s="83" t="s">
        <v>526</v>
      </c>
      <c r="F142" s="82"/>
      <c r="G142" s="81">
        <v>1020</v>
      </c>
      <c r="H142" s="81" t="s">
        <v>1187</v>
      </c>
      <c r="I142" s="85">
        <v>434</v>
      </c>
      <c r="J142" s="85">
        <v>6.1881549134066161</v>
      </c>
      <c r="K142" s="86">
        <v>4269.6227151163594</v>
      </c>
      <c r="L142" s="87">
        <f t="shared" si="0"/>
        <v>0.71160378585272654</v>
      </c>
      <c r="M142" s="86">
        <f t="shared" si="31"/>
        <v>0</v>
      </c>
      <c r="N142" s="86">
        <v>0</v>
      </c>
      <c r="O142" s="86">
        <v>0</v>
      </c>
      <c r="P142" s="86">
        <v>2331.789038893668</v>
      </c>
      <c r="Q142" s="86">
        <v>0</v>
      </c>
      <c r="R142" s="86">
        <v>0</v>
      </c>
      <c r="S142" s="86">
        <f t="shared" si="32"/>
        <v>6601.4117540100269</v>
      </c>
      <c r="T142" s="81" t="s">
        <v>886</v>
      </c>
      <c r="U142" s="81">
        <v>2020</v>
      </c>
      <c r="V142" s="86">
        <v>0</v>
      </c>
      <c r="W142" s="86">
        <f t="shared" si="33"/>
        <v>6601.4117540100269</v>
      </c>
      <c r="X142" s="86"/>
      <c r="Y142" s="90"/>
      <c r="Z142" s="86" t="s">
        <v>303</v>
      </c>
      <c r="AA142" s="89" t="s">
        <v>304</v>
      </c>
      <c r="AB142" s="90">
        <v>2009</v>
      </c>
      <c r="AC142" s="88" t="s">
        <v>527</v>
      </c>
      <c r="AD142" s="90">
        <v>10</v>
      </c>
      <c r="AE142" s="172">
        <f t="shared" si="27"/>
        <v>43695</v>
      </c>
      <c r="AF142" s="91">
        <f t="shared" si="28"/>
        <v>2020</v>
      </c>
    </row>
    <row r="143" spans="1:32" ht="14.25" customHeight="1">
      <c r="A143" s="81" t="s">
        <v>26</v>
      </c>
      <c r="B143" s="81" t="s">
        <v>523</v>
      </c>
      <c r="C143" s="97" t="s">
        <v>524</v>
      </c>
      <c r="D143" s="82" t="s">
        <v>525</v>
      </c>
      <c r="E143" s="83" t="s">
        <v>528</v>
      </c>
      <c r="F143" s="82"/>
      <c r="G143" s="81">
        <v>1020</v>
      </c>
      <c r="H143" s="81" t="s">
        <v>1187</v>
      </c>
      <c r="I143" s="85">
        <v>1029</v>
      </c>
      <c r="J143" s="85">
        <v>6.1881549134066161</v>
      </c>
      <c r="K143" s="86">
        <v>4269.6227151163594</v>
      </c>
      <c r="L143" s="87">
        <f t="shared" si="0"/>
        <v>0.71160378585272654</v>
      </c>
      <c r="M143" s="86">
        <f t="shared" si="31"/>
        <v>0</v>
      </c>
      <c r="N143" s="86">
        <v>0</v>
      </c>
      <c r="O143" s="86">
        <v>0</v>
      </c>
      <c r="P143" s="86">
        <v>2331.789038893668</v>
      </c>
      <c r="Q143" s="86">
        <v>0</v>
      </c>
      <c r="R143" s="86">
        <v>0</v>
      </c>
      <c r="S143" s="86">
        <f t="shared" si="32"/>
        <v>6601.4117540100269</v>
      </c>
      <c r="T143" s="81" t="s">
        <v>74</v>
      </c>
      <c r="U143" s="81">
        <v>2026</v>
      </c>
      <c r="V143" s="86">
        <v>2280.7098000000001</v>
      </c>
      <c r="W143" s="86">
        <f t="shared" si="33"/>
        <v>8882.1215540100275</v>
      </c>
      <c r="X143" s="86"/>
      <c r="Y143" s="90"/>
      <c r="Z143" s="86" t="s">
        <v>303</v>
      </c>
      <c r="AA143" s="89" t="s">
        <v>448</v>
      </c>
      <c r="AB143" s="90">
        <v>2016</v>
      </c>
      <c r="AC143" s="88" t="s">
        <v>529</v>
      </c>
      <c r="AD143" s="90">
        <v>10</v>
      </c>
      <c r="AE143" s="172">
        <f t="shared" si="27"/>
        <v>46244</v>
      </c>
      <c r="AF143" s="91">
        <f t="shared" si="28"/>
        <v>2027</v>
      </c>
    </row>
    <row r="144" spans="1:32" ht="14.25" customHeight="1">
      <c r="A144" s="81" t="s">
        <v>26</v>
      </c>
      <c r="B144" s="81" t="s">
        <v>523</v>
      </c>
      <c r="C144" s="97" t="s">
        <v>524</v>
      </c>
      <c r="D144" s="82" t="s">
        <v>525</v>
      </c>
      <c r="E144" s="83" t="s">
        <v>530</v>
      </c>
      <c r="F144" s="82"/>
      <c r="G144" s="81">
        <v>1020</v>
      </c>
      <c r="H144" s="81" t="s">
        <v>1187</v>
      </c>
      <c r="I144" s="85">
        <v>1166</v>
      </c>
      <c r="J144" s="85">
        <v>6.1881549134066161</v>
      </c>
      <c r="K144" s="86">
        <v>4269.6227151163594</v>
      </c>
      <c r="L144" s="87">
        <f t="shared" si="0"/>
        <v>0.71160378585272654</v>
      </c>
      <c r="M144" s="86">
        <f t="shared" si="31"/>
        <v>0</v>
      </c>
      <c r="N144" s="86">
        <v>0</v>
      </c>
      <c r="O144" s="86">
        <v>0</v>
      </c>
      <c r="P144" s="86">
        <v>2331.789038893668</v>
      </c>
      <c r="Q144" s="86">
        <v>0</v>
      </c>
      <c r="R144" s="86">
        <v>0</v>
      </c>
      <c r="S144" s="86">
        <f t="shared" si="32"/>
        <v>6601.4117540100269</v>
      </c>
      <c r="T144" s="81" t="s">
        <v>74</v>
      </c>
      <c r="U144" s="81">
        <v>2030</v>
      </c>
      <c r="V144" s="86">
        <v>2264.5507733333329</v>
      </c>
      <c r="W144" s="86">
        <f t="shared" si="33"/>
        <v>8865.9625273433594</v>
      </c>
      <c r="X144" s="86"/>
      <c r="Y144" s="90"/>
      <c r="Z144" s="86" t="s">
        <v>511</v>
      </c>
      <c r="AA144" s="89" t="s">
        <v>304</v>
      </c>
      <c r="AB144" s="90">
        <v>2019</v>
      </c>
      <c r="AC144" s="88" t="s">
        <v>121</v>
      </c>
      <c r="AD144" s="90">
        <v>10</v>
      </c>
      <c r="AE144" s="172">
        <f t="shared" si="27"/>
        <v>47402</v>
      </c>
      <c r="AF144" s="91">
        <f t="shared" si="28"/>
        <v>2030</v>
      </c>
    </row>
    <row r="145" spans="1:32" ht="14.25" customHeight="1">
      <c r="A145" s="81" t="s">
        <v>26</v>
      </c>
      <c r="B145" s="81" t="s">
        <v>523</v>
      </c>
      <c r="C145" s="97" t="s">
        <v>524</v>
      </c>
      <c r="D145" s="82" t="s">
        <v>525</v>
      </c>
      <c r="E145" s="83" t="s">
        <v>531</v>
      </c>
      <c r="F145" s="82"/>
      <c r="G145" s="81">
        <v>1024</v>
      </c>
      <c r="H145" s="81" t="s">
        <v>1187</v>
      </c>
      <c r="I145" s="85">
        <v>987</v>
      </c>
      <c r="J145" s="85">
        <v>6.3944267438535025</v>
      </c>
      <c r="K145" s="86">
        <v>4411.9434722869055</v>
      </c>
      <c r="L145" s="87">
        <f t="shared" si="0"/>
        <v>0.73532391204781755</v>
      </c>
      <c r="M145" s="86">
        <f t="shared" si="31"/>
        <v>0</v>
      </c>
      <c r="N145" s="86">
        <v>0</v>
      </c>
      <c r="O145" s="86">
        <v>0</v>
      </c>
      <c r="P145" s="86">
        <v>2331.789038893668</v>
      </c>
      <c r="Q145" s="86">
        <v>0</v>
      </c>
      <c r="R145" s="86">
        <v>0</v>
      </c>
      <c r="S145" s="86">
        <f t="shared" si="32"/>
        <v>6743.7325111805731</v>
      </c>
      <c r="T145" s="81" t="s">
        <v>74</v>
      </c>
      <c r="U145" s="81">
        <v>2030</v>
      </c>
      <c r="V145" s="86">
        <v>3010.7656400000001</v>
      </c>
      <c r="W145" s="86">
        <f t="shared" si="33"/>
        <v>9754.4981511805727</v>
      </c>
      <c r="X145" s="86"/>
      <c r="Y145" s="90"/>
      <c r="Z145" s="86" t="s">
        <v>439</v>
      </c>
      <c r="AA145" s="89" t="s">
        <v>409</v>
      </c>
      <c r="AB145" s="90">
        <v>2020</v>
      </c>
      <c r="AC145" s="88" t="s">
        <v>128</v>
      </c>
      <c r="AD145" s="90">
        <v>10</v>
      </c>
      <c r="AE145" s="172">
        <f t="shared" si="27"/>
        <v>47606</v>
      </c>
      <c r="AF145" s="91">
        <f t="shared" si="28"/>
        <v>2030</v>
      </c>
    </row>
    <row r="146" spans="1:32" ht="14.25" customHeight="1">
      <c r="A146" s="81" t="s">
        <v>26</v>
      </c>
      <c r="B146" s="81" t="s">
        <v>532</v>
      </c>
      <c r="C146" s="97" t="s">
        <v>533</v>
      </c>
      <c r="D146" s="82" t="s">
        <v>534</v>
      </c>
      <c r="E146" s="83" t="s">
        <v>535</v>
      </c>
      <c r="F146" s="82"/>
      <c r="G146" s="81">
        <v>1020</v>
      </c>
      <c r="H146" s="81" t="s">
        <v>86</v>
      </c>
      <c r="I146" s="85">
        <v>1904</v>
      </c>
      <c r="J146" s="85">
        <v>0</v>
      </c>
      <c r="K146" s="86">
        <v>0</v>
      </c>
      <c r="L146" s="87">
        <f t="shared" si="0"/>
        <v>0</v>
      </c>
      <c r="M146" s="86">
        <f t="shared" si="31"/>
        <v>0</v>
      </c>
      <c r="N146" s="86">
        <v>1444.393273013038</v>
      </c>
      <c r="O146" s="86">
        <v>0</v>
      </c>
      <c r="P146" s="86">
        <v>2278.9104110949984</v>
      </c>
      <c r="Q146" s="86">
        <v>0</v>
      </c>
      <c r="R146" s="86">
        <v>0</v>
      </c>
      <c r="S146" s="86">
        <f t="shared" si="32"/>
        <v>3723.3036841080366</v>
      </c>
      <c r="T146" s="81" t="s">
        <v>74</v>
      </c>
      <c r="U146" s="81">
        <v>2026</v>
      </c>
      <c r="V146" s="86">
        <v>2598.6491999999994</v>
      </c>
      <c r="W146" s="86">
        <f t="shared" si="33"/>
        <v>6321.9528841080355</v>
      </c>
      <c r="X146" s="86"/>
      <c r="Y146" s="90"/>
      <c r="Z146" s="86" t="s">
        <v>398</v>
      </c>
      <c r="AA146" s="89" t="s">
        <v>399</v>
      </c>
      <c r="AB146" s="90">
        <v>2015</v>
      </c>
      <c r="AC146" s="88" t="s">
        <v>400</v>
      </c>
      <c r="AD146" s="90">
        <v>10</v>
      </c>
      <c r="AE146" s="172">
        <f t="shared" si="27"/>
        <v>45960</v>
      </c>
      <c r="AF146" s="91">
        <f t="shared" si="28"/>
        <v>2026</v>
      </c>
    </row>
    <row r="147" spans="1:32" ht="14.25" customHeight="1">
      <c r="A147" s="81" t="s">
        <v>26</v>
      </c>
      <c r="B147" s="81" t="s">
        <v>532</v>
      </c>
      <c r="C147" s="97" t="s">
        <v>533</v>
      </c>
      <c r="D147" s="82" t="s">
        <v>534</v>
      </c>
      <c r="E147" s="83" t="s">
        <v>536</v>
      </c>
      <c r="F147" s="82"/>
      <c r="G147" s="81">
        <v>1202</v>
      </c>
      <c r="H147" s="81" t="s">
        <v>1187</v>
      </c>
      <c r="I147" s="85">
        <v>5103</v>
      </c>
      <c r="J147" s="85">
        <v>7.5289218113113829</v>
      </c>
      <c r="K147" s="86">
        <v>5194.7076367249047</v>
      </c>
      <c r="L147" s="87">
        <f t="shared" si="0"/>
        <v>0.86578460612081742</v>
      </c>
      <c r="M147" s="86">
        <f t="shared" si="31"/>
        <v>0</v>
      </c>
      <c r="N147" s="86">
        <v>0</v>
      </c>
      <c r="O147" s="86">
        <v>0</v>
      </c>
      <c r="P147" s="86">
        <v>2331.789038893668</v>
      </c>
      <c r="Q147" s="86">
        <v>0</v>
      </c>
      <c r="R147" s="86">
        <v>0</v>
      </c>
      <c r="S147" s="86">
        <f t="shared" si="32"/>
        <v>7526.4966756185731</v>
      </c>
      <c r="T147" s="81" t="s">
        <v>74</v>
      </c>
      <c r="U147" s="83">
        <f>AF147</f>
        <v>2028</v>
      </c>
      <c r="V147" s="86">
        <v>3296.8906799999995</v>
      </c>
      <c r="W147" s="86">
        <f t="shared" si="33"/>
        <v>10823.387355618572</v>
      </c>
      <c r="X147" s="86"/>
      <c r="Y147" s="90"/>
      <c r="Z147" s="86" t="s">
        <v>495</v>
      </c>
      <c r="AA147" s="89" t="s">
        <v>537</v>
      </c>
      <c r="AB147" s="90">
        <v>2017</v>
      </c>
      <c r="AC147" s="88" t="s">
        <v>538</v>
      </c>
      <c r="AD147" s="90">
        <v>10</v>
      </c>
      <c r="AE147" s="172">
        <f t="shared" si="27"/>
        <v>46607</v>
      </c>
      <c r="AF147" s="91">
        <f t="shared" si="28"/>
        <v>2028</v>
      </c>
    </row>
    <row r="148" spans="1:32" ht="14.25" customHeight="1">
      <c r="A148" s="81" t="s">
        <v>26</v>
      </c>
      <c r="B148" s="81" t="s">
        <v>539</v>
      </c>
      <c r="C148" s="97">
        <v>402073</v>
      </c>
      <c r="D148" s="82" t="s">
        <v>540</v>
      </c>
      <c r="E148" s="83" t="s">
        <v>541</v>
      </c>
      <c r="F148" s="82"/>
      <c r="G148" s="81">
        <v>1020</v>
      </c>
      <c r="H148" s="81" t="s">
        <v>1187</v>
      </c>
      <c r="I148" s="85">
        <v>1215</v>
      </c>
      <c r="J148" s="85">
        <v>6.1881549134066161</v>
      </c>
      <c r="K148" s="86">
        <v>4269.6227151163594</v>
      </c>
      <c r="L148" s="87">
        <f t="shared" si="0"/>
        <v>0.71160378585272654</v>
      </c>
      <c r="M148" s="86">
        <f t="shared" si="31"/>
        <v>0</v>
      </c>
      <c r="N148" s="86">
        <v>0</v>
      </c>
      <c r="O148" s="86">
        <v>0</v>
      </c>
      <c r="P148" s="86">
        <v>2331.789038893668</v>
      </c>
      <c r="Q148" s="86">
        <v>0</v>
      </c>
      <c r="R148" s="86">
        <v>610.77</v>
      </c>
      <c r="S148" s="86">
        <f t="shared" si="32"/>
        <v>7212.1817540100274</v>
      </c>
      <c r="T148" s="81" t="s">
        <v>74</v>
      </c>
      <c r="U148" s="81">
        <v>2025</v>
      </c>
      <c r="V148" s="86">
        <v>734.26235999999994</v>
      </c>
      <c r="W148" s="86">
        <f t="shared" si="33"/>
        <v>7946.4441140100271</v>
      </c>
      <c r="X148" s="86"/>
      <c r="Y148" s="90"/>
      <c r="Z148" s="86" t="s">
        <v>542</v>
      </c>
      <c r="AA148" s="89" t="s">
        <v>304</v>
      </c>
      <c r="AB148" s="90">
        <v>2023</v>
      </c>
      <c r="AC148" s="88" t="s">
        <v>543</v>
      </c>
      <c r="AD148" s="90">
        <v>10</v>
      </c>
      <c r="AE148" s="172">
        <f t="shared" si="27"/>
        <v>48949</v>
      </c>
      <c r="AF148" s="91">
        <f t="shared" si="28"/>
        <v>2034</v>
      </c>
    </row>
    <row r="149" spans="1:32" ht="14.25" customHeight="1">
      <c r="A149" s="81" t="s">
        <v>26</v>
      </c>
      <c r="B149" s="81" t="s">
        <v>539</v>
      </c>
      <c r="C149" s="97">
        <v>402073</v>
      </c>
      <c r="D149" s="82" t="s">
        <v>540</v>
      </c>
      <c r="E149" s="83" t="s">
        <v>544</v>
      </c>
      <c r="F149" s="82"/>
      <c r="G149" s="81">
        <v>1212</v>
      </c>
      <c r="H149" s="81" t="s">
        <v>1187</v>
      </c>
      <c r="I149" s="85">
        <v>2014</v>
      </c>
      <c r="J149" s="85">
        <v>7.5289218113113829</v>
      </c>
      <c r="K149" s="86">
        <v>5194.7076367249047</v>
      </c>
      <c r="L149" s="87">
        <f t="shared" si="0"/>
        <v>0.86578460612081742</v>
      </c>
      <c r="M149" s="86">
        <f t="shared" si="31"/>
        <v>0</v>
      </c>
      <c r="N149" s="86">
        <v>0</v>
      </c>
      <c r="O149" s="86">
        <v>0</v>
      </c>
      <c r="P149" s="86">
        <v>2331.789038893668</v>
      </c>
      <c r="Q149" s="86">
        <v>0</v>
      </c>
      <c r="R149" s="86">
        <v>0</v>
      </c>
      <c r="S149" s="86">
        <f t="shared" si="32"/>
        <v>7526.4966756185731</v>
      </c>
      <c r="T149" s="81" t="s">
        <v>74</v>
      </c>
      <c r="U149" s="81">
        <v>2021</v>
      </c>
      <c r="V149" s="86">
        <v>4932.6552000000001</v>
      </c>
      <c r="W149" s="86">
        <f t="shared" si="33"/>
        <v>12459.151875618572</v>
      </c>
      <c r="X149" s="86"/>
      <c r="Y149" s="90"/>
      <c r="Z149" s="86" t="s">
        <v>545</v>
      </c>
      <c r="AA149" s="89" t="s">
        <v>546</v>
      </c>
      <c r="AB149" s="90">
        <v>2023</v>
      </c>
      <c r="AC149" s="88" t="s">
        <v>543</v>
      </c>
      <c r="AD149" s="90">
        <v>10</v>
      </c>
      <c r="AE149" s="172">
        <f t="shared" si="27"/>
        <v>48949</v>
      </c>
      <c r="AF149" s="91">
        <f t="shared" si="28"/>
        <v>2034</v>
      </c>
    </row>
    <row r="150" spans="1:32" ht="14.25" customHeight="1">
      <c r="A150" s="81" t="s">
        <v>26</v>
      </c>
      <c r="B150" s="81" t="s">
        <v>539</v>
      </c>
      <c r="C150" s="97">
        <v>402073</v>
      </c>
      <c r="D150" s="94" t="s">
        <v>540</v>
      </c>
      <c r="E150" s="83" t="s">
        <v>547</v>
      </c>
      <c r="F150" s="82"/>
      <c r="G150" s="81">
        <v>1212</v>
      </c>
      <c r="H150" s="81" t="s">
        <v>1187</v>
      </c>
      <c r="I150" s="85">
        <v>4934</v>
      </c>
      <c r="J150" s="85">
        <v>7.5289218113113829</v>
      </c>
      <c r="K150" s="86">
        <v>5194.7076367249047</v>
      </c>
      <c r="L150" s="87">
        <f t="shared" si="0"/>
        <v>0.86578460612081742</v>
      </c>
      <c r="M150" s="86">
        <f t="shared" si="31"/>
        <v>0</v>
      </c>
      <c r="N150" s="86">
        <v>0</v>
      </c>
      <c r="O150" s="86">
        <v>0</v>
      </c>
      <c r="P150" s="86">
        <v>2331.789038893668</v>
      </c>
      <c r="Q150" s="86">
        <v>0</v>
      </c>
      <c r="R150" s="86">
        <v>0</v>
      </c>
      <c r="S150" s="86">
        <f t="shared" si="32"/>
        <v>7526.4966756185731</v>
      </c>
      <c r="T150" s="81" t="s">
        <v>74</v>
      </c>
      <c r="U150" s="81">
        <v>2021</v>
      </c>
      <c r="V150" s="86">
        <v>4892.2236000000003</v>
      </c>
      <c r="W150" s="86">
        <f t="shared" si="33"/>
        <v>12418.720275618572</v>
      </c>
      <c r="X150" s="86"/>
      <c r="Y150" s="90"/>
      <c r="Z150" s="86" t="s">
        <v>545</v>
      </c>
      <c r="AA150" s="89" t="s">
        <v>546</v>
      </c>
      <c r="AB150" s="90">
        <v>2023</v>
      </c>
      <c r="AC150" s="88" t="s">
        <v>543</v>
      </c>
      <c r="AD150" s="90">
        <v>10</v>
      </c>
      <c r="AE150" s="172">
        <f t="shared" si="27"/>
        <v>48949</v>
      </c>
      <c r="AF150" s="91">
        <f t="shared" si="28"/>
        <v>2034</v>
      </c>
    </row>
    <row r="151" spans="1:32" ht="14.25" customHeight="1">
      <c r="A151" s="81" t="s">
        <v>27</v>
      </c>
      <c r="B151" s="81">
        <v>500000</v>
      </c>
      <c r="C151" s="81" t="s">
        <v>548</v>
      </c>
      <c r="D151" s="95" t="s">
        <v>549</v>
      </c>
      <c r="E151" s="83" t="s">
        <v>550</v>
      </c>
      <c r="F151" s="82"/>
      <c r="G151" s="81">
        <v>1024</v>
      </c>
      <c r="H151" s="81" t="s">
        <v>1187</v>
      </c>
      <c r="I151" s="85">
        <v>3053</v>
      </c>
      <c r="J151" s="85">
        <v>6.3944267438535025</v>
      </c>
      <c r="K151" s="86">
        <v>4411.9434722869055</v>
      </c>
      <c r="L151" s="87">
        <f t="shared" si="0"/>
        <v>0.73532391204781755</v>
      </c>
      <c r="M151" s="86">
        <f t="shared" si="31"/>
        <v>0</v>
      </c>
      <c r="N151" s="86">
        <v>0</v>
      </c>
      <c r="O151" s="86">
        <v>0</v>
      </c>
      <c r="P151" s="86">
        <v>2331.789038893668</v>
      </c>
      <c r="Q151" s="86">
        <v>0</v>
      </c>
      <c r="R151" s="86">
        <v>159.29</v>
      </c>
      <c r="S151" s="86">
        <f t="shared" si="32"/>
        <v>6903.022511180573</v>
      </c>
      <c r="T151" s="81" t="s">
        <v>886</v>
      </c>
      <c r="U151" s="81">
        <v>2022</v>
      </c>
      <c r="V151" s="86">
        <v>0</v>
      </c>
      <c r="W151" s="86">
        <f t="shared" si="33"/>
        <v>6903.022511180573</v>
      </c>
      <c r="X151" s="86"/>
      <c r="Y151" s="90"/>
      <c r="Z151" s="86" t="s">
        <v>439</v>
      </c>
      <c r="AA151" s="89" t="s">
        <v>551</v>
      </c>
      <c r="AB151" s="90">
        <v>2012</v>
      </c>
      <c r="AC151" s="88" t="s">
        <v>552</v>
      </c>
      <c r="AD151" s="90">
        <v>10</v>
      </c>
      <c r="AE151" s="172">
        <f t="shared" si="27"/>
        <v>44640</v>
      </c>
      <c r="AF151" s="91">
        <f t="shared" si="28"/>
        <v>2022</v>
      </c>
    </row>
    <row r="152" spans="1:32" ht="14.25" customHeight="1">
      <c r="A152" s="81" t="s">
        <v>27</v>
      </c>
      <c r="B152" s="81">
        <v>504000</v>
      </c>
      <c r="C152" s="81" t="s">
        <v>553</v>
      </c>
      <c r="D152" s="94" t="s">
        <v>554</v>
      </c>
      <c r="E152" s="83" t="s">
        <v>555</v>
      </c>
      <c r="F152" s="82"/>
      <c r="G152" s="81">
        <v>1212</v>
      </c>
      <c r="H152" s="81" t="s">
        <v>1187</v>
      </c>
      <c r="I152" s="85">
        <v>3016</v>
      </c>
      <c r="J152" s="85">
        <v>7.5289218113113829</v>
      </c>
      <c r="K152" s="86">
        <v>5194.7076367249047</v>
      </c>
      <c r="L152" s="87">
        <f t="shared" si="0"/>
        <v>0.86578460612081742</v>
      </c>
      <c r="M152" s="86">
        <f t="shared" si="31"/>
        <v>0</v>
      </c>
      <c r="N152" s="86">
        <v>0</v>
      </c>
      <c r="O152" s="86">
        <v>0</v>
      </c>
      <c r="P152" s="86">
        <v>2331.789038893668</v>
      </c>
      <c r="Q152" s="86">
        <v>0</v>
      </c>
      <c r="R152" s="86">
        <v>0</v>
      </c>
      <c r="S152" s="86">
        <f t="shared" si="32"/>
        <v>7526.4966756185731</v>
      </c>
      <c r="T152" s="81" t="s">
        <v>74</v>
      </c>
      <c r="U152" s="81">
        <v>2026</v>
      </c>
      <c r="V152" s="86">
        <v>3659.4273599999997</v>
      </c>
      <c r="W152" s="86">
        <f t="shared" si="33"/>
        <v>11185.924035618573</v>
      </c>
      <c r="X152" s="86"/>
      <c r="Y152" s="90"/>
      <c r="Z152" s="86" t="s">
        <v>556</v>
      </c>
      <c r="AA152" s="89" t="s">
        <v>557</v>
      </c>
      <c r="AB152" s="90">
        <v>2015</v>
      </c>
      <c r="AC152" s="88" t="s">
        <v>558</v>
      </c>
      <c r="AD152" s="90">
        <v>10</v>
      </c>
      <c r="AE152" s="172">
        <f t="shared" si="27"/>
        <v>45740</v>
      </c>
      <c r="AF152" s="91">
        <f t="shared" si="28"/>
        <v>2025</v>
      </c>
    </row>
    <row r="153" spans="1:32" ht="14.25" customHeight="1">
      <c r="A153" s="81" t="s">
        <v>27</v>
      </c>
      <c r="B153" s="81">
        <v>504000</v>
      </c>
      <c r="C153" s="81" t="s">
        <v>553</v>
      </c>
      <c r="D153" s="94" t="s">
        <v>554</v>
      </c>
      <c r="E153" s="83" t="s">
        <v>559</v>
      </c>
      <c r="F153" s="82"/>
      <c r="G153" s="81">
        <v>1212</v>
      </c>
      <c r="H153" s="81" t="s">
        <v>1187</v>
      </c>
      <c r="I153" s="85">
        <v>4587</v>
      </c>
      <c r="J153" s="85">
        <v>7.5289218113113829</v>
      </c>
      <c r="K153" s="86">
        <v>5194.7076367249047</v>
      </c>
      <c r="L153" s="87">
        <f t="shared" si="0"/>
        <v>0.86578460612081742</v>
      </c>
      <c r="M153" s="86">
        <f t="shared" si="31"/>
        <v>0</v>
      </c>
      <c r="N153" s="86">
        <v>0</v>
      </c>
      <c r="O153" s="86">
        <v>0</v>
      </c>
      <c r="P153" s="86">
        <v>2331.789038893668</v>
      </c>
      <c r="Q153" s="86">
        <v>0</v>
      </c>
      <c r="R153" s="86">
        <v>0</v>
      </c>
      <c r="S153" s="86">
        <f t="shared" si="32"/>
        <v>7526.4966756185731</v>
      </c>
      <c r="T153" s="81" t="s">
        <v>74</v>
      </c>
      <c r="U153" s="81">
        <v>2026</v>
      </c>
      <c r="V153" s="86">
        <v>4622.1895199999999</v>
      </c>
      <c r="W153" s="86">
        <f t="shared" si="33"/>
        <v>12148.686195618573</v>
      </c>
      <c r="X153" s="86"/>
      <c r="Y153" s="90"/>
      <c r="Z153" s="86" t="s">
        <v>556</v>
      </c>
      <c r="AA153" s="89" t="s">
        <v>557</v>
      </c>
      <c r="AB153" s="90">
        <v>2016</v>
      </c>
      <c r="AC153" s="88" t="s">
        <v>560</v>
      </c>
      <c r="AD153" s="90">
        <v>10</v>
      </c>
      <c r="AE153" s="172">
        <f t="shared" si="27"/>
        <v>46207</v>
      </c>
      <c r="AF153" s="91">
        <f t="shared" si="28"/>
        <v>2027</v>
      </c>
    </row>
    <row r="154" spans="1:32" ht="14.25" customHeight="1">
      <c r="A154" s="81" t="s">
        <v>27</v>
      </c>
      <c r="B154" s="81">
        <v>504000</v>
      </c>
      <c r="C154" s="81" t="s">
        <v>553</v>
      </c>
      <c r="D154" s="94" t="s">
        <v>554</v>
      </c>
      <c r="E154" s="83" t="s">
        <v>561</v>
      </c>
      <c r="F154" s="82"/>
      <c r="G154" s="81">
        <v>1212</v>
      </c>
      <c r="H154" s="81" t="s">
        <v>1187</v>
      </c>
      <c r="I154" s="85">
        <v>3374</v>
      </c>
      <c r="J154" s="85">
        <v>7.5289218113113829</v>
      </c>
      <c r="K154" s="86">
        <v>5194.7076367249047</v>
      </c>
      <c r="L154" s="87">
        <f t="shared" si="0"/>
        <v>0.86578460612081742</v>
      </c>
      <c r="M154" s="86">
        <f t="shared" si="31"/>
        <v>0</v>
      </c>
      <c r="N154" s="86">
        <v>0</v>
      </c>
      <c r="O154" s="86">
        <v>0</v>
      </c>
      <c r="P154" s="86">
        <v>2331.789038893668</v>
      </c>
      <c r="Q154" s="86">
        <v>0</v>
      </c>
      <c r="R154" s="86">
        <v>0</v>
      </c>
      <c r="S154" s="86">
        <f t="shared" si="32"/>
        <v>7526.4966756185731</v>
      </c>
      <c r="T154" s="81" t="s">
        <v>74</v>
      </c>
      <c r="U154" s="81">
        <v>2027</v>
      </c>
      <c r="V154" s="86">
        <v>4159.1864400000004</v>
      </c>
      <c r="W154" s="86">
        <f t="shared" si="33"/>
        <v>11685.683115618573</v>
      </c>
      <c r="X154" s="86"/>
      <c r="Y154" s="90"/>
      <c r="Z154" s="86" t="s">
        <v>556</v>
      </c>
      <c r="AA154" s="89" t="s">
        <v>557</v>
      </c>
      <c r="AB154" s="90">
        <v>2017</v>
      </c>
      <c r="AC154" s="88" t="s">
        <v>562</v>
      </c>
      <c r="AD154" s="90">
        <v>10</v>
      </c>
      <c r="AE154" s="172">
        <f t="shared" si="27"/>
        <v>46528</v>
      </c>
      <c r="AF154" s="91">
        <f t="shared" si="28"/>
        <v>2027</v>
      </c>
    </row>
    <row r="155" spans="1:32" ht="14.25" customHeight="1">
      <c r="A155" s="81" t="s">
        <v>27</v>
      </c>
      <c r="B155" s="81">
        <v>504000</v>
      </c>
      <c r="C155" s="81" t="s">
        <v>553</v>
      </c>
      <c r="D155" s="82" t="s">
        <v>554</v>
      </c>
      <c r="E155" s="83" t="s">
        <v>563</v>
      </c>
      <c r="F155" s="82"/>
      <c r="G155" s="81">
        <v>1031</v>
      </c>
      <c r="H155" s="81" t="s">
        <v>1187</v>
      </c>
      <c r="I155" s="85">
        <v>3212</v>
      </c>
      <c r="J155" s="85">
        <v>6.7038344895238353</v>
      </c>
      <c r="K155" s="86">
        <v>4625.4246080427247</v>
      </c>
      <c r="L155" s="87">
        <f t="shared" si="0"/>
        <v>0.77090410134045406</v>
      </c>
      <c r="M155" s="86">
        <f t="shared" si="31"/>
        <v>0</v>
      </c>
      <c r="N155" s="86">
        <v>0</v>
      </c>
      <c r="O155" s="86">
        <v>0</v>
      </c>
      <c r="P155" s="86">
        <v>2331.789038893668</v>
      </c>
      <c r="Q155" s="86">
        <v>0</v>
      </c>
      <c r="R155" s="86">
        <v>0</v>
      </c>
      <c r="S155" s="86">
        <f t="shared" si="32"/>
        <v>6957.2136469363923</v>
      </c>
      <c r="T155" s="81" t="s">
        <v>74</v>
      </c>
      <c r="U155" s="83">
        <f>AF155</f>
        <v>2031</v>
      </c>
      <c r="V155" s="86">
        <v>5827.75569</v>
      </c>
      <c r="W155" s="86">
        <f t="shared" si="33"/>
        <v>12784.969336936392</v>
      </c>
      <c r="X155" s="86"/>
      <c r="Y155" s="90"/>
      <c r="Z155" s="86" t="s">
        <v>564</v>
      </c>
      <c r="AA155" s="89" t="s">
        <v>565</v>
      </c>
      <c r="AB155" s="90">
        <v>2021</v>
      </c>
      <c r="AC155" s="88" t="s">
        <v>131</v>
      </c>
      <c r="AD155" s="90">
        <v>10</v>
      </c>
      <c r="AE155" s="172">
        <f t="shared" si="27"/>
        <v>47937</v>
      </c>
      <c r="AF155" s="91">
        <f t="shared" si="28"/>
        <v>2031</v>
      </c>
    </row>
    <row r="156" spans="1:32" ht="14.25" customHeight="1">
      <c r="A156" s="81" t="s">
        <v>27</v>
      </c>
      <c r="B156" s="81" t="s">
        <v>566</v>
      </c>
      <c r="C156" s="81" t="s">
        <v>567</v>
      </c>
      <c r="D156" s="82" t="s">
        <v>568</v>
      </c>
      <c r="E156" s="83" t="s">
        <v>569</v>
      </c>
      <c r="F156" s="82"/>
      <c r="G156" s="81">
        <v>1212</v>
      </c>
      <c r="H156" s="81" t="s">
        <v>1187</v>
      </c>
      <c r="I156" s="85">
        <v>2545</v>
      </c>
      <c r="J156" s="85">
        <v>7.5289218113113829</v>
      </c>
      <c r="K156" s="86">
        <v>5194.7076367249047</v>
      </c>
      <c r="L156" s="87">
        <f t="shared" si="0"/>
        <v>0.86578460612081742</v>
      </c>
      <c r="M156" s="86">
        <f t="shared" si="31"/>
        <v>0</v>
      </c>
      <c r="N156" s="86">
        <v>0</v>
      </c>
      <c r="O156" s="86">
        <v>0</v>
      </c>
      <c r="P156" s="86">
        <v>2331.789038893668</v>
      </c>
      <c r="Q156" s="86">
        <v>0</v>
      </c>
      <c r="R156" s="86">
        <v>0</v>
      </c>
      <c r="S156" s="86">
        <f t="shared" si="32"/>
        <v>7526.4966756185731</v>
      </c>
      <c r="T156" s="81" t="s">
        <v>74</v>
      </c>
      <c r="U156" s="81">
        <v>2026</v>
      </c>
      <c r="V156" s="86">
        <v>4622.1895199999999</v>
      </c>
      <c r="W156" s="86">
        <f t="shared" si="33"/>
        <v>12148.686195618573</v>
      </c>
      <c r="X156" s="86"/>
      <c r="Y156" s="90"/>
      <c r="Z156" s="86" t="s">
        <v>556</v>
      </c>
      <c r="AA156" s="89" t="s">
        <v>557</v>
      </c>
      <c r="AB156" s="90">
        <v>2016</v>
      </c>
      <c r="AC156" s="88" t="s">
        <v>560</v>
      </c>
      <c r="AD156" s="90">
        <v>10</v>
      </c>
      <c r="AE156" s="172">
        <f t="shared" si="27"/>
        <v>46207</v>
      </c>
      <c r="AF156" s="91">
        <f t="shared" si="28"/>
        <v>2027</v>
      </c>
    </row>
    <row r="157" spans="1:32" ht="14.25" customHeight="1">
      <c r="A157" s="81" t="s">
        <v>27</v>
      </c>
      <c r="B157" s="81">
        <v>505601</v>
      </c>
      <c r="C157" s="81" t="s">
        <v>570</v>
      </c>
      <c r="D157" s="82" t="s">
        <v>571</v>
      </c>
      <c r="E157" s="83" t="s">
        <v>572</v>
      </c>
      <c r="F157" s="82" t="s">
        <v>573</v>
      </c>
      <c r="G157" s="81">
        <v>3007</v>
      </c>
      <c r="H157" s="81" t="s">
        <v>86</v>
      </c>
      <c r="I157" s="85">
        <v>0</v>
      </c>
      <c r="J157" s="85">
        <v>0</v>
      </c>
      <c r="K157" s="86">
        <v>0</v>
      </c>
      <c r="L157" s="87">
        <f t="shared" si="0"/>
        <v>0</v>
      </c>
      <c r="M157" s="86">
        <f t="shared" si="31"/>
        <v>0</v>
      </c>
      <c r="N157" s="86">
        <v>1976.8338315905621</v>
      </c>
      <c r="O157" s="86">
        <v>0</v>
      </c>
      <c r="P157" s="86">
        <v>922.11919273579952</v>
      </c>
      <c r="Q157" s="86">
        <v>0</v>
      </c>
      <c r="R157" s="86">
        <v>0</v>
      </c>
      <c r="S157" s="86">
        <f t="shared" si="32"/>
        <v>2898.9530243263616</v>
      </c>
      <c r="T157" s="81" t="s">
        <v>310</v>
      </c>
      <c r="U157" s="81"/>
      <c r="V157" s="86">
        <v>0</v>
      </c>
      <c r="W157" s="86">
        <f t="shared" si="33"/>
        <v>2898.9530243263616</v>
      </c>
      <c r="X157" s="86"/>
      <c r="Y157" s="90"/>
      <c r="Z157" s="86" t="s">
        <v>574</v>
      </c>
      <c r="AA157" s="89" t="s">
        <v>575</v>
      </c>
      <c r="AB157" s="90">
        <v>2004</v>
      </c>
      <c r="AC157" s="88" t="s">
        <v>576</v>
      </c>
      <c r="AD157" s="90">
        <v>10</v>
      </c>
      <c r="AE157" s="172">
        <f t="shared" si="27"/>
        <v>42063</v>
      </c>
      <c r="AF157" s="91">
        <f t="shared" si="28"/>
        <v>2015</v>
      </c>
    </row>
    <row r="158" spans="1:32" ht="14.25" customHeight="1">
      <c r="A158" s="81" t="s">
        <v>27</v>
      </c>
      <c r="B158" s="81">
        <v>505601</v>
      </c>
      <c r="C158" s="81" t="s">
        <v>570</v>
      </c>
      <c r="D158" s="82" t="s">
        <v>571</v>
      </c>
      <c r="E158" s="83" t="s">
        <v>577</v>
      </c>
      <c r="F158" s="82"/>
      <c r="G158" s="81">
        <v>3007</v>
      </c>
      <c r="H158" s="81" t="s">
        <v>86</v>
      </c>
      <c r="I158" s="85">
        <v>0</v>
      </c>
      <c r="J158" s="85">
        <v>0</v>
      </c>
      <c r="K158" s="86">
        <v>0</v>
      </c>
      <c r="L158" s="87">
        <f t="shared" si="0"/>
        <v>0</v>
      </c>
      <c r="M158" s="86">
        <f t="shared" si="31"/>
        <v>0</v>
      </c>
      <c r="N158" s="86">
        <v>565.83882275455687</v>
      </c>
      <c r="O158" s="86">
        <v>0</v>
      </c>
      <c r="P158" s="86">
        <v>922.11919273579952</v>
      </c>
      <c r="Q158" s="86">
        <v>1196.2121771554407</v>
      </c>
      <c r="R158" s="86">
        <v>0</v>
      </c>
      <c r="S158" s="86">
        <f t="shared" si="32"/>
        <v>2684.1701926457972</v>
      </c>
      <c r="T158" s="81" t="s">
        <v>310</v>
      </c>
      <c r="U158" s="81"/>
      <c r="V158" s="86">
        <v>0</v>
      </c>
      <c r="W158" s="86">
        <f t="shared" si="33"/>
        <v>2684.1701926457972</v>
      </c>
      <c r="X158" s="86"/>
      <c r="Y158" s="90"/>
      <c r="Z158" s="86" t="s">
        <v>578</v>
      </c>
      <c r="AA158" s="89" t="s">
        <v>579</v>
      </c>
      <c r="AB158" s="90">
        <v>2017</v>
      </c>
      <c r="AC158" s="88" t="s">
        <v>580</v>
      </c>
      <c r="AD158" s="90">
        <v>10</v>
      </c>
      <c r="AE158" s="172">
        <f t="shared" si="27"/>
        <v>46557</v>
      </c>
      <c r="AF158" s="91">
        <f t="shared" si="28"/>
        <v>2027</v>
      </c>
    </row>
    <row r="159" spans="1:32" ht="14.25" customHeight="1">
      <c r="A159" s="81" t="s">
        <v>27</v>
      </c>
      <c r="B159" s="81">
        <v>505601</v>
      </c>
      <c r="C159" s="81" t="s">
        <v>570</v>
      </c>
      <c r="D159" s="82" t="s">
        <v>571</v>
      </c>
      <c r="E159" s="83" t="s">
        <v>581</v>
      </c>
      <c r="F159" s="82"/>
      <c r="G159" s="81">
        <v>3007</v>
      </c>
      <c r="H159" s="81" t="s">
        <v>86</v>
      </c>
      <c r="I159" s="85">
        <v>0</v>
      </c>
      <c r="J159" s="85">
        <v>0</v>
      </c>
      <c r="K159" s="86">
        <v>0</v>
      </c>
      <c r="L159" s="87">
        <f t="shared" si="0"/>
        <v>0</v>
      </c>
      <c r="M159" s="86">
        <f t="shared" si="31"/>
        <v>0</v>
      </c>
      <c r="N159" s="86">
        <v>1156.9573039767251</v>
      </c>
      <c r="O159" s="86">
        <v>0</v>
      </c>
      <c r="P159" s="86">
        <v>922.11919273579952</v>
      </c>
      <c r="Q159" s="86">
        <v>0</v>
      </c>
      <c r="R159" s="86">
        <v>0</v>
      </c>
      <c r="S159" s="86">
        <f t="shared" si="32"/>
        <v>2079.0764967125247</v>
      </c>
      <c r="T159" s="81" t="s">
        <v>310</v>
      </c>
      <c r="U159" s="81"/>
      <c r="V159" s="86">
        <v>0</v>
      </c>
      <c r="W159" s="86">
        <f t="shared" si="33"/>
        <v>2079.0764967125247</v>
      </c>
      <c r="X159" s="86"/>
      <c r="Y159" s="90"/>
      <c r="Z159" s="86" t="s">
        <v>578</v>
      </c>
      <c r="AA159" s="89" t="s">
        <v>582</v>
      </c>
      <c r="AB159" s="90">
        <v>2017</v>
      </c>
      <c r="AC159" s="88" t="s">
        <v>580</v>
      </c>
      <c r="AD159" s="90">
        <v>10</v>
      </c>
      <c r="AE159" s="172">
        <f t="shared" si="27"/>
        <v>46557</v>
      </c>
      <c r="AF159" s="91">
        <f t="shared" si="28"/>
        <v>2027</v>
      </c>
    </row>
    <row r="160" spans="1:32" ht="14.25" customHeight="1">
      <c r="A160" s="81" t="s">
        <v>27</v>
      </c>
      <c r="B160" s="81">
        <v>505601</v>
      </c>
      <c r="C160" s="81" t="s">
        <v>570</v>
      </c>
      <c r="D160" s="94" t="s">
        <v>571</v>
      </c>
      <c r="E160" s="83" t="s">
        <v>583</v>
      </c>
      <c r="F160" s="82"/>
      <c r="G160" s="81">
        <v>1247</v>
      </c>
      <c r="H160" s="81" t="s">
        <v>1187</v>
      </c>
      <c r="I160" s="85">
        <v>67</v>
      </c>
      <c r="J160" s="85">
        <v>10.416727437567806</v>
      </c>
      <c r="K160" s="86">
        <v>7187.1982371125405</v>
      </c>
      <c r="L160" s="87">
        <f t="shared" si="0"/>
        <v>1.1978663728520902</v>
      </c>
      <c r="M160" s="86">
        <f t="shared" si="31"/>
        <v>0</v>
      </c>
      <c r="N160" s="86">
        <v>0</v>
      </c>
      <c r="O160" s="86">
        <v>0</v>
      </c>
      <c r="P160" s="86">
        <v>2331.789038893668</v>
      </c>
      <c r="Q160" s="86">
        <v>0</v>
      </c>
      <c r="R160" s="86">
        <v>0</v>
      </c>
      <c r="S160" s="86">
        <f t="shared" si="32"/>
        <v>9518.987276006208</v>
      </c>
      <c r="T160" s="81" t="s">
        <v>74</v>
      </c>
      <c r="U160" s="81">
        <v>2026</v>
      </c>
      <c r="V160" s="86">
        <v>8913.33</v>
      </c>
      <c r="W160" s="86">
        <f t="shared" si="33"/>
        <v>18432.317276006208</v>
      </c>
      <c r="X160" s="86"/>
      <c r="Y160" s="90"/>
      <c r="Z160" s="86" t="s">
        <v>584</v>
      </c>
      <c r="AA160" s="89" t="s">
        <v>585</v>
      </c>
      <c r="AB160" s="90">
        <v>2019</v>
      </c>
      <c r="AC160" s="88" t="s">
        <v>586</v>
      </c>
      <c r="AD160" s="90">
        <v>10</v>
      </c>
      <c r="AE160" s="172">
        <f t="shared" si="27"/>
        <v>47560</v>
      </c>
      <c r="AF160" s="91">
        <f t="shared" si="28"/>
        <v>2030</v>
      </c>
    </row>
    <row r="161" spans="1:32" ht="14.25" customHeight="1">
      <c r="A161" s="81" t="s">
        <v>27</v>
      </c>
      <c r="B161" s="81">
        <v>505601</v>
      </c>
      <c r="C161" s="81" t="s">
        <v>570</v>
      </c>
      <c r="D161" s="82" t="s">
        <v>571</v>
      </c>
      <c r="E161" s="83" t="s">
        <v>587</v>
      </c>
      <c r="F161" s="82"/>
      <c r="G161" s="81">
        <v>1247</v>
      </c>
      <c r="H161" s="81" t="s">
        <v>1187</v>
      </c>
      <c r="I161" s="85">
        <v>8116</v>
      </c>
      <c r="J161" s="85">
        <v>10.416727437567806</v>
      </c>
      <c r="K161" s="86">
        <v>7187.1982371125405</v>
      </c>
      <c r="L161" s="87">
        <f t="shared" si="0"/>
        <v>1.1978663728520902</v>
      </c>
      <c r="M161" s="86">
        <f t="shared" si="31"/>
        <v>2534.6852449550229</v>
      </c>
      <c r="N161" s="86">
        <v>0</v>
      </c>
      <c r="O161" s="86">
        <v>0</v>
      </c>
      <c r="P161" s="86">
        <v>2331.789038893668</v>
      </c>
      <c r="Q161" s="86">
        <v>0</v>
      </c>
      <c r="R161" s="86">
        <v>0</v>
      </c>
      <c r="S161" s="86">
        <f t="shared" si="32"/>
        <v>12053.672520961232</v>
      </c>
      <c r="T161" s="81" t="s">
        <v>74</v>
      </c>
      <c r="U161" s="81">
        <v>2027</v>
      </c>
      <c r="V161" s="86">
        <v>9199.0466399999987</v>
      </c>
      <c r="W161" s="86">
        <f t="shared" si="33"/>
        <v>21252.719160961231</v>
      </c>
      <c r="X161" s="86"/>
      <c r="Y161" s="90"/>
      <c r="Z161" s="86" t="s">
        <v>584</v>
      </c>
      <c r="AA161" s="89" t="s">
        <v>585</v>
      </c>
      <c r="AB161" s="90">
        <v>2019</v>
      </c>
      <c r="AC161" s="88" t="s">
        <v>432</v>
      </c>
      <c r="AD161" s="90">
        <v>10</v>
      </c>
      <c r="AE161" s="172">
        <f t="shared" si="27"/>
        <v>47822</v>
      </c>
      <c r="AF161" s="91">
        <f t="shared" si="28"/>
        <v>2031</v>
      </c>
    </row>
    <row r="162" spans="1:32" ht="14.25" customHeight="1">
      <c r="A162" s="81" t="s">
        <v>27</v>
      </c>
      <c r="B162" s="81">
        <v>505601</v>
      </c>
      <c r="C162" s="81" t="s">
        <v>570</v>
      </c>
      <c r="D162" s="82" t="s">
        <v>571</v>
      </c>
      <c r="E162" s="83" t="s">
        <v>588</v>
      </c>
      <c r="F162" s="82"/>
      <c r="G162" s="81">
        <v>1209</v>
      </c>
      <c r="H162" s="81" t="s">
        <v>1187</v>
      </c>
      <c r="I162" s="85">
        <v>1083</v>
      </c>
      <c r="J162" s="85">
        <v>8.8696887092161489</v>
      </c>
      <c r="K162" s="86">
        <v>6119.7925583334491</v>
      </c>
      <c r="L162" s="87">
        <f t="shared" si="0"/>
        <v>1.0199654263889082</v>
      </c>
      <c r="M162" s="86">
        <f t="shared" si="31"/>
        <v>0</v>
      </c>
      <c r="N162" s="86">
        <v>0</v>
      </c>
      <c r="O162" s="86">
        <v>0</v>
      </c>
      <c r="P162" s="86">
        <v>2331.789038893668</v>
      </c>
      <c r="Q162" s="86">
        <v>0</v>
      </c>
      <c r="R162" s="86">
        <v>0</v>
      </c>
      <c r="S162" s="86">
        <f t="shared" si="32"/>
        <v>8451.5815972271175</v>
      </c>
      <c r="T162" s="81" t="s">
        <v>74</v>
      </c>
      <c r="U162" s="81">
        <v>2031</v>
      </c>
      <c r="V162" s="86">
        <v>3441.6072199999999</v>
      </c>
      <c r="W162" s="86">
        <f t="shared" si="33"/>
        <v>11893.188817227117</v>
      </c>
      <c r="X162" s="86"/>
      <c r="Y162" s="90"/>
      <c r="Z162" s="86" t="s">
        <v>294</v>
      </c>
      <c r="AA162" s="89" t="s">
        <v>589</v>
      </c>
      <c r="AB162" s="90">
        <v>2020</v>
      </c>
      <c r="AC162" s="88" t="s">
        <v>590</v>
      </c>
      <c r="AD162" s="90">
        <v>10</v>
      </c>
      <c r="AE162" s="172">
        <f t="shared" si="27"/>
        <v>47854</v>
      </c>
      <c r="AF162" s="91">
        <f t="shared" si="28"/>
        <v>2031</v>
      </c>
    </row>
    <row r="163" spans="1:32" ht="14.25" customHeight="1">
      <c r="A163" s="81" t="s">
        <v>27</v>
      </c>
      <c r="B163" s="81">
        <v>505601</v>
      </c>
      <c r="C163" s="81" t="s">
        <v>570</v>
      </c>
      <c r="D163" s="82" t="s">
        <v>571</v>
      </c>
      <c r="E163" s="83" t="s">
        <v>591</v>
      </c>
      <c r="F163" s="82"/>
      <c r="G163" s="81">
        <v>1247</v>
      </c>
      <c r="H163" s="81" t="s">
        <v>1187</v>
      </c>
      <c r="I163" s="85">
        <v>1698</v>
      </c>
      <c r="J163" s="85">
        <v>10.416727437567806</v>
      </c>
      <c r="K163" s="86">
        <v>7187.1982371125405</v>
      </c>
      <c r="L163" s="87">
        <f t="shared" si="0"/>
        <v>1.1978663728520902</v>
      </c>
      <c r="M163" s="86">
        <f t="shared" si="31"/>
        <v>0</v>
      </c>
      <c r="N163" s="86">
        <v>0</v>
      </c>
      <c r="O163" s="86">
        <v>0</v>
      </c>
      <c r="P163" s="86">
        <v>2331.789038893668</v>
      </c>
      <c r="Q163" s="86">
        <v>0</v>
      </c>
      <c r="R163" s="86">
        <v>0</v>
      </c>
      <c r="S163" s="86">
        <f t="shared" si="32"/>
        <v>9518.987276006208</v>
      </c>
      <c r="T163" s="81" t="s">
        <v>74</v>
      </c>
      <c r="U163" s="83">
        <f t="shared" ref="U163:U165" si="34">AF163</f>
        <v>2034</v>
      </c>
      <c r="V163" s="86">
        <v>1710.7700971428571</v>
      </c>
      <c r="W163" s="86">
        <f t="shared" si="33"/>
        <v>11229.757373149065</v>
      </c>
      <c r="X163" s="86"/>
      <c r="Y163" s="90"/>
      <c r="Z163" s="86" t="s">
        <v>425</v>
      </c>
      <c r="AA163" s="89" t="s">
        <v>592</v>
      </c>
      <c r="AB163" s="90">
        <v>2023</v>
      </c>
      <c r="AC163" s="88" t="s">
        <v>593</v>
      </c>
      <c r="AD163" s="90">
        <v>10</v>
      </c>
      <c r="AE163" s="172">
        <f t="shared" si="27"/>
        <v>48874</v>
      </c>
      <c r="AF163" s="91">
        <f t="shared" si="28"/>
        <v>2034</v>
      </c>
    </row>
    <row r="164" spans="1:32" ht="14.25" customHeight="1">
      <c r="A164" s="81" t="s">
        <v>27</v>
      </c>
      <c r="B164" s="81">
        <v>505601</v>
      </c>
      <c r="C164" s="81" t="s">
        <v>570</v>
      </c>
      <c r="D164" s="95" t="s">
        <v>571</v>
      </c>
      <c r="E164" s="83" t="s">
        <v>594</v>
      </c>
      <c r="F164" s="82"/>
      <c r="G164" s="81">
        <v>1247</v>
      </c>
      <c r="H164" s="81" t="s">
        <v>1187</v>
      </c>
      <c r="I164" s="85">
        <v>3453</v>
      </c>
      <c r="J164" s="85">
        <v>10.416727437567806</v>
      </c>
      <c r="K164" s="86">
        <v>7187.1982371125405</v>
      </c>
      <c r="L164" s="87">
        <f t="shared" si="0"/>
        <v>1.1978663728520902</v>
      </c>
      <c r="M164" s="86">
        <f t="shared" si="31"/>
        <v>0</v>
      </c>
      <c r="N164" s="86">
        <v>0</v>
      </c>
      <c r="O164" s="86">
        <v>0</v>
      </c>
      <c r="P164" s="86">
        <v>2331.789038893668</v>
      </c>
      <c r="Q164" s="86">
        <v>0</v>
      </c>
      <c r="R164" s="86">
        <v>0</v>
      </c>
      <c r="S164" s="86">
        <f t="shared" si="32"/>
        <v>9518.987276006208</v>
      </c>
      <c r="T164" s="81" t="s">
        <v>74</v>
      </c>
      <c r="U164" s="83">
        <f t="shared" si="34"/>
        <v>2034</v>
      </c>
      <c r="V164" s="86">
        <v>1626.5930228571426</v>
      </c>
      <c r="W164" s="86">
        <f t="shared" si="33"/>
        <v>11145.580298863351</v>
      </c>
      <c r="X164" s="86"/>
      <c r="Y164" s="90"/>
      <c r="Z164" s="86" t="s">
        <v>425</v>
      </c>
      <c r="AA164" s="89" t="s">
        <v>592</v>
      </c>
      <c r="AB164" s="90">
        <v>2023</v>
      </c>
      <c r="AC164" s="88" t="s">
        <v>593</v>
      </c>
      <c r="AD164" s="90">
        <v>10</v>
      </c>
      <c r="AE164" s="172">
        <f t="shared" si="27"/>
        <v>48874</v>
      </c>
      <c r="AF164" s="91">
        <f t="shared" si="28"/>
        <v>2034</v>
      </c>
    </row>
    <row r="165" spans="1:32" ht="14.25" customHeight="1">
      <c r="A165" s="81" t="s">
        <v>27</v>
      </c>
      <c r="B165" s="81">
        <v>505601</v>
      </c>
      <c r="C165" s="81" t="s">
        <v>570</v>
      </c>
      <c r="D165" s="82" t="s">
        <v>571</v>
      </c>
      <c r="E165" s="83" t="s">
        <v>595</v>
      </c>
      <c r="F165" s="82"/>
      <c r="G165" s="81">
        <v>1247</v>
      </c>
      <c r="H165" s="81" t="s">
        <v>1187</v>
      </c>
      <c r="I165" s="85">
        <v>2691</v>
      </c>
      <c r="J165" s="85">
        <v>10.416727437567806</v>
      </c>
      <c r="K165" s="86">
        <v>7187.1982371125405</v>
      </c>
      <c r="L165" s="87">
        <f t="shared" si="0"/>
        <v>1.1978663728520902</v>
      </c>
      <c r="M165" s="86">
        <f t="shared" si="31"/>
        <v>0</v>
      </c>
      <c r="N165" s="86">
        <v>0</v>
      </c>
      <c r="O165" s="86">
        <v>0</v>
      </c>
      <c r="P165" s="86">
        <v>2331.789038893668</v>
      </c>
      <c r="Q165" s="86">
        <v>1155.2763436018151</v>
      </c>
      <c r="R165" s="86">
        <v>0</v>
      </c>
      <c r="S165" s="86">
        <f t="shared" si="32"/>
        <v>10674.263619608024</v>
      </c>
      <c r="T165" s="81" t="s">
        <v>74</v>
      </c>
      <c r="U165" s="83">
        <f t="shared" si="34"/>
        <v>2034</v>
      </c>
      <c r="V165" s="86">
        <v>1620.3211657142856</v>
      </c>
      <c r="W165" s="86">
        <f t="shared" si="33"/>
        <v>12294.584785322309</v>
      </c>
      <c r="X165" s="86"/>
      <c r="Y165" s="90"/>
      <c r="Z165" s="86" t="s">
        <v>425</v>
      </c>
      <c r="AA165" s="89" t="s">
        <v>592</v>
      </c>
      <c r="AB165" s="90">
        <v>2023</v>
      </c>
      <c r="AC165" s="88" t="s">
        <v>593</v>
      </c>
      <c r="AD165" s="90">
        <v>10</v>
      </c>
      <c r="AE165" s="172">
        <f t="shared" si="27"/>
        <v>48874</v>
      </c>
      <c r="AF165" s="91">
        <f t="shared" si="28"/>
        <v>2034</v>
      </c>
    </row>
    <row r="166" spans="1:32" ht="14.25" customHeight="1">
      <c r="A166" s="81" t="s">
        <v>27</v>
      </c>
      <c r="B166" s="81">
        <v>505601</v>
      </c>
      <c r="C166" s="81" t="s">
        <v>570</v>
      </c>
      <c r="D166" s="95" t="s">
        <v>571</v>
      </c>
      <c r="E166" s="83" t="s">
        <v>596</v>
      </c>
      <c r="F166" s="82"/>
      <c r="G166" s="81">
        <v>1247</v>
      </c>
      <c r="H166" s="81" t="s">
        <v>1187</v>
      </c>
      <c r="I166" s="85">
        <v>4459</v>
      </c>
      <c r="J166" s="85">
        <v>10.416727437567806</v>
      </c>
      <c r="K166" s="86">
        <v>7187.1982371125405</v>
      </c>
      <c r="L166" s="87">
        <f t="shared" si="0"/>
        <v>1.1978663728520902</v>
      </c>
      <c r="M166" s="86">
        <f t="shared" si="31"/>
        <v>0</v>
      </c>
      <c r="N166" s="86">
        <v>0</v>
      </c>
      <c r="O166" s="86">
        <v>0</v>
      </c>
      <c r="P166" s="86">
        <v>2331.789038893668</v>
      </c>
      <c r="Q166" s="86">
        <v>638.07608621099087</v>
      </c>
      <c r="R166" s="86">
        <v>0</v>
      </c>
      <c r="S166" s="86">
        <f t="shared" si="32"/>
        <v>10157.063362217199</v>
      </c>
      <c r="T166" s="81" t="s">
        <v>74</v>
      </c>
      <c r="U166" s="81">
        <v>2033</v>
      </c>
      <c r="V166" s="86">
        <v>1806.3872333333334</v>
      </c>
      <c r="W166" s="86">
        <f t="shared" si="33"/>
        <v>11963.450595550532</v>
      </c>
      <c r="X166" s="86"/>
      <c r="Y166" s="90"/>
      <c r="Z166" s="86" t="s">
        <v>425</v>
      </c>
      <c r="AA166" s="89" t="s">
        <v>592</v>
      </c>
      <c r="AB166" s="90">
        <v>2023</v>
      </c>
      <c r="AC166" s="88" t="s">
        <v>593</v>
      </c>
      <c r="AD166" s="90">
        <v>10</v>
      </c>
      <c r="AE166" s="172">
        <f t="shared" si="27"/>
        <v>48874</v>
      </c>
      <c r="AF166" s="91">
        <f t="shared" si="28"/>
        <v>2034</v>
      </c>
    </row>
    <row r="167" spans="1:32" ht="14.25" customHeight="1">
      <c r="A167" s="81" t="s">
        <v>27</v>
      </c>
      <c r="B167" s="81">
        <v>505601</v>
      </c>
      <c r="C167" s="81" t="s">
        <v>570</v>
      </c>
      <c r="D167" s="95" t="s">
        <v>571</v>
      </c>
      <c r="E167" s="83" t="s">
        <v>597</v>
      </c>
      <c r="F167" s="82"/>
      <c r="G167" s="81">
        <v>1247</v>
      </c>
      <c r="H167" s="81" t="s">
        <v>1187</v>
      </c>
      <c r="I167" s="85">
        <v>1036</v>
      </c>
      <c r="J167" s="85">
        <v>10.416727437567806</v>
      </c>
      <c r="K167" s="86">
        <v>7187.1982371125405</v>
      </c>
      <c r="L167" s="87">
        <f t="shared" si="0"/>
        <v>1.1978663728520902</v>
      </c>
      <c r="M167" s="86">
        <f t="shared" si="31"/>
        <v>0</v>
      </c>
      <c r="N167" s="86">
        <v>0</v>
      </c>
      <c r="O167" s="86">
        <v>0</v>
      </c>
      <c r="P167" s="86">
        <v>2331.789038893668</v>
      </c>
      <c r="Q167" s="86">
        <v>0</v>
      </c>
      <c r="R167" s="86">
        <v>0</v>
      </c>
      <c r="S167" s="86">
        <f t="shared" si="32"/>
        <v>9518.987276006208</v>
      </c>
      <c r="T167" s="81" t="s">
        <v>74</v>
      </c>
      <c r="U167" s="81">
        <v>2033</v>
      </c>
      <c r="V167" s="86">
        <v>4064.6622599999992</v>
      </c>
      <c r="W167" s="86">
        <f t="shared" si="33"/>
        <v>13583.649536006207</v>
      </c>
      <c r="X167" s="86"/>
      <c r="Y167" s="90"/>
      <c r="Z167" s="86" t="s">
        <v>425</v>
      </c>
      <c r="AA167" s="89" t="s">
        <v>592</v>
      </c>
      <c r="AB167" s="90">
        <v>2023</v>
      </c>
      <c r="AC167" s="88" t="s">
        <v>593</v>
      </c>
      <c r="AD167" s="90">
        <v>10</v>
      </c>
      <c r="AE167" s="172">
        <f t="shared" si="27"/>
        <v>48874</v>
      </c>
      <c r="AF167" s="91">
        <f t="shared" si="28"/>
        <v>2034</v>
      </c>
    </row>
    <row r="168" spans="1:32" ht="14.25" customHeight="1">
      <c r="A168" s="81" t="s">
        <v>27</v>
      </c>
      <c r="B168" s="81">
        <v>502700</v>
      </c>
      <c r="C168" s="81" t="s">
        <v>598</v>
      </c>
      <c r="D168" s="82" t="s">
        <v>599</v>
      </c>
      <c r="E168" s="83" t="s">
        <v>600</v>
      </c>
      <c r="F168" s="82"/>
      <c r="G168" s="81">
        <v>1212</v>
      </c>
      <c r="H168" s="81" t="s">
        <v>1187</v>
      </c>
      <c r="I168" s="85">
        <v>6649</v>
      </c>
      <c r="J168" s="85">
        <v>7.5289218113113829</v>
      </c>
      <c r="K168" s="86">
        <v>5194.7076367249047</v>
      </c>
      <c r="L168" s="87">
        <f t="shared" si="0"/>
        <v>0.86578460612081742</v>
      </c>
      <c r="M168" s="86">
        <f t="shared" si="31"/>
        <v>561.8942093724105</v>
      </c>
      <c r="N168" s="86">
        <v>0</v>
      </c>
      <c r="O168" s="86">
        <v>0</v>
      </c>
      <c r="P168" s="86">
        <v>2331.789038893668</v>
      </c>
      <c r="Q168" s="86">
        <v>1381.6234061084081</v>
      </c>
      <c r="R168" s="86">
        <v>0</v>
      </c>
      <c r="S168" s="86">
        <f t="shared" si="32"/>
        <v>9470.0142910993927</v>
      </c>
      <c r="T168" s="81" t="s">
        <v>74</v>
      </c>
      <c r="U168" s="81">
        <v>2009</v>
      </c>
      <c r="V168" s="86">
        <v>3659.4273599999997</v>
      </c>
      <c r="W168" s="86">
        <f t="shared" si="33"/>
        <v>13129.441651099392</v>
      </c>
      <c r="X168" s="86"/>
      <c r="Y168" s="90"/>
      <c r="Z168" s="86" t="s">
        <v>556</v>
      </c>
      <c r="AA168" s="89" t="s">
        <v>557</v>
      </c>
      <c r="AB168" s="90">
        <v>2015</v>
      </c>
      <c r="AC168" s="88" t="s">
        <v>601</v>
      </c>
      <c r="AD168" s="90">
        <v>10</v>
      </c>
      <c r="AE168" s="172">
        <f t="shared" si="27"/>
        <v>45733</v>
      </c>
      <c r="AF168" s="91">
        <f t="shared" si="28"/>
        <v>2025</v>
      </c>
    </row>
    <row r="169" spans="1:32" ht="14.25" customHeight="1">
      <c r="A169" s="81" t="s">
        <v>27</v>
      </c>
      <c r="B169" s="81">
        <v>502700</v>
      </c>
      <c r="C169" s="81" t="s">
        <v>598</v>
      </c>
      <c r="D169" s="94" t="s">
        <v>599</v>
      </c>
      <c r="E169" s="83" t="s">
        <v>602</v>
      </c>
      <c r="F169" s="82"/>
      <c r="G169" s="81">
        <v>1212</v>
      </c>
      <c r="H169" s="81" t="s">
        <v>1187</v>
      </c>
      <c r="I169" s="85">
        <v>3633</v>
      </c>
      <c r="J169" s="85">
        <v>7.5289218113113829</v>
      </c>
      <c r="K169" s="86">
        <v>5194.7076367249047</v>
      </c>
      <c r="L169" s="87">
        <f t="shared" si="0"/>
        <v>0.86578460612081742</v>
      </c>
      <c r="M169" s="86">
        <f t="shared" si="31"/>
        <v>0</v>
      </c>
      <c r="N169" s="86">
        <v>0</v>
      </c>
      <c r="O169" s="86">
        <v>0</v>
      </c>
      <c r="P169" s="86">
        <v>2331.789038893668</v>
      </c>
      <c r="Q169" s="86">
        <v>0</v>
      </c>
      <c r="R169" s="86">
        <v>0</v>
      </c>
      <c r="S169" s="86">
        <f t="shared" si="32"/>
        <v>7526.4966756185731</v>
      </c>
      <c r="T169" s="81" t="s">
        <v>74</v>
      </c>
      <c r="U169" s="81">
        <v>2026</v>
      </c>
      <c r="V169" s="86">
        <v>4622.1895199999999</v>
      </c>
      <c r="W169" s="86">
        <f t="shared" si="33"/>
        <v>12148.686195618573</v>
      </c>
      <c r="X169" s="86"/>
      <c r="Y169" s="90"/>
      <c r="Z169" s="86" t="s">
        <v>556</v>
      </c>
      <c r="AA169" s="89" t="s">
        <v>557</v>
      </c>
      <c r="AB169" s="90">
        <v>2016</v>
      </c>
      <c r="AC169" s="88" t="s">
        <v>603</v>
      </c>
      <c r="AD169" s="90">
        <v>10</v>
      </c>
      <c r="AE169" s="172">
        <f t="shared" si="27"/>
        <v>46227</v>
      </c>
      <c r="AF169" s="91">
        <f t="shared" si="28"/>
        <v>2027</v>
      </c>
    </row>
    <row r="170" spans="1:32" ht="14.25" customHeight="1">
      <c r="A170" s="81" t="s">
        <v>27</v>
      </c>
      <c r="B170" s="81">
        <v>502700</v>
      </c>
      <c r="C170" s="81" t="s">
        <v>598</v>
      </c>
      <c r="D170" s="82" t="s">
        <v>599</v>
      </c>
      <c r="E170" s="83" t="s">
        <v>604</v>
      </c>
      <c r="F170" s="82"/>
      <c r="G170" s="81">
        <v>1024</v>
      </c>
      <c r="H170" s="81" t="s">
        <v>1187</v>
      </c>
      <c r="I170" s="85">
        <v>1829</v>
      </c>
      <c r="J170" s="85">
        <v>6.3944267438535025</v>
      </c>
      <c r="K170" s="86">
        <v>4411.9434722869055</v>
      </c>
      <c r="L170" s="87">
        <f t="shared" si="0"/>
        <v>0.73532391204781755</v>
      </c>
      <c r="M170" s="86">
        <f t="shared" si="31"/>
        <v>0</v>
      </c>
      <c r="N170" s="86">
        <v>0</v>
      </c>
      <c r="O170" s="86">
        <v>0</v>
      </c>
      <c r="P170" s="86">
        <v>2331.789038893668</v>
      </c>
      <c r="Q170" s="86">
        <v>2926.775516226794</v>
      </c>
      <c r="R170" s="86">
        <v>0</v>
      </c>
      <c r="S170" s="86">
        <f t="shared" si="32"/>
        <v>9670.5080274073662</v>
      </c>
      <c r="T170" s="81" t="s">
        <v>74</v>
      </c>
      <c r="U170" s="81">
        <v>2025</v>
      </c>
      <c r="V170" s="86">
        <v>2705.60916</v>
      </c>
      <c r="W170" s="86">
        <f t="shared" si="33"/>
        <v>12376.117187407366</v>
      </c>
      <c r="X170" s="86"/>
      <c r="Y170" s="90"/>
      <c r="Z170" s="86" t="s">
        <v>439</v>
      </c>
      <c r="AA170" s="89" t="s">
        <v>304</v>
      </c>
      <c r="AB170" s="90">
        <v>2016</v>
      </c>
      <c r="AC170" s="88" t="s">
        <v>605</v>
      </c>
      <c r="AD170" s="90">
        <v>10</v>
      </c>
      <c r="AE170" s="172">
        <f t="shared" si="27"/>
        <v>45880</v>
      </c>
      <c r="AF170" s="91">
        <f t="shared" si="28"/>
        <v>2026</v>
      </c>
    </row>
    <row r="171" spans="1:32" ht="14.25" customHeight="1">
      <c r="A171" s="81" t="s">
        <v>27</v>
      </c>
      <c r="B171" s="81">
        <v>502700</v>
      </c>
      <c r="C171" s="81" t="s">
        <v>598</v>
      </c>
      <c r="D171" s="94" t="s">
        <v>599</v>
      </c>
      <c r="E171" s="83" t="s">
        <v>606</v>
      </c>
      <c r="F171" s="82"/>
      <c r="G171" s="81">
        <v>1024</v>
      </c>
      <c r="H171" s="81" t="s">
        <v>1187</v>
      </c>
      <c r="I171" s="85">
        <v>1580</v>
      </c>
      <c r="J171" s="85">
        <v>6.3944267438535025</v>
      </c>
      <c r="K171" s="86">
        <v>4411.9434722869055</v>
      </c>
      <c r="L171" s="87">
        <f t="shared" si="0"/>
        <v>0.73532391204781755</v>
      </c>
      <c r="M171" s="86">
        <f t="shared" si="31"/>
        <v>0</v>
      </c>
      <c r="N171" s="86">
        <v>0</v>
      </c>
      <c r="O171" s="86">
        <v>0</v>
      </c>
      <c r="P171" s="86">
        <v>2331.789038893668</v>
      </c>
      <c r="Q171" s="86">
        <v>0</v>
      </c>
      <c r="R171" s="86">
        <v>0</v>
      </c>
      <c r="S171" s="86">
        <f t="shared" si="32"/>
        <v>6743.7325111805731</v>
      </c>
      <c r="T171" s="81" t="s">
        <v>74</v>
      </c>
      <c r="U171" s="81">
        <v>2025</v>
      </c>
      <c r="V171" s="86">
        <v>2705.60916</v>
      </c>
      <c r="W171" s="86">
        <f t="shared" si="33"/>
        <v>9449.341671180573</v>
      </c>
      <c r="X171" s="86"/>
      <c r="Y171" s="90"/>
      <c r="Z171" s="86" t="s">
        <v>439</v>
      </c>
      <c r="AA171" s="89" t="s">
        <v>304</v>
      </c>
      <c r="AB171" s="90">
        <v>2016</v>
      </c>
      <c r="AC171" s="88" t="s">
        <v>605</v>
      </c>
      <c r="AD171" s="90">
        <v>10</v>
      </c>
      <c r="AE171" s="172">
        <f t="shared" si="27"/>
        <v>45880</v>
      </c>
      <c r="AF171" s="91">
        <f t="shared" si="28"/>
        <v>2026</v>
      </c>
    </row>
    <row r="172" spans="1:32" ht="14.25" customHeight="1">
      <c r="A172" s="81" t="s">
        <v>27</v>
      </c>
      <c r="B172" s="81">
        <v>502700</v>
      </c>
      <c r="C172" s="81" t="s">
        <v>598</v>
      </c>
      <c r="D172" s="82" t="s">
        <v>599</v>
      </c>
      <c r="E172" s="83" t="s">
        <v>607</v>
      </c>
      <c r="F172" s="82"/>
      <c r="G172" s="81">
        <v>1020</v>
      </c>
      <c r="H172" s="81" t="s">
        <v>1187</v>
      </c>
      <c r="I172" s="85">
        <v>1294</v>
      </c>
      <c r="J172" s="85">
        <v>6.1881549134066161</v>
      </c>
      <c r="K172" s="86">
        <v>4269.6227151163594</v>
      </c>
      <c r="L172" s="87">
        <f t="shared" si="0"/>
        <v>0.71160378585272654</v>
      </c>
      <c r="M172" s="86">
        <f t="shared" si="31"/>
        <v>0</v>
      </c>
      <c r="N172" s="86">
        <v>0</v>
      </c>
      <c r="O172" s="86">
        <v>0</v>
      </c>
      <c r="P172" s="86">
        <v>2331.789038893668</v>
      </c>
      <c r="Q172" s="86">
        <v>3060.0901409909247</v>
      </c>
      <c r="R172" s="86">
        <v>34.26</v>
      </c>
      <c r="S172" s="86">
        <f t="shared" si="32"/>
        <v>9695.761895000951</v>
      </c>
      <c r="T172" s="81" t="s">
        <v>74</v>
      </c>
      <c r="U172" s="81">
        <v>2028</v>
      </c>
      <c r="V172" s="86">
        <v>2587.7449199999996</v>
      </c>
      <c r="W172" s="86">
        <f t="shared" si="33"/>
        <v>12283.50681500095</v>
      </c>
      <c r="X172" s="86"/>
      <c r="Y172" s="90"/>
      <c r="Z172" s="86" t="s">
        <v>398</v>
      </c>
      <c r="AA172" s="89" t="s">
        <v>399</v>
      </c>
      <c r="AB172" s="90">
        <v>2018</v>
      </c>
      <c r="AC172" s="88" t="s">
        <v>608</v>
      </c>
      <c r="AD172" s="90">
        <v>10</v>
      </c>
      <c r="AE172" s="172">
        <f t="shared" si="27"/>
        <v>46944</v>
      </c>
      <c r="AF172" s="91">
        <f t="shared" si="28"/>
        <v>2029</v>
      </c>
    </row>
    <row r="173" spans="1:32" ht="14.25" customHeight="1">
      <c r="A173" s="81" t="s">
        <v>27</v>
      </c>
      <c r="B173" s="81">
        <v>502700</v>
      </c>
      <c r="C173" s="81" t="s">
        <v>598</v>
      </c>
      <c r="D173" s="82" t="s">
        <v>599</v>
      </c>
      <c r="E173" s="83" t="s">
        <v>609</v>
      </c>
      <c r="F173" s="82"/>
      <c r="G173" s="81">
        <v>1020</v>
      </c>
      <c r="H173" s="81" t="s">
        <v>1187</v>
      </c>
      <c r="I173" s="85">
        <v>1805</v>
      </c>
      <c r="J173" s="85">
        <v>6.1881549134066161</v>
      </c>
      <c r="K173" s="86">
        <v>4269.6227151163594</v>
      </c>
      <c r="L173" s="87">
        <f t="shared" si="0"/>
        <v>0.71160378585272654</v>
      </c>
      <c r="M173" s="86">
        <f t="shared" si="31"/>
        <v>0</v>
      </c>
      <c r="N173" s="86">
        <v>0</v>
      </c>
      <c r="O173" s="86">
        <v>0</v>
      </c>
      <c r="P173" s="86">
        <v>2331.789038893668</v>
      </c>
      <c r="Q173" s="86">
        <v>0</v>
      </c>
      <c r="R173" s="86">
        <v>0</v>
      </c>
      <c r="S173" s="86">
        <f t="shared" si="32"/>
        <v>6601.4117540100269</v>
      </c>
      <c r="T173" s="81" t="s">
        <v>74</v>
      </c>
      <c r="U173" s="81">
        <v>2028</v>
      </c>
      <c r="V173" s="86">
        <v>2587.7449199999996</v>
      </c>
      <c r="W173" s="86">
        <f t="shared" si="33"/>
        <v>9189.1566740100261</v>
      </c>
      <c r="X173" s="86"/>
      <c r="Y173" s="90"/>
      <c r="Z173" s="86" t="s">
        <v>398</v>
      </c>
      <c r="AA173" s="89" t="s">
        <v>399</v>
      </c>
      <c r="AB173" s="90">
        <v>2018</v>
      </c>
      <c r="AC173" s="88" t="s">
        <v>608</v>
      </c>
      <c r="AD173" s="90">
        <v>10</v>
      </c>
      <c r="AE173" s="172">
        <f t="shared" si="27"/>
        <v>46944</v>
      </c>
      <c r="AF173" s="91">
        <f t="shared" si="28"/>
        <v>2029</v>
      </c>
    </row>
    <row r="174" spans="1:32" ht="14.25" customHeight="1">
      <c r="A174" s="81" t="s">
        <v>27</v>
      </c>
      <c r="B174" s="81">
        <v>502700</v>
      </c>
      <c r="C174" s="81" t="s">
        <v>598</v>
      </c>
      <c r="D174" s="94" t="s">
        <v>599</v>
      </c>
      <c r="E174" s="83" t="s">
        <v>610</v>
      </c>
      <c r="F174" s="82"/>
      <c r="G174" s="81">
        <v>1031</v>
      </c>
      <c r="H174" s="81" t="s">
        <v>1187</v>
      </c>
      <c r="I174" s="85">
        <v>1960</v>
      </c>
      <c r="J174" s="85">
        <v>6.7038344895238353</v>
      </c>
      <c r="K174" s="86">
        <v>4625.4246080427247</v>
      </c>
      <c r="L174" s="87">
        <f t="shared" si="0"/>
        <v>0.77090410134045406</v>
      </c>
      <c r="M174" s="86">
        <f t="shared" si="31"/>
        <v>0</v>
      </c>
      <c r="N174" s="86">
        <v>0</v>
      </c>
      <c r="O174" s="86">
        <v>0</v>
      </c>
      <c r="P174" s="86">
        <v>2331.789038893668</v>
      </c>
      <c r="Q174" s="86">
        <v>0</v>
      </c>
      <c r="R174" s="86">
        <v>1387.13</v>
      </c>
      <c r="S174" s="86">
        <f t="shared" si="32"/>
        <v>8344.3436469363915</v>
      </c>
      <c r="T174" s="81" t="s">
        <v>74</v>
      </c>
      <c r="U174" s="83">
        <f>AF174</f>
        <v>2031</v>
      </c>
      <c r="V174" s="86">
        <v>5908.1594399999994</v>
      </c>
      <c r="W174" s="86">
        <f t="shared" si="33"/>
        <v>14252.503086936391</v>
      </c>
      <c r="X174" s="86"/>
      <c r="Y174" s="90"/>
      <c r="Z174" s="86" t="s">
        <v>564</v>
      </c>
      <c r="AA174" s="89" t="s">
        <v>565</v>
      </c>
      <c r="AB174" s="90">
        <v>2021</v>
      </c>
      <c r="AC174" s="88" t="s">
        <v>131</v>
      </c>
      <c r="AD174" s="90">
        <v>10</v>
      </c>
      <c r="AE174" s="172">
        <f t="shared" si="27"/>
        <v>47937</v>
      </c>
      <c r="AF174" s="91">
        <f t="shared" si="28"/>
        <v>2031</v>
      </c>
    </row>
    <row r="175" spans="1:32" ht="14.25" customHeight="1">
      <c r="A175" s="81" t="s">
        <v>27</v>
      </c>
      <c r="B175" s="81">
        <v>504000</v>
      </c>
      <c r="C175" s="81" t="s">
        <v>611</v>
      </c>
      <c r="D175" s="95" t="s">
        <v>612</v>
      </c>
      <c r="E175" s="83" t="s">
        <v>613</v>
      </c>
      <c r="F175" s="82"/>
      <c r="G175" s="81">
        <v>1031</v>
      </c>
      <c r="H175" s="81" t="s">
        <v>1187</v>
      </c>
      <c r="I175" s="85">
        <v>479</v>
      </c>
      <c r="J175" s="85">
        <v>6.7038344895238353</v>
      </c>
      <c r="K175" s="86">
        <v>4625.4246080427247</v>
      </c>
      <c r="L175" s="87">
        <f t="shared" si="0"/>
        <v>0.77090410134045406</v>
      </c>
      <c r="M175" s="86">
        <f t="shared" si="31"/>
        <v>0</v>
      </c>
      <c r="N175" s="86">
        <v>0</v>
      </c>
      <c r="O175" s="86">
        <v>0</v>
      </c>
      <c r="P175" s="86">
        <v>2331.789038893668</v>
      </c>
      <c r="Q175" s="86">
        <v>0</v>
      </c>
      <c r="R175" s="86">
        <v>131.41</v>
      </c>
      <c r="S175" s="86">
        <f t="shared" si="32"/>
        <v>7088.6236469363921</v>
      </c>
      <c r="T175" s="81" t="s">
        <v>91</v>
      </c>
      <c r="U175" s="81"/>
      <c r="V175" s="86">
        <v>0</v>
      </c>
      <c r="W175" s="86">
        <f t="shared" si="33"/>
        <v>7088.6236469363921</v>
      </c>
      <c r="X175" s="86"/>
      <c r="Y175" s="90"/>
      <c r="Z175" s="86" t="s">
        <v>614</v>
      </c>
      <c r="AA175" s="89" t="s">
        <v>615</v>
      </c>
      <c r="AB175" s="90">
        <v>2008</v>
      </c>
      <c r="AC175" s="88" t="s">
        <v>616</v>
      </c>
      <c r="AD175" s="90">
        <v>10</v>
      </c>
      <c r="AE175" s="172">
        <f t="shared" si="27"/>
        <v>43077</v>
      </c>
      <c r="AF175" s="91">
        <f t="shared" si="28"/>
        <v>2018</v>
      </c>
    </row>
    <row r="176" spans="1:32" ht="14.25" customHeight="1">
      <c r="A176" s="81" t="s">
        <v>27</v>
      </c>
      <c r="B176" s="81">
        <v>504000</v>
      </c>
      <c r="C176" s="81" t="s">
        <v>611</v>
      </c>
      <c r="D176" s="94" t="s">
        <v>612</v>
      </c>
      <c r="E176" s="83" t="s">
        <v>617</v>
      </c>
      <c r="F176" s="82"/>
      <c r="G176" s="81">
        <v>1212</v>
      </c>
      <c r="H176" s="81" t="s">
        <v>1187</v>
      </c>
      <c r="I176" s="85">
        <v>3000</v>
      </c>
      <c r="J176" s="85">
        <v>7.5289218113113829</v>
      </c>
      <c r="K176" s="86">
        <v>5194.7076367249047</v>
      </c>
      <c r="L176" s="87">
        <f t="shared" si="0"/>
        <v>0.86578460612081742</v>
      </c>
      <c r="M176" s="86">
        <f t="shared" si="31"/>
        <v>0</v>
      </c>
      <c r="N176" s="86">
        <v>0</v>
      </c>
      <c r="O176" s="86">
        <v>0</v>
      </c>
      <c r="P176" s="86">
        <v>2331.789038893668</v>
      </c>
      <c r="Q176" s="86">
        <v>0</v>
      </c>
      <c r="R176" s="86">
        <v>0</v>
      </c>
      <c r="S176" s="86">
        <f t="shared" si="32"/>
        <v>7526.4966756185731</v>
      </c>
      <c r="T176" s="81" t="s">
        <v>91</v>
      </c>
      <c r="U176" s="81"/>
      <c r="V176" s="86">
        <v>0</v>
      </c>
      <c r="W176" s="86">
        <f t="shared" si="33"/>
        <v>7526.4966756185731</v>
      </c>
      <c r="X176" s="86"/>
      <c r="Y176" s="90"/>
      <c r="Z176" s="86" t="s">
        <v>618</v>
      </c>
      <c r="AA176" s="89" t="s">
        <v>619</v>
      </c>
      <c r="AB176" s="90">
        <v>2012</v>
      </c>
      <c r="AC176" s="88" t="s">
        <v>620</v>
      </c>
      <c r="AD176" s="90">
        <v>10</v>
      </c>
      <c r="AE176" s="172">
        <f t="shared" si="27"/>
        <v>44659</v>
      </c>
      <c r="AF176" s="91">
        <f t="shared" si="28"/>
        <v>2022</v>
      </c>
    </row>
    <row r="177" spans="1:32" ht="14.25" customHeight="1">
      <c r="A177" s="81" t="s">
        <v>27</v>
      </c>
      <c r="B177" s="81" t="s">
        <v>566</v>
      </c>
      <c r="C177" s="81" t="s">
        <v>621</v>
      </c>
      <c r="D177" s="95" t="s">
        <v>622</v>
      </c>
      <c r="E177" s="83" t="s">
        <v>623</v>
      </c>
      <c r="F177" s="82"/>
      <c r="G177" s="81">
        <v>1024</v>
      </c>
      <c r="H177" s="81" t="s">
        <v>1187</v>
      </c>
      <c r="I177" s="85">
        <v>5221</v>
      </c>
      <c r="J177" s="85">
        <v>6.3944267438535025</v>
      </c>
      <c r="K177" s="86">
        <v>4411.9434722869055</v>
      </c>
      <c r="L177" s="87">
        <f t="shared" si="0"/>
        <v>0.73532391204781755</v>
      </c>
      <c r="M177" s="86">
        <f t="shared" si="31"/>
        <v>0</v>
      </c>
      <c r="N177" s="86">
        <v>0</v>
      </c>
      <c r="O177" s="86">
        <v>0</v>
      </c>
      <c r="P177" s="86">
        <v>2331.789038893668</v>
      </c>
      <c r="Q177" s="86">
        <v>0</v>
      </c>
      <c r="R177" s="86">
        <v>8.1300000000000008</v>
      </c>
      <c r="S177" s="86">
        <f t="shared" si="32"/>
        <v>6751.8625111805732</v>
      </c>
      <c r="T177" s="81" t="s">
        <v>74</v>
      </c>
      <c r="U177" s="81">
        <v>2024</v>
      </c>
      <c r="V177" s="86">
        <v>2705.60916</v>
      </c>
      <c r="W177" s="86">
        <f t="shared" si="33"/>
        <v>9457.471671180574</v>
      </c>
      <c r="X177" s="86"/>
      <c r="Y177" s="90"/>
      <c r="Z177" s="86" t="s">
        <v>439</v>
      </c>
      <c r="AA177" s="89" t="s">
        <v>304</v>
      </c>
      <c r="AB177" s="90">
        <v>2013</v>
      </c>
      <c r="AC177" s="88" t="s">
        <v>624</v>
      </c>
      <c r="AD177" s="90">
        <v>10</v>
      </c>
      <c r="AE177" s="172">
        <f t="shared" si="27"/>
        <v>45187</v>
      </c>
      <c r="AF177" s="91">
        <f t="shared" si="28"/>
        <v>2024</v>
      </c>
    </row>
    <row r="178" spans="1:32" ht="14.25" customHeight="1">
      <c r="A178" s="81" t="s">
        <v>27</v>
      </c>
      <c r="B178" s="81" t="s">
        <v>566</v>
      </c>
      <c r="C178" s="81" t="s">
        <v>621</v>
      </c>
      <c r="D178" s="95" t="s">
        <v>622</v>
      </c>
      <c r="E178" s="83" t="s">
        <v>625</v>
      </c>
      <c r="F178" s="82"/>
      <c r="G178" s="81">
        <v>1202</v>
      </c>
      <c r="H178" s="81" t="s">
        <v>1187</v>
      </c>
      <c r="I178" s="85">
        <v>3197</v>
      </c>
      <c r="J178" s="85">
        <v>7.5289218113113829</v>
      </c>
      <c r="K178" s="86">
        <v>5194.7076367249047</v>
      </c>
      <c r="L178" s="87">
        <f t="shared" si="0"/>
        <v>0.86578460612081742</v>
      </c>
      <c r="M178" s="86">
        <f t="shared" si="31"/>
        <v>0</v>
      </c>
      <c r="N178" s="86">
        <v>0</v>
      </c>
      <c r="O178" s="86">
        <v>0</v>
      </c>
      <c r="P178" s="86">
        <v>2331.789038893668</v>
      </c>
      <c r="Q178" s="86">
        <v>0</v>
      </c>
      <c r="R178" s="86">
        <v>0</v>
      </c>
      <c r="S178" s="86">
        <f t="shared" si="32"/>
        <v>7526.4966756185731</v>
      </c>
      <c r="T178" s="81" t="s">
        <v>74</v>
      </c>
      <c r="U178" s="81">
        <v>2024</v>
      </c>
      <c r="V178" s="86">
        <v>3674.3747999999996</v>
      </c>
      <c r="W178" s="86">
        <f t="shared" si="33"/>
        <v>11200.871475618573</v>
      </c>
      <c r="X178" s="86"/>
      <c r="Y178" s="90"/>
      <c r="Z178" s="86" t="s">
        <v>402</v>
      </c>
      <c r="AA178" s="89" t="s">
        <v>626</v>
      </c>
      <c r="AB178" s="90">
        <v>2015</v>
      </c>
      <c r="AC178" s="88" t="s">
        <v>627</v>
      </c>
      <c r="AD178" s="90">
        <v>10</v>
      </c>
      <c r="AE178" s="172">
        <f t="shared" si="27"/>
        <v>45953</v>
      </c>
      <c r="AF178" s="91">
        <f t="shared" si="28"/>
        <v>2026</v>
      </c>
    </row>
    <row r="179" spans="1:32" ht="14.25" customHeight="1">
      <c r="A179" s="81" t="s">
        <v>27</v>
      </c>
      <c r="B179" s="81">
        <v>504000</v>
      </c>
      <c r="C179" s="81" t="s">
        <v>611</v>
      </c>
      <c r="D179" s="82" t="s">
        <v>612</v>
      </c>
      <c r="E179" s="83" t="s">
        <v>628</v>
      </c>
      <c r="F179" s="82"/>
      <c r="G179" s="81">
        <v>1212</v>
      </c>
      <c r="H179" s="81" t="s">
        <v>1187</v>
      </c>
      <c r="I179" s="85">
        <v>1381</v>
      </c>
      <c r="J179" s="85">
        <v>7.5289218113113829</v>
      </c>
      <c r="K179" s="86">
        <v>5194.7076367249047</v>
      </c>
      <c r="L179" s="87">
        <f t="shared" si="0"/>
        <v>0.86578460612081742</v>
      </c>
      <c r="M179" s="86">
        <f t="shared" si="31"/>
        <v>0</v>
      </c>
      <c r="N179" s="86">
        <v>0</v>
      </c>
      <c r="O179" s="86">
        <v>0</v>
      </c>
      <c r="P179" s="86">
        <v>2331.789038893668</v>
      </c>
      <c r="Q179" s="86">
        <v>0</v>
      </c>
      <c r="R179" s="86">
        <v>0</v>
      </c>
      <c r="S179" s="86">
        <f t="shared" si="32"/>
        <v>7526.4966756185731</v>
      </c>
      <c r="T179" s="81" t="s">
        <v>74</v>
      </c>
      <c r="U179" s="81">
        <v>2024</v>
      </c>
      <c r="V179" s="86">
        <v>3659.4273599999997</v>
      </c>
      <c r="W179" s="86">
        <f t="shared" si="33"/>
        <v>11185.924035618573</v>
      </c>
      <c r="X179" s="86"/>
      <c r="Y179" s="90"/>
      <c r="Z179" s="86" t="s">
        <v>556</v>
      </c>
      <c r="AA179" s="89" t="s">
        <v>557</v>
      </c>
      <c r="AB179" s="90">
        <v>2015</v>
      </c>
      <c r="AC179" s="88" t="s">
        <v>629</v>
      </c>
      <c r="AD179" s="90">
        <v>10</v>
      </c>
      <c r="AE179" s="172">
        <f t="shared" si="27"/>
        <v>45754</v>
      </c>
      <c r="AF179" s="91">
        <f t="shared" si="28"/>
        <v>2025</v>
      </c>
    </row>
    <row r="180" spans="1:32" ht="14.25" customHeight="1">
      <c r="A180" s="81" t="s">
        <v>27</v>
      </c>
      <c r="B180" s="81">
        <v>504000</v>
      </c>
      <c r="C180" s="81" t="s">
        <v>611</v>
      </c>
      <c r="D180" s="82" t="s">
        <v>612</v>
      </c>
      <c r="E180" s="83" t="s">
        <v>630</v>
      </c>
      <c r="F180" s="82"/>
      <c r="G180" s="81">
        <v>1212</v>
      </c>
      <c r="H180" s="81" t="s">
        <v>1187</v>
      </c>
      <c r="I180" s="85">
        <v>4749</v>
      </c>
      <c r="J180" s="85">
        <v>7.5289218113113829</v>
      </c>
      <c r="K180" s="86">
        <v>5194.7076367249047</v>
      </c>
      <c r="L180" s="87">
        <f t="shared" si="0"/>
        <v>0.86578460612081742</v>
      </c>
      <c r="M180" s="86">
        <f t="shared" si="31"/>
        <v>0</v>
      </c>
      <c r="N180" s="86">
        <v>0</v>
      </c>
      <c r="O180" s="86">
        <v>0</v>
      </c>
      <c r="P180" s="86">
        <v>2331.789038893668</v>
      </c>
      <c r="Q180" s="86">
        <v>0</v>
      </c>
      <c r="R180" s="86">
        <v>716.72</v>
      </c>
      <c r="S180" s="86">
        <f t="shared" si="32"/>
        <v>8243.2166756185725</v>
      </c>
      <c r="T180" s="81" t="s">
        <v>74</v>
      </c>
      <c r="U180" s="81">
        <v>2025</v>
      </c>
      <c r="V180" s="86">
        <v>3659.4273599999997</v>
      </c>
      <c r="W180" s="86">
        <f t="shared" si="33"/>
        <v>11902.644035618572</v>
      </c>
      <c r="X180" s="86"/>
      <c r="Y180" s="90"/>
      <c r="Z180" s="86" t="s">
        <v>556</v>
      </c>
      <c r="AA180" s="89" t="s">
        <v>557</v>
      </c>
      <c r="AB180" s="90">
        <v>2015</v>
      </c>
      <c r="AC180" s="88" t="s">
        <v>601</v>
      </c>
      <c r="AD180" s="90">
        <v>10</v>
      </c>
      <c r="AE180" s="172">
        <f t="shared" si="27"/>
        <v>45733</v>
      </c>
      <c r="AF180" s="91">
        <f t="shared" si="28"/>
        <v>2025</v>
      </c>
    </row>
    <row r="181" spans="1:32" ht="14.25" customHeight="1">
      <c r="A181" s="81" t="s">
        <v>27</v>
      </c>
      <c r="B181" s="81">
        <v>504000</v>
      </c>
      <c r="C181" s="81" t="s">
        <v>611</v>
      </c>
      <c r="D181" s="94" t="s">
        <v>612</v>
      </c>
      <c r="E181" s="83" t="s">
        <v>631</v>
      </c>
      <c r="F181" s="82"/>
      <c r="G181" s="81">
        <v>1212</v>
      </c>
      <c r="H181" s="81" t="s">
        <v>1187</v>
      </c>
      <c r="I181" s="85">
        <v>3036</v>
      </c>
      <c r="J181" s="85">
        <v>7.5289218113113829</v>
      </c>
      <c r="K181" s="86">
        <v>5194.7076367249047</v>
      </c>
      <c r="L181" s="87">
        <f t="shared" si="0"/>
        <v>0.86578460612081742</v>
      </c>
      <c r="M181" s="86">
        <f t="shared" si="31"/>
        <v>0</v>
      </c>
      <c r="N181" s="86">
        <v>0</v>
      </c>
      <c r="O181" s="86">
        <v>0</v>
      </c>
      <c r="P181" s="86">
        <v>2331.789038893668</v>
      </c>
      <c r="Q181" s="86">
        <v>0</v>
      </c>
      <c r="R181" s="86">
        <v>0</v>
      </c>
      <c r="S181" s="86">
        <f t="shared" si="32"/>
        <v>7526.4966756185731</v>
      </c>
      <c r="T181" s="81" t="s">
        <v>74</v>
      </c>
      <c r="U181" s="83">
        <f t="shared" ref="U181:U186" si="35">AF181</f>
        <v>2026</v>
      </c>
      <c r="V181" s="86">
        <v>4652.0843999999988</v>
      </c>
      <c r="W181" s="86">
        <f t="shared" si="33"/>
        <v>12178.581075618571</v>
      </c>
      <c r="X181" s="86"/>
      <c r="Y181" s="90"/>
      <c r="Z181" s="86" t="s">
        <v>556</v>
      </c>
      <c r="AA181" s="89" t="s">
        <v>557</v>
      </c>
      <c r="AB181" s="90">
        <v>2016</v>
      </c>
      <c r="AC181" s="88" t="s">
        <v>197</v>
      </c>
      <c r="AD181" s="90">
        <v>10</v>
      </c>
      <c r="AE181" s="172">
        <f t="shared" si="27"/>
        <v>45982</v>
      </c>
      <c r="AF181" s="91">
        <f t="shared" si="28"/>
        <v>2026</v>
      </c>
    </row>
    <row r="182" spans="1:32" ht="14.25" customHeight="1">
      <c r="A182" s="81" t="s">
        <v>27</v>
      </c>
      <c r="B182" s="81">
        <v>504000</v>
      </c>
      <c r="C182" s="81" t="s">
        <v>611</v>
      </c>
      <c r="D182" s="94" t="s">
        <v>612</v>
      </c>
      <c r="E182" s="83" t="s">
        <v>632</v>
      </c>
      <c r="F182" s="82"/>
      <c r="G182" s="81">
        <v>1212</v>
      </c>
      <c r="H182" s="81" t="s">
        <v>1187</v>
      </c>
      <c r="I182" s="85">
        <v>3379</v>
      </c>
      <c r="J182" s="85">
        <v>7.5289218113113829</v>
      </c>
      <c r="K182" s="86">
        <v>5194.7076367249047</v>
      </c>
      <c r="L182" s="87">
        <f t="shared" si="0"/>
        <v>0.86578460612081742</v>
      </c>
      <c r="M182" s="86">
        <f t="shared" si="31"/>
        <v>0</v>
      </c>
      <c r="N182" s="86">
        <v>0</v>
      </c>
      <c r="O182" s="86">
        <v>0</v>
      </c>
      <c r="P182" s="86">
        <v>2331.789038893668</v>
      </c>
      <c r="Q182" s="86">
        <v>0</v>
      </c>
      <c r="R182" s="86">
        <v>0</v>
      </c>
      <c r="S182" s="86">
        <f t="shared" si="32"/>
        <v>7526.4966756185731</v>
      </c>
      <c r="T182" s="81" t="s">
        <v>74</v>
      </c>
      <c r="U182" s="83">
        <f t="shared" si="35"/>
        <v>2026</v>
      </c>
      <c r="V182" s="86">
        <v>4622.1895199999999</v>
      </c>
      <c r="W182" s="86">
        <f t="shared" si="33"/>
        <v>12148.686195618573</v>
      </c>
      <c r="X182" s="86"/>
      <c r="Y182" s="90"/>
      <c r="Z182" s="86" t="s">
        <v>556</v>
      </c>
      <c r="AA182" s="89" t="s">
        <v>557</v>
      </c>
      <c r="AB182" s="90">
        <v>2016</v>
      </c>
      <c r="AC182" s="88" t="s">
        <v>197</v>
      </c>
      <c r="AD182" s="90">
        <v>10</v>
      </c>
      <c r="AE182" s="172">
        <f t="shared" si="27"/>
        <v>45982</v>
      </c>
      <c r="AF182" s="91">
        <f t="shared" si="28"/>
        <v>2026</v>
      </c>
    </row>
    <row r="183" spans="1:32" ht="14.25" customHeight="1">
      <c r="A183" s="81" t="s">
        <v>27</v>
      </c>
      <c r="B183" s="81">
        <v>504000</v>
      </c>
      <c r="C183" s="81" t="s">
        <v>611</v>
      </c>
      <c r="D183" s="94" t="s">
        <v>612</v>
      </c>
      <c r="E183" s="83" t="s">
        <v>633</v>
      </c>
      <c r="F183" s="82"/>
      <c r="G183" s="81">
        <v>1212</v>
      </c>
      <c r="H183" s="81" t="s">
        <v>1187</v>
      </c>
      <c r="I183" s="85">
        <v>4180</v>
      </c>
      <c r="J183" s="85">
        <v>7.5289218113113829</v>
      </c>
      <c r="K183" s="86">
        <v>5194.7076367249047</v>
      </c>
      <c r="L183" s="87">
        <f t="shared" si="0"/>
        <v>0.86578460612081742</v>
      </c>
      <c r="M183" s="86">
        <f t="shared" si="31"/>
        <v>0</v>
      </c>
      <c r="N183" s="86">
        <v>0</v>
      </c>
      <c r="O183" s="86">
        <v>0</v>
      </c>
      <c r="P183" s="86">
        <v>2331.789038893668</v>
      </c>
      <c r="Q183" s="86">
        <v>0</v>
      </c>
      <c r="R183" s="86">
        <v>0</v>
      </c>
      <c r="S183" s="86">
        <f t="shared" si="32"/>
        <v>7526.4966756185731</v>
      </c>
      <c r="T183" s="81" t="s">
        <v>74</v>
      </c>
      <c r="U183" s="83">
        <f t="shared" si="35"/>
        <v>2026</v>
      </c>
      <c r="V183" s="86">
        <v>4622.1895199999999</v>
      </c>
      <c r="W183" s="86">
        <f t="shared" si="33"/>
        <v>12148.686195618573</v>
      </c>
      <c r="X183" s="86"/>
      <c r="Y183" s="90"/>
      <c r="Z183" s="86" t="s">
        <v>556</v>
      </c>
      <c r="AA183" s="89" t="s">
        <v>557</v>
      </c>
      <c r="AB183" s="90">
        <v>2016</v>
      </c>
      <c r="AC183" s="88" t="s">
        <v>197</v>
      </c>
      <c r="AD183" s="90">
        <v>10</v>
      </c>
      <c r="AE183" s="172">
        <f t="shared" si="27"/>
        <v>45982</v>
      </c>
      <c r="AF183" s="91">
        <f t="shared" si="28"/>
        <v>2026</v>
      </c>
    </row>
    <row r="184" spans="1:32" ht="14.25" customHeight="1">
      <c r="A184" s="81" t="s">
        <v>27</v>
      </c>
      <c r="B184" s="81" t="s">
        <v>566</v>
      </c>
      <c r="C184" s="81" t="s">
        <v>621</v>
      </c>
      <c r="D184" s="95" t="s">
        <v>622</v>
      </c>
      <c r="E184" s="83" t="s">
        <v>634</v>
      </c>
      <c r="F184" s="82"/>
      <c r="G184" s="81">
        <v>1212</v>
      </c>
      <c r="H184" s="81" t="s">
        <v>1187</v>
      </c>
      <c r="I184" s="85">
        <v>1384</v>
      </c>
      <c r="J184" s="85">
        <v>7.5289218113113829</v>
      </c>
      <c r="K184" s="86">
        <v>5194.7076367249047</v>
      </c>
      <c r="L184" s="87">
        <f t="shared" si="0"/>
        <v>0.86578460612081742</v>
      </c>
      <c r="M184" s="86">
        <f t="shared" si="31"/>
        <v>0</v>
      </c>
      <c r="N184" s="86">
        <v>0</v>
      </c>
      <c r="O184" s="86">
        <v>0</v>
      </c>
      <c r="P184" s="86">
        <v>2331.789038893668</v>
      </c>
      <c r="Q184" s="86">
        <v>0</v>
      </c>
      <c r="R184" s="86">
        <v>228.67</v>
      </c>
      <c r="S184" s="86">
        <f t="shared" si="32"/>
        <v>7755.1666756185732</v>
      </c>
      <c r="T184" s="81" t="s">
        <v>74</v>
      </c>
      <c r="U184" s="83">
        <f t="shared" si="35"/>
        <v>2026</v>
      </c>
      <c r="V184" s="86">
        <v>4622.1895199999999</v>
      </c>
      <c r="W184" s="86">
        <f t="shared" si="33"/>
        <v>12377.356195618573</v>
      </c>
      <c r="X184" s="86"/>
      <c r="Y184" s="90"/>
      <c r="Z184" s="86" t="s">
        <v>556</v>
      </c>
      <c r="AA184" s="89" t="s">
        <v>557</v>
      </c>
      <c r="AB184" s="90">
        <v>2016</v>
      </c>
      <c r="AC184" s="88" t="s">
        <v>197</v>
      </c>
      <c r="AD184" s="90">
        <v>10</v>
      </c>
      <c r="AE184" s="172">
        <f t="shared" si="27"/>
        <v>45982</v>
      </c>
      <c r="AF184" s="91">
        <f t="shared" si="28"/>
        <v>2026</v>
      </c>
    </row>
    <row r="185" spans="1:32" ht="14.25" customHeight="1">
      <c r="A185" s="81" t="s">
        <v>27</v>
      </c>
      <c r="B185" s="81">
        <v>504000</v>
      </c>
      <c r="C185" s="81" t="s">
        <v>611</v>
      </c>
      <c r="D185" s="82" t="s">
        <v>612</v>
      </c>
      <c r="E185" s="83" t="s">
        <v>635</v>
      </c>
      <c r="F185" s="82"/>
      <c r="G185" s="81">
        <v>1212</v>
      </c>
      <c r="H185" s="81" t="s">
        <v>1187</v>
      </c>
      <c r="I185" s="85">
        <v>4073</v>
      </c>
      <c r="J185" s="85">
        <v>7.5289218113113829</v>
      </c>
      <c r="K185" s="86">
        <v>5194.7076367249047</v>
      </c>
      <c r="L185" s="87">
        <f t="shared" si="0"/>
        <v>0.86578460612081742</v>
      </c>
      <c r="M185" s="86">
        <f t="shared" si="31"/>
        <v>0</v>
      </c>
      <c r="N185" s="86">
        <v>0</v>
      </c>
      <c r="O185" s="86">
        <v>0</v>
      </c>
      <c r="P185" s="86">
        <v>2331.789038893668</v>
      </c>
      <c r="Q185" s="86">
        <v>0</v>
      </c>
      <c r="R185" s="86">
        <v>0</v>
      </c>
      <c r="S185" s="86">
        <f t="shared" si="32"/>
        <v>7526.4966756185731</v>
      </c>
      <c r="T185" s="81" t="s">
        <v>74</v>
      </c>
      <c r="U185" s="83">
        <f t="shared" si="35"/>
        <v>2027</v>
      </c>
      <c r="V185" s="86">
        <v>4622.1895199999999</v>
      </c>
      <c r="W185" s="86">
        <f t="shared" si="33"/>
        <v>12148.686195618573</v>
      </c>
      <c r="X185" s="86"/>
      <c r="Y185" s="90"/>
      <c r="Z185" s="86" t="s">
        <v>556</v>
      </c>
      <c r="AA185" s="89" t="s">
        <v>557</v>
      </c>
      <c r="AB185" s="90">
        <v>2016</v>
      </c>
      <c r="AC185" s="88" t="s">
        <v>560</v>
      </c>
      <c r="AD185" s="90">
        <v>10</v>
      </c>
      <c r="AE185" s="172">
        <f t="shared" si="27"/>
        <v>46207</v>
      </c>
      <c r="AF185" s="91">
        <f t="shared" si="28"/>
        <v>2027</v>
      </c>
    </row>
    <row r="186" spans="1:32" ht="14.25" customHeight="1">
      <c r="A186" s="81" t="s">
        <v>27</v>
      </c>
      <c r="B186" s="81" t="s">
        <v>566</v>
      </c>
      <c r="C186" s="81" t="s">
        <v>621</v>
      </c>
      <c r="D186" s="95" t="s">
        <v>622</v>
      </c>
      <c r="E186" s="83" t="s">
        <v>636</v>
      </c>
      <c r="F186" s="82"/>
      <c r="G186" s="81">
        <v>1212</v>
      </c>
      <c r="H186" s="81" t="s">
        <v>1187</v>
      </c>
      <c r="I186" s="85">
        <v>1749</v>
      </c>
      <c r="J186" s="85">
        <v>7.5289218113113829</v>
      </c>
      <c r="K186" s="86">
        <v>5194.7076367249047</v>
      </c>
      <c r="L186" s="87">
        <f t="shared" si="0"/>
        <v>0.86578460612081742</v>
      </c>
      <c r="M186" s="86">
        <f t="shared" si="31"/>
        <v>0</v>
      </c>
      <c r="N186" s="86">
        <v>0</v>
      </c>
      <c r="O186" s="86">
        <v>0</v>
      </c>
      <c r="P186" s="86">
        <v>2331.789038893668</v>
      </c>
      <c r="Q186" s="86">
        <v>0</v>
      </c>
      <c r="R186" s="86">
        <v>0</v>
      </c>
      <c r="S186" s="86">
        <f t="shared" si="32"/>
        <v>7526.4966756185731</v>
      </c>
      <c r="T186" s="81" t="s">
        <v>74</v>
      </c>
      <c r="U186" s="83">
        <f t="shared" si="35"/>
        <v>2027</v>
      </c>
      <c r="V186" s="86">
        <v>4622.1895199999999</v>
      </c>
      <c r="W186" s="86">
        <f t="shared" si="33"/>
        <v>12148.686195618573</v>
      </c>
      <c r="X186" s="86"/>
      <c r="Y186" s="90"/>
      <c r="Z186" s="86" t="s">
        <v>556</v>
      </c>
      <c r="AA186" s="89" t="s">
        <v>557</v>
      </c>
      <c r="AB186" s="90">
        <v>2016</v>
      </c>
      <c r="AC186" s="88" t="s">
        <v>560</v>
      </c>
      <c r="AD186" s="90">
        <v>10</v>
      </c>
      <c r="AE186" s="172">
        <f t="shared" si="27"/>
        <v>46207</v>
      </c>
      <c r="AF186" s="91">
        <f t="shared" si="28"/>
        <v>2027</v>
      </c>
    </row>
    <row r="187" spans="1:32" ht="14.25" customHeight="1">
      <c r="A187" s="81" t="s">
        <v>27</v>
      </c>
      <c r="B187" s="81">
        <v>504000</v>
      </c>
      <c r="C187" s="81" t="s">
        <v>611</v>
      </c>
      <c r="D187" s="94" t="s">
        <v>612</v>
      </c>
      <c r="E187" s="83" t="s">
        <v>637</v>
      </c>
      <c r="F187" s="82"/>
      <c r="G187" s="81">
        <v>1024</v>
      </c>
      <c r="H187" s="81" t="s">
        <v>1187</v>
      </c>
      <c r="I187" s="85">
        <v>3306</v>
      </c>
      <c r="J187" s="85">
        <v>6.3944267438535025</v>
      </c>
      <c r="K187" s="86">
        <v>4411.9434722869055</v>
      </c>
      <c r="L187" s="87">
        <f t="shared" si="0"/>
        <v>0.73532391204781755</v>
      </c>
      <c r="M187" s="86">
        <f t="shared" si="31"/>
        <v>0</v>
      </c>
      <c r="N187" s="86">
        <v>0</v>
      </c>
      <c r="O187" s="86">
        <v>0</v>
      </c>
      <c r="P187" s="86">
        <v>2331.789038893668</v>
      </c>
      <c r="Q187" s="86">
        <v>0</v>
      </c>
      <c r="R187" s="86">
        <v>0</v>
      </c>
      <c r="S187" s="86">
        <f t="shared" si="32"/>
        <v>6743.7325111805731</v>
      </c>
      <c r="T187" s="81" t="s">
        <v>91</v>
      </c>
      <c r="U187" s="81"/>
      <c r="V187" s="86">
        <v>0</v>
      </c>
      <c r="W187" s="86">
        <f t="shared" si="33"/>
        <v>6743.7325111805731</v>
      </c>
      <c r="X187" s="86"/>
      <c r="Y187" s="90"/>
      <c r="Z187" s="86" t="s">
        <v>439</v>
      </c>
      <c r="AA187" s="89" t="s">
        <v>304</v>
      </c>
      <c r="AB187" s="90">
        <v>2016</v>
      </c>
      <c r="AC187" s="88" t="s">
        <v>638</v>
      </c>
      <c r="AD187" s="90">
        <v>10</v>
      </c>
      <c r="AE187" s="172">
        <f t="shared" si="27"/>
        <v>45997</v>
      </c>
      <c r="AF187" s="91">
        <f t="shared" si="28"/>
        <v>2026</v>
      </c>
    </row>
    <row r="188" spans="1:32" ht="14.25" customHeight="1">
      <c r="A188" s="81" t="s">
        <v>27</v>
      </c>
      <c r="B188" s="81">
        <v>504000</v>
      </c>
      <c r="C188" s="81" t="s">
        <v>611</v>
      </c>
      <c r="D188" s="82" t="s">
        <v>612</v>
      </c>
      <c r="E188" s="83" t="s">
        <v>639</v>
      </c>
      <c r="F188" s="82"/>
      <c r="G188" s="81">
        <v>1024</v>
      </c>
      <c r="H188" s="81" t="s">
        <v>1187</v>
      </c>
      <c r="I188" s="85">
        <v>811</v>
      </c>
      <c r="J188" s="85">
        <v>6.3944267438535025</v>
      </c>
      <c r="K188" s="86">
        <v>4411.9434722869055</v>
      </c>
      <c r="L188" s="87">
        <f t="shared" si="0"/>
        <v>0.73532391204781755</v>
      </c>
      <c r="M188" s="86">
        <f t="shared" si="31"/>
        <v>0</v>
      </c>
      <c r="N188" s="86">
        <v>0</v>
      </c>
      <c r="O188" s="86">
        <v>0</v>
      </c>
      <c r="P188" s="86">
        <v>2331.789038893668</v>
      </c>
      <c r="Q188" s="86">
        <v>0</v>
      </c>
      <c r="R188" s="86">
        <v>0</v>
      </c>
      <c r="S188" s="86">
        <f t="shared" si="32"/>
        <v>6743.7325111805731</v>
      </c>
      <c r="T188" s="81" t="s">
        <v>74</v>
      </c>
      <c r="U188" s="83">
        <f>AF188</f>
        <v>2026</v>
      </c>
      <c r="V188" s="86">
        <v>2705.60916</v>
      </c>
      <c r="W188" s="86">
        <f t="shared" si="33"/>
        <v>9449.341671180573</v>
      </c>
      <c r="X188" s="86"/>
      <c r="Y188" s="90"/>
      <c r="Z188" s="86" t="s">
        <v>439</v>
      </c>
      <c r="AA188" s="89" t="s">
        <v>304</v>
      </c>
      <c r="AB188" s="90">
        <v>2016</v>
      </c>
      <c r="AC188" s="88" t="s">
        <v>605</v>
      </c>
      <c r="AD188" s="90">
        <v>10</v>
      </c>
      <c r="AE188" s="172">
        <f t="shared" si="27"/>
        <v>45880</v>
      </c>
      <c r="AF188" s="91">
        <f t="shared" si="28"/>
        <v>2026</v>
      </c>
    </row>
    <row r="189" spans="1:32" ht="14.25" customHeight="1">
      <c r="A189" s="81" t="s">
        <v>27</v>
      </c>
      <c r="B189" s="81" t="s">
        <v>566</v>
      </c>
      <c r="C189" s="81" t="s">
        <v>621</v>
      </c>
      <c r="D189" s="95" t="s">
        <v>622</v>
      </c>
      <c r="E189" s="83" t="s">
        <v>640</v>
      </c>
      <c r="F189" s="82"/>
      <c r="G189" s="81">
        <v>1212</v>
      </c>
      <c r="H189" s="81" t="s">
        <v>1187</v>
      </c>
      <c r="I189" s="85">
        <v>2832</v>
      </c>
      <c r="J189" s="85">
        <v>7.5289218113113829</v>
      </c>
      <c r="K189" s="86">
        <v>5194.7076367249047</v>
      </c>
      <c r="L189" s="87">
        <f t="shared" si="0"/>
        <v>0.86578460612081742</v>
      </c>
      <c r="M189" s="86">
        <f t="shared" si="31"/>
        <v>0</v>
      </c>
      <c r="N189" s="86">
        <v>0</v>
      </c>
      <c r="O189" s="86">
        <v>0</v>
      </c>
      <c r="P189" s="86">
        <v>2331.789038893668</v>
      </c>
      <c r="Q189" s="86">
        <v>0</v>
      </c>
      <c r="R189" s="86">
        <v>0</v>
      </c>
      <c r="S189" s="86">
        <f t="shared" si="32"/>
        <v>7526.4966756185731</v>
      </c>
      <c r="T189" s="81" t="s">
        <v>74</v>
      </c>
      <c r="U189" s="81">
        <v>2024</v>
      </c>
      <c r="V189" s="86">
        <v>3659.4273599999997</v>
      </c>
      <c r="W189" s="86">
        <f t="shared" si="33"/>
        <v>11185.924035618573</v>
      </c>
      <c r="X189" s="86"/>
      <c r="Y189" s="90"/>
      <c r="Z189" s="86" t="s">
        <v>641</v>
      </c>
      <c r="AA189" s="89" t="s">
        <v>642</v>
      </c>
      <c r="AB189" s="90">
        <v>2012</v>
      </c>
      <c r="AC189" s="88" t="s">
        <v>643</v>
      </c>
      <c r="AD189" s="90">
        <v>10</v>
      </c>
      <c r="AE189" s="172">
        <f t="shared" si="27"/>
        <v>45024</v>
      </c>
      <c r="AF189" s="91">
        <f t="shared" si="28"/>
        <v>2023</v>
      </c>
    </row>
    <row r="190" spans="1:32" ht="14.25" customHeight="1">
      <c r="A190" s="81" t="s">
        <v>27</v>
      </c>
      <c r="B190" s="81">
        <v>502700</v>
      </c>
      <c r="C190" s="81" t="s">
        <v>598</v>
      </c>
      <c r="D190" s="95" t="s">
        <v>599</v>
      </c>
      <c r="E190" s="83" t="s">
        <v>644</v>
      </c>
      <c r="F190" s="82"/>
      <c r="G190" s="81">
        <v>1212</v>
      </c>
      <c r="H190" s="81" t="s">
        <v>1187</v>
      </c>
      <c r="I190" s="85">
        <v>1378</v>
      </c>
      <c r="J190" s="85">
        <v>7.5289218113113829</v>
      </c>
      <c r="K190" s="86">
        <v>5194.7076367249047</v>
      </c>
      <c r="L190" s="87">
        <f t="shared" si="0"/>
        <v>0.86578460612081742</v>
      </c>
      <c r="M190" s="86">
        <f t="shared" si="31"/>
        <v>0</v>
      </c>
      <c r="N190" s="86">
        <v>0</v>
      </c>
      <c r="O190" s="86">
        <v>0</v>
      </c>
      <c r="P190" s="86">
        <v>2331.789038893668</v>
      </c>
      <c r="Q190" s="86">
        <v>0</v>
      </c>
      <c r="R190" s="86">
        <v>413.56</v>
      </c>
      <c r="S190" s="86">
        <f t="shared" si="32"/>
        <v>7940.0566756185735</v>
      </c>
      <c r="T190" s="81" t="s">
        <v>74</v>
      </c>
      <c r="U190" s="83">
        <f t="shared" ref="U190:U199" si="36">AF190</f>
        <v>2027</v>
      </c>
      <c r="V190" s="86">
        <v>4625.375039999999</v>
      </c>
      <c r="W190" s="86">
        <f t="shared" si="33"/>
        <v>12565.431715618572</v>
      </c>
      <c r="X190" s="86"/>
      <c r="Y190" s="90"/>
      <c r="Z190" s="86" t="s">
        <v>556</v>
      </c>
      <c r="AA190" s="89" t="s">
        <v>557</v>
      </c>
      <c r="AB190" s="90">
        <v>2016</v>
      </c>
      <c r="AC190" s="88" t="s">
        <v>560</v>
      </c>
      <c r="AD190" s="90">
        <v>10</v>
      </c>
      <c r="AE190" s="172">
        <f t="shared" si="27"/>
        <v>46207</v>
      </c>
      <c r="AF190" s="91">
        <f t="shared" si="28"/>
        <v>2027</v>
      </c>
    </row>
    <row r="191" spans="1:32" ht="14.25" customHeight="1">
      <c r="A191" s="81" t="s">
        <v>27</v>
      </c>
      <c r="B191" s="81" t="s">
        <v>566</v>
      </c>
      <c r="C191" s="81" t="s">
        <v>621</v>
      </c>
      <c r="D191" s="94" t="s">
        <v>622</v>
      </c>
      <c r="E191" s="83" t="s">
        <v>645</v>
      </c>
      <c r="F191" s="82"/>
      <c r="G191" s="81">
        <v>1212</v>
      </c>
      <c r="H191" s="81" t="s">
        <v>1187</v>
      </c>
      <c r="I191" s="85">
        <v>3679</v>
      </c>
      <c r="J191" s="85">
        <v>7.5289218113113829</v>
      </c>
      <c r="K191" s="86">
        <v>5194.7076367249047</v>
      </c>
      <c r="L191" s="87">
        <f t="shared" si="0"/>
        <v>0.86578460612081742</v>
      </c>
      <c r="M191" s="86">
        <f t="shared" si="31"/>
        <v>0</v>
      </c>
      <c r="N191" s="86">
        <v>0</v>
      </c>
      <c r="O191" s="86">
        <v>0</v>
      </c>
      <c r="P191" s="86">
        <v>2331.789038893668</v>
      </c>
      <c r="Q191" s="86">
        <v>0</v>
      </c>
      <c r="R191" s="86">
        <v>0</v>
      </c>
      <c r="S191" s="86">
        <f t="shared" si="32"/>
        <v>7526.4966756185731</v>
      </c>
      <c r="T191" s="81" t="s">
        <v>74</v>
      </c>
      <c r="U191" s="83">
        <f t="shared" si="36"/>
        <v>2026</v>
      </c>
      <c r="V191" s="86">
        <v>4849.8316799999993</v>
      </c>
      <c r="W191" s="86">
        <f t="shared" si="33"/>
        <v>12376.328355618572</v>
      </c>
      <c r="X191" s="86"/>
      <c r="Y191" s="90"/>
      <c r="Z191" s="86" t="s">
        <v>556</v>
      </c>
      <c r="AA191" s="89" t="s">
        <v>557</v>
      </c>
      <c r="AB191" s="90">
        <v>2016</v>
      </c>
      <c r="AC191" s="88" t="s">
        <v>197</v>
      </c>
      <c r="AD191" s="90">
        <v>10</v>
      </c>
      <c r="AE191" s="172">
        <f t="shared" si="27"/>
        <v>45982</v>
      </c>
      <c r="AF191" s="91">
        <f t="shared" si="28"/>
        <v>2026</v>
      </c>
    </row>
    <row r="192" spans="1:32" ht="14.25" customHeight="1">
      <c r="A192" s="81" t="s">
        <v>27</v>
      </c>
      <c r="B192" s="81" t="s">
        <v>566</v>
      </c>
      <c r="C192" s="81" t="s">
        <v>621</v>
      </c>
      <c r="D192" s="94" t="s">
        <v>622</v>
      </c>
      <c r="E192" s="83" t="s">
        <v>646</v>
      </c>
      <c r="F192" s="82"/>
      <c r="G192" s="81">
        <v>1212</v>
      </c>
      <c r="H192" s="81" t="s">
        <v>1187</v>
      </c>
      <c r="I192" s="85">
        <v>4032</v>
      </c>
      <c r="J192" s="85">
        <v>7.5289218113113829</v>
      </c>
      <c r="K192" s="86">
        <v>5194.7076367249047</v>
      </c>
      <c r="L192" s="87">
        <f t="shared" si="0"/>
        <v>0.86578460612081742</v>
      </c>
      <c r="M192" s="86">
        <f t="shared" si="31"/>
        <v>0</v>
      </c>
      <c r="N192" s="86">
        <v>0</v>
      </c>
      <c r="O192" s="86">
        <v>0</v>
      </c>
      <c r="P192" s="86">
        <v>2331.789038893668</v>
      </c>
      <c r="Q192" s="86">
        <v>0</v>
      </c>
      <c r="R192" s="86">
        <v>0</v>
      </c>
      <c r="S192" s="86">
        <f t="shared" si="32"/>
        <v>7526.4966756185731</v>
      </c>
      <c r="T192" s="81" t="s">
        <v>74</v>
      </c>
      <c r="U192" s="83">
        <f t="shared" si="36"/>
        <v>2026</v>
      </c>
      <c r="V192" s="86">
        <v>4622.1895199999999</v>
      </c>
      <c r="W192" s="86">
        <f t="shared" si="33"/>
        <v>12148.686195618573</v>
      </c>
      <c r="X192" s="86"/>
      <c r="Y192" s="90"/>
      <c r="Z192" s="86" t="s">
        <v>556</v>
      </c>
      <c r="AA192" s="89" t="s">
        <v>557</v>
      </c>
      <c r="AB192" s="90">
        <v>2016</v>
      </c>
      <c r="AC192" s="88" t="s">
        <v>197</v>
      </c>
      <c r="AD192" s="90">
        <v>10</v>
      </c>
      <c r="AE192" s="172">
        <f t="shared" si="27"/>
        <v>45982</v>
      </c>
      <c r="AF192" s="91">
        <f t="shared" si="28"/>
        <v>2026</v>
      </c>
    </row>
    <row r="193" spans="1:32" ht="14.25" customHeight="1">
      <c r="A193" s="81" t="s">
        <v>27</v>
      </c>
      <c r="B193" s="81" t="s">
        <v>566</v>
      </c>
      <c r="C193" s="81" t="s">
        <v>621</v>
      </c>
      <c r="D193" s="82" t="s">
        <v>622</v>
      </c>
      <c r="E193" s="83" t="s">
        <v>647</v>
      </c>
      <c r="F193" s="82"/>
      <c r="G193" s="81">
        <v>1212</v>
      </c>
      <c r="H193" s="81" t="s">
        <v>1187</v>
      </c>
      <c r="I193" s="85">
        <v>5494</v>
      </c>
      <c r="J193" s="85">
        <v>7.5289218113113829</v>
      </c>
      <c r="K193" s="86">
        <v>5194.7076367249047</v>
      </c>
      <c r="L193" s="87">
        <f t="shared" si="0"/>
        <v>0.86578460612081742</v>
      </c>
      <c r="M193" s="86">
        <f t="shared" si="31"/>
        <v>0</v>
      </c>
      <c r="N193" s="86">
        <v>0</v>
      </c>
      <c r="O193" s="86">
        <v>0</v>
      </c>
      <c r="P193" s="86">
        <v>2331.789038893668</v>
      </c>
      <c r="Q193" s="86">
        <v>684.28987161221198</v>
      </c>
      <c r="R193" s="86">
        <v>0</v>
      </c>
      <c r="S193" s="86">
        <f t="shared" si="32"/>
        <v>8210.7865472307858</v>
      </c>
      <c r="T193" s="81" t="s">
        <v>74</v>
      </c>
      <c r="U193" s="83">
        <f t="shared" si="36"/>
        <v>2027</v>
      </c>
      <c r="V193" s="86">
        <v>4622.1895199999999</v>
      </c>
      <c r="W193" s="86">
        <f t="shared" si="33"/>
        <v>12832.976067230786</v>
      </c>
      <c r="X193" s="86"/>
      <c r="Y193" s="90"/>
      <c r="Z193" s="86" t="s">
        <v>556</v>
      </c>
      <c r="AA193" s="89" t="s">
        <v>557</v>
      </c>
      <c r="AB193" s="90">
        <v>2016</v>
      </c>
      <c r="AC193" s="88" t="s">
        <v>603</v>
      </c>
      <c r="AD193" s="90">
        <v>10</v>
      </c>
      <c r="AE193" s="172">
        <f t="shared" si="27"/>
        <v>46227</v>
      </c>
      <c r="AF193" s="91">
        <f t="shared" si="28"/>
        <v>2027</v>
      </c>
    </row>
    <row r="194" spans="1:32" ht="14.25" customHeight="1">
      <c r="A194" s="81" t="s">
        <v>27</v>
      </c>
      <c r="B194" s="81" t="s">
        <v>566</v>
      </c>
      <c r="C194" s="81" t="s">
        <v>621</v>
      </c>
      <c r="D194" s="82" t="s">
        <v>622</v>
      </c>
      <c r="E194" s="83" t="s">
        <v>648</v>
      </c>
      <c r="F194" s="82"/>
      <c r="G194" s="81">
        <v>1212</v>
      </c>
      <c r="H194" s="81" t="s">
        <v>1187</v>
      </c>
      <c r="I194" s="85">
        <v>6262</v>
      </c>
      <c r="J194" s="85">
        <v>7.5289218113113829</v>
      </c>
      <c r="K194" s="86">
        <v>5194.7076367249047</v>
      </c>
      <c r="L194" s="87">
        <f t="shared" si="0"/>
        <v>0.86578460612081742</v>
      </c>
      <c r="M194" s="86">
        <f t="shared" si="31"/>
        <v>226.83556680365416</v>
      </c>
      <c r="N194" s="86">
        <v>0</v>
      </c>
      <c r="O194" s="86">
        <v>0</v>
      </c>
      <c r="P194" s="86">
        <v>2331.789038893668</v>
      </c>
      <c r="Q194" s="86">
        <v>0</v>
      </c>
      <c r="R194" s="86">
        <v>0</v>
      </c>
      <c r="S194" s="86">
        <f t="shared" si="32"/>
        <v>7753.332242422226</v>
      </c>
      <c r="T194" s="81" t="s">
        <v>74</v>
      </c>
      <c r="U194" s="83">
        <f t="shared" si="36"/>
        <v>2027</v>
      </c>
      <c r="V194" s="86">
        <v>4622.1895199999999</v>
      </c>
      <c r="W194" s="86">
        <f t="shared" si="33"/>
        <v>12375.521762422226</v>
      </c>
      <c r="X194" s="86"/>
      <c r="Y194" s="90"/>
      <c r="Z194" s="86" t="s">
        <v>556</v>
      </c>
      <c r="AA194" s="89" t="s">
        <v>557</v>
      </c>
      <c r="AB194" s="90">
        <v>2016</v>
      </c>
      <c r="AC194" s="88" t="s">
        <v>603</v>
      </c>
      <c r="AD194" s="90">
        <v>10</v>
      </c>
      <c r="AE194" s="172">
        <f t="shared" si="27"/>
        <v>46227</v>
      </c>
      <c r="AF194" s="91">
        <f t="shared" si="28"/>
        <v>2027</v>
      </c>
    </row>
    <row r="195" spans="1:32" ht="14.25" customHeight="1">
      <c r="A195" s="81" t="s">
        <v>27</v>
      </c>
      <c r="B195" s="81" t="s">
        <v>566</v>
      </c>
      <c r="C195" s="81" t="s">
        <v>621</v>
      </c>
      <c r="D195" s="82" t="s">
        <v>622</v>
      </c>
      <c r="E195" s="83" t="s">
        <v>649</v>
      </c>
      <c r="F195" s="82"/>
      <c r="G195" s="81">
        <v>1212</v>
      </c>
      <c r="H195" s="81" t="s">
        <v>1187</v>
      </c>
      <c r="I195" s="85">
        <v>3744</v>
      </c>
      <c r="J195" s="85">
        <v>7.5289218113113829</v>
      </c>
      <c r="K195" s="86">
        <v>5194.7076367249047</v>
      </c>
      <c r="L195" s="87">
        <f t="shared" si="0"/>
        <v>0.86578460612081742</v>
      </c>
      <c r="M195" s="86">
        <f t="shared" ref="M195:M258" si="37">IF(H195="N",IF(I195&gt;6000,L195,0)*(I195-(500*12)),0)</f>
        <v>0</v>
      </c>
      <c r="N195" s="86">
        <v>0</v>
      </c>
      <c r="O195" s="86">
        <v>0</v>
      </c>
      <c r="P195" s="86">
        <v>2331.789038893668</v>
      </c>
      <c r="Q195" s="86">
        <v>0</v>
      </c>
      <c r="R195" s="86">
        <v>0</v>
      </c>
      <c r="S195" s="86">
        <f t="shared" ref="S195:S258" si="38">K195+M195+N195+O195+P195+Q195+R195</f>
        <v>7526.4966756185731</v>
      </c>
      <c r="T195" s="81" t="s">
        <v>74</v>
      </c>
      <c r="U195" s="83">
        <f t="shared" si="36"/>
        <v>2027</v>
      </c>
      <c r="V195" s="86">
        <v>4622.1895199999999</v>
      </c>
      <c r="W195" s="86">
        <f t="shared" ref="W195:W258" si="39">V195+S195</f>
        <v>12148.686195618573</v>
      </c>
      <c r="X195" s="86"/>
      <c r="Y195" s="90"/>
      <c r="Z195" s="86" t="s">
        <v>556</v>
      </c>
      <c r="AA195" s="89" t="s">
        <v>557</v>
      </c>
      <c r="AB195" s="90">
        <v>2016</v>
      </c>
      <c r="AC195" s="88" t="s">
        <v>560</v>
      </c>
      <c r="AD195" s="90">
        <v>10</v>
      </c>
      <c r="AE195" s="172">
        <f t="shared" si="27"/>
        <v>46207</v>
      </c>
      <c r="AF195" s="91">
        <f t="shared" si="28"/>
        <v>2027</v>
      </c>
    </row>
    <row r="196" spans="1:32" ht="14.25" customHeight="1">
      <c r="A196" s="81" t="s">
        <v>27</v>
      </c>
      <c r="B196" s="81" t="s">
        <v>566</v>
      </c>
      <c r="C196" s="81" t="s">
        <v>621</v>
      </c>
      <c r="D196" s="82" t="s">
        <v>622</v>
      </c>
      <c r="E196" s="83" t="s">
        <v>650</v>
      </c>
      <c r="F196" s="82"/>
      <c r="G196" s="81">
        <v>1024</v>
      </c>
      <c r="H196" s="81" t="s">
        <v>1187</v>
      </c>
      <c r="I196" s="85">
        <v>5268</v>
      </c>
      <c r="J196" s="85">
        <v>6.3944267438535025</v>
      </c>
      <c r="K196" s="86">
        <v>4411.9434722869055</v>
      </c>
      <c r="L196" s="87">
        <f t="shared" si="0"/>
        <v>0.73532391204781755</v>
      </c>
      <c r="M196" s="86">
        <f t="shared" si="37"/>
        <v>0</v>
      </c>
      <c r="N196" s="86">
        <v>0</v>
      </c>
      <c r="O196" s="86">
        <v>0</v>
      </c>
      <c r="P196" s="86">
        <v>2331.789038893668</v>
      </c>
      <c r="Q196" s="86">
        <v>3176.5855624551386</v>
      </c>
      <c r="R196" s="86">
        <v>0</v>
      </c>
      <c r="S196" s="86">
        <f t="shared" si="38"/>
        <v>9920.3180736357117</v>
      </c>
      <c r="T196" s="81" t="s">
        <v>74</v>
      </c>
      <c r="U196" s="83">
        <f t="shared" si="36"/>
        <v>2026</v>
      </c>
      <c r="V196" s="86">
        <v>2705.60916</v>
      </c>
      <c r="W196" s="86">
        <f t="shared" si="39"/>
        <v>12625.927233635712</v>
      </c>
      <c r="X196" s="86"/>
      <c r="Y196" s="90"/>
      <c r="Z196" s="86" t="s">
        <v>439</v>
      </c>
      <c r="AA196" s="89" t="s">
        <v>304</v>
      </c>
      <c r="AB196" s="90">
        <v>2016</v>
      </c>
      <c r="AC196" s="88" t="s">
        <v>605</v>
      </c>
      <c r="AD196" s="90">
        <v>10</v>
      </c>
      <c r="AE196" s="172">
        <f t="shared" si="27"/>
        <v>45880</v>
      </c>
      <c r="AF196" s="91">
        <f t="shared" si="28"/>
        <v>2026</v>
      </c>
    </row>
    <row r="197" spans="1:32" ht="14.25" customHeight="1">
      <c r="A197" s="81" t="s">
        <v>27</v>
      </c>
      <c r="B197" s="81" t="s">
        <v>566</v>
      </c>
      <c r="C197" s="81" t="s">
        <v>621</v>
      </c>
      <c r="D197" s="94" t="s">
        <v>622</v>
      </c>
      <c r="E197" s="83" t="s">
        <v>651</v>
      </c>
      <c r="F197" s="82"/>
      <c r="G197" s="81">
        <v>1212</v>
      </c>
      <c r="H197" s="81" t="s">
        <v>1187</v>
      </c>
      <c r="I197" s="85">
        <v>1387</v>
      </c>
      <c r="J197" s="85">
        <v>7.5289218113113829</v>
      </c>
      <c r="K197" s="86">
        <v>5194.7076367249047</v>
      </c>
      <c r="L197" s="87">
        <f t="shared" si="0"/>
        <v>0.86578460612081742</v>
      </c>
      <c r="M197" s="86">
        <f t="shared" si="37"/>
        <v>0</v>
      </c>
      <c r="N197" s="86">
        <v>0</v>
      </c>
      <c r="O197" s="86">
        <v>0</v>
      </c>
      <c r="P197" s="86">
        <v>2331.789038893668</v>
      </c>
      <c r="Q197" s="86">
        <v>0</v>
      </c>
      <c r="R197" s="86">
        <v>0</v>
      </c>
      <c r="S197" s="86">
        <f t="shared" si="38"/>
        <v>7526.4966756185731</v>
      </c>
      <c r="T197" s="81" t="s">
        <v>74</v>
      </c>
      <c r="U197" s="83">
        <f t="shared" si="36"/>
        <v>2026</v>
      </c>
      <c r="V197" s="86">
        <v>4622.1895199999999</v>
      </c>
      <c r="W197" s="86">
        <f t="shared" si="39"/>
        <v>12148.686195618573</v>
      </c>
      <c r="X197" s="86"/>
      <c r="Y197" s="90"/>
      <c r="Z197" s="86" t="s">
        <v>556</v>
      </c>
      <c r="AA197" s="89" t="s">
        <v>557</v>
      </c>
      <c r="AB197" s="90">
        <v>2016</v>
      </c>
      <c r="AC197" s="88" t="s">
        <v>197</v>
      </c>
      <c r="AD197" s="90">
        <v>10</v>
      </c>
      <c r="AE197" s="172">
        <f t="shared" si="27"/>
        <v>45982</v>
      </c>
      <c r="AF197" s="91">
        <f t="shared" si="28"/>
        <v>2026</v>
      </c>
    </row>
    <row r="198" spans="1:32" ht="14.25" customHeight="1">
      <c r="A198" s="81" t="s">
        <v>27</v>
      </c>
      <c r="B198" s="81" t="s">
        <v>566</v>
      </c>
      <c r="C198" s="81" t="s">
        <v>621</v>
      </c>
      <c r="D198" s="82" t="s">
        <v>622</v>
      </c>
      <c r="E198" s="83" t="s">
        <v>652</v>
      </c>
      <c r="F198" s="82"/>
      <c r="G198" s="81">
        <v>1212</v>
      </c>
      <c r="H198" s="81" t="s">
        <v>1187</v>
      </c>
      <c r="I198" s="85">
        <v>3322</v>
      </c>
      <c r="J198" s="85">
        <v>7.5289218113113829</v>
      </c>
      <c r="K198" s="86">
        <v>5194.7076367249047</v>
      </c>
      <c r="L198" s="87">
        <f t="shared" si="0"/>
        <v>0.86578460612081742</v>
      </c>
      <c r="M198" s="86">
        <f t="shared" si="37"/>
        <v>0</v>
      </c>
      <c r="N198" s="86">
        <v>0</v>
      </c>
      <c r="O198" s="86">
        <v>0</v>
      </c>
      <c r="P198" s="86">
        <v>2331.789038893668</v>
      </c>
      <c r="Q198" s="86">
        <v>0</v>
      </c>
      <c r="R198" s="86">
        <v>0</v>
      </c>
      <c r="S198" s="86">
        <f t="shared" si="38"/>
        <v>7526.4966756185731</v>
      </c>
      <c r="T198" s="81" t="s">
        <v>74</v>
      </c>
      <c r="U198" s="83">
        <f t="shared" si="36"/>
        <v>2027</v>
      </c>
      <c r="V198" s="86">
        <v>4174.6239599999999</v>
      </c>
      <c r="W198" s="86">
        <f t="shared" si="39"/>
        <v>11701.120635618572</v>
      </c>
      <c r="X198" s="86"/>
      <c r="Y198" s="90"/>
      <c r="Z198" s="86" t="s">
        <v>556</v>
      </c>
      <c r="AA198" s="89" t="s">
        <v>653</v>
      </c>
      <c r="AB198" s="90">
        <v>2017</v>
      </c>
      <c r="AC198" s="88" t="s">
        <v>654</v>
      </c>
      <c r="AD198" s="90">
        <v>10</v>
      </c>
      <c r="AE198" s="172">
        <f t="shared" si="27"/>
        <v>46537</v>
      </c>
      <c r="AF198" s="91">
        <f t="shared" si="28"/>
        <v>2027</v>
      </c>
    </row>
    <row r="199" spans="1:32" ht="14.25" customHeight="1">
      <c r="A199" s="81" t="s">
        <v>27</v>
      </c>
      <c r="B199" s="81">
        <v>502700</v>
      </c>
      <c r="C199" s="81" t="s">
        <v>598</v>
      </c>
      <c r="D199" s="95" t="s">
        <v>599</v>
      </c>
      <c r="E199" s="83" t="s">
        <v>655</v>
      </c>
      <c r="F199" s="82"/>
      <c r="G199" s="81">
        <v>1212</v>
      </c>
      <c r="H199" s="81" t="s">
        <v>1187</v>
      </c>
      <c r="I199" s="85">
        <v>4308</v>
      </c>
      <c r="J199" s="85">
        <v>7.5289218113113829</v>
      </c>
      <c r="K199" s="86">
        <v>5194.7076367249047</v>
      </c>
      <c r="L199" s="87">
        <f t="shared" si="0"/>
        <v>0.86578460612081742</v>
      </c>
      <c r="M199" s="86">
        <f t="shared" si="37"/>
        <v>0</v>
      </c>
      <c r="N199" s="86">
        <v>0</v>
      </c>
      <c r="O199" s="86">
        <v>0</v>
      </c>
      <c r="P199" s="86">
        <v>2331.789038893668</v>
      </c>
      <c r="Q199" s="86">
        <v>0</v>
      </c>
      <c r="R199" s="86">
        <v>0</v>
      </c>
      <c r="S199" s="86">
        <f t="shared" si="38"/>
        <v>7526.4966756185731</v>
      </c>
      <c r="T199" s="81" t="s">
        <v>74</v>
      </c>
      <c r="U199" s="83">
        <f t="shared" si="36"/>
        <v>2031</v>
      </c>
      <c r="V199" s="86">
        <v>7321.3765899999989</v>
      </c>
      <c r="W199" s="86">
        <f t="shared" si="39"/>
        <v>14847.873265618571</v>
      </c>
      <c r="X199" s="86"/>
      <c r="Y199" s="90"/>
      <c r="Z199" s="86" t="s">
        <v>556</v>
      </c>
      <c r="AA199" s="89" t="s">
        <v>557</v>
      </c>
      <c r="AB199" s="90">
        <v>2021</v>
      </c>
      <c r="AC199" s="88" t="s">
        <v>656</v>
      </c>
      <c r="AD199" s="90">
        <v>10</v>
      </c>
      <c r="AE199" s="172">
        <f t="shared" si="27"/>
        <v>47903</v>
      </c>
      <c r="AF199" s="91">
        <f t="shared" si="28"/>
        <v>2031</v>
      </c>
    </row>
    <row r="200" spans="1:32" ht="14.25" customHeight="1">
      <c r="A200" s="81" t="s">
        <v>27</v>
      </c>
      <c r="B200" s="81" t="s">
        <v>566</v>
      </c>
      <c r="C200" s="81" t="s">
        <v>621</v>
      </c>
      <c r="D200" s="98" t="s">
        <v>622</v>
      </c>
      <c r="E200" s="83" t="s">
        <v>657</v>
      </c>
      <c r="F200" s="82"/>
      <c r="G200" s="81">
        <v>1212</v>
      </c>
      <c r="H200" s="81" t="s">
        <v>1187</v>
      </c>
      <c r="I200" s="85">
        <v>0</v>
      </c>
      <c r="J200" s="85">
        <v>7.5289218113113829</v>
      </c>
      <c r="K200" s="86">
        <v>5194.7076367249047</v>
      </c>
      <c r="L200" s="87">
        <f t="shared" si="0"/>
        <v>0.86578460612081742</v>
      </c>
      <c r="M200" s="86">
        <f t="shared" si="37"/>
        <v>0</v>
      </c>
      <c r="N200" s="86">
        <v>0</v>
      </c>
      <c r="O200" s="86">
        <v>0</v>
      </c>
      <c r="P200" s="86">
        <v>2331.789038893668</v>
      </c>
      <c r="Q200" s="86">
        <v>0</v>
      </c>
      <c r="R200" s="86">
        <v>0</v>
      </c>
      <c r="S200" s="86">
        <f t="shared" si="38"/>
        <v>7526.4966756185731</v>
      </c>
      <c r="T200" s="81" t="s">
        <v>74</v>
      </c>
      <c r="U200" s="81">
        <v>2024</v>
      </c>
      <c r="V200" s="86">
        <v>3713</v>
      </c>
      <c r="W200" s="86">
        <f t="shared" si="39"/>
        <v>11239.496675618573</v>
      </c>
      <c r="X200" s="86"/>
      <c r="Y200" s="90"/>
      <c r="Z200" s="86" t="s">
        <v>316</v>
      </c>
      <c r="AA200" s="89" t="s">
        <v>416</v>
      </c>
      <c r="AB200" s="90">
        <v>2024</v>
      </c>
      <c r="AC200" s="88" t="s">
        <v>658</v>
      </c>
      <c r="AD200" s="90">
        <v>10</v>
      </c>
      <c r="AE200" s="172">
        <f t="shared" si="27"/>
        <v>49530</v>
      </c>
      <c r="AF200" s="91">
        <f t="shared" si="28"/>
        <v>2036</v>
      </c>
    </row>
    <row r="201" spans="1:32" ht="14.25" customHeight="1">
      <c r="A201" s="81" t="s">
        <v>27</v>
      </c>
      <c r="B201" s="81" t="s">
        <v>566</v>
      </c>
      <c r="C201" s="81" t="s">
        <v>621</v>
      </c>
      <c r="D201" s="82" t="s">
        <v>622</v>
      </c>
      <c r="E201" s="83" t="s">
        <v>659</v>
      </c>
      <c r="F201" s="82"/>
      <c r="G201" s="81">
        <v>1212</v>
      </c>
      <c r="H201" s="81" t="s">
        <v>1187</v>
      </c>
      <c r="I201" s="85">
        <v>0</v>
      </c>
      <c r="J201" s="85">
        <v>7.5289218113113829</v>
      </c>
      <c r="K201" s="86">
        <v>5194.7076367249047</v>
      </c>
      <c r="L201" s="87">
        <f t="shared" si="0"/>
        <v>0.86578460612081742</v>
      </c>
      <c r="M201" s="86">
        <f t="shared" si="37"/>
        <v>0</v>
      </c>
      <c r="N201" s="86">
        <v>0</v>
      </c>
      <c r="O201" s="86">
        <v>0</v>
      </c>
      <c r="P201" s="86">
        <v>2331.789038893668</v>
      </c>
      <c r="Q201" s="86">
        <v>0</v>
      </c>
      <c r="R201" s="86">
        <v>0</v>
      </c>
      <c r="S201" s="86">
        <f t="shared" si="38"/>
        <v>7526.4966756185731</v>
      </c>
      <c r="T201" s="81" t="s">
        <v>74</v>
      </c>
      <c r="U201" s="81">
        <v>2036</v>
      </c>
      <c r="V201" s="86">
        <v>5831</v>
      </c>
      <c r="W201" s="86">
        <f t="shared" si="39"/>
        <v>13357.496675618573</v>
      </c>
      <c r="X201" s="86"/>
      <c r="Y201" s="90"/>
      <c r="Z201" s="86" t="s">
        <v>641</v>
      </c>
      <c r="AA201" s="89" t="s">
        <v>660</v>
      </c>
      <c r="AB201" s="90">
        <v>2025</v>
      </c>
      <c r="AC201" s="88" t="s">
        <v>661</v>
      </c>
      <c r="AD201" s="90">
        <v>10</v>
      </c>
      <c r="AE201" s="172" t="str">
        <f>IFERROR(IF(AC201="","",AC201+(365*AD201)),"TBD")</f>
        <v>TBD</v>
      </c>
      <c r="AF201" s="91" t="s">
        <v>376</v>
      </c>
    </row>
    <row r="202" spans="1:32" ht="14.25" customHeight="1">
      <c r="A202" s="81" t="s">
        <v>27</v>
      </c>
      <c r="B202" s="81" t="s">
        <v>566</v>
      </c>
      <c r="C202" s="81" t="s">
        <v>621</v>
      </c>
      <c r="D202" s="82" t="s">
        <v>622</v>
      </c>
      <c r="E202" s="83" t="s">
        <v>662</v>
      </c>
      <c r="F202" s="82"/>
      <c r="G202" s="81">
        <v>1202</v>
      </c>
      <c r="H202" s="81" t="s">
        <v>1187</v>
      </c>
      <c r="I202" s="85">
        <v>0</v>
      </c>
      <c r="J202" s="85">
        <v>7.5289218113113829</v>
      </c>
      <c r="K202" s="86">
        <v>5194.7076367249047</v>
      </c>
      <c r="L202" s="87">
        <f t="shared" si="0"/>
        <v>0.86578460612081742</v>
      </c>
      <c r="M202" s="86">
        <f t="shared" si="37"/>
        <v>0</v>
      </c>
      <c r="N202" s="86">
        <v>0</v>
      </c>
      <c r="O202" s="86">
        <v>0</v>
      </c>
      <c r="P202" s="86">
        <v>2331.789038893668</v>
      </c>
      <c r="Q202" s="86">
        <v>0</v>
      </c>
      <c r="R202" s="86">
        <v>0</v>
      </c>
      <c r="S202" s="86">
        <f t="shared" si="38"/>
        <v>7526.4966756185731</v>
      </c>
      <c r="T202" s="81" t="s">
        <v>74</v>
      </c>
      <c r="U202" s="83">
        <f t="shared" ref="U202:U203" si="40">AF202</f>
        <v>2036</v>
      </c>
      <c r="V202" s="86">
        <v>5380</v>
      </c>
      <c r="W202" s="86">
        <f t="shared" si="39"/>
        <v>12906.496675618573</v>
      </c>
      <c r="X202" s="86"/>
      <c r="Y202" s="90"/>
      <c r="Z202" s="86" t="s">
        <v>81</v>
      </c>
      <c r="AA202" s="89" t="s">
        <v>483</v>
      </c>
      <c r="AB202" s="90">
        <v>2025</v>
      </c>
      <c r="AC202" s="88" t="s">
        <v>663</v>
      </c>
      <c r="AD202" s="90">
        <v>10</v>
      </c>
      <c r="AE202" s="172">
        <f t="shared" ref="AE202:AE224" si="41">IF(AC202="","",AC202+(365*AD202))</f>
        <v>49559</v>
      </c>
      <c r="AF202" s="91">
        <f t="shared" ref="AF202:AF224" si="42">IF(AE202="","", IF(MONTH(AE202)&gt;6,YEAR(AE202)+1,YEAR(AE202)))</f>
        <v>2036</v>
      </c>
    </row>
    <row r="203" spans="1:32" ht="14.25" customHeight="1">
      <c r="A203" s="81" t="s">
        <v>27</v>
      </c>
      <c r="B203" s="81">
        <v>505911</v>
      </c>
      <c r="C203" s="81" t="s">
        <v>664</v>
      </c>
      <c r="D203" s="82" t="s">
        <v>665</v>
      </c>
      <c r="E203" s="83" t="s">
        <v>666</v>
      </c>
      <c r="F203" s="82"/>
      <c r="G203" s="81">
        <v>1212</v>
      </c>
      <c r="H203" s="81" t="s">
        <v>1187</v>
      </c>
      <c r="I203" s="85">
        <v>1378</v>
      </c>
      <c r="J203" s="85">
        <v>7.5289218113113829</v>
      </c>
      <c r="K203" s="86">
        <v>5194.7076367249047</v>
      </c>
      <c r="L203" s="87">
        <f t="shared" si="0"/>
        <v>0.86578460612081742</v>
      </c>
      <c r="M203" s="86">
        <f t="shared" si="37"/>
        <v>0</v>
      </c>
      <c r="N203" s="86">
        <v>0</v>
      </c>
      <c r="O203" s="86">
        <v>0</v>
      </c>
      <c r="P203" s="86">
        <v>2331.789038893668</v>
      </c>
      <c r="Q203" s="86">
        <v>0</v>
      </c>
      <c r="R203" s="86">
        <v>0</v>
      </c>
      <c r="S203" s="86">
        <f t="shared" si="38"/>
        <v>7526.4966756185731</v>
      </c>
      <c r="T203" s="81" t="s">
        <v>74</v>
      </c>
      <c r="U203" s="83">
        <f t="shared" si="40"/>
        <v>2027</v>
      </c>
      <c r="V203" s="86">
        <v>4648.0412400000005</v>
      </c>
      <c r="W203" s="86">
        <f t="shared" si="39"/>
        <v>12174.537915618574</v>
      </c>
      <c r="X203" s="86"/>
      <c r="Y203" s="90"/>
      <c r="Z203" s="86" t="s">
        <v>556</v>
      </c>
      <c r="AA203" s="89" t="s">
        <v>557</v>
      </c>
      <c r="AB203" s="90">
        <v>2016</v>
      </c>
      <c r="AC203" s="88" t="s">
        <v>560</v>
      </c>
      <c r="AD203" s="90">
        <v>10</v>
      </c>
      <c r="AE203" s="172">
        <f t="shared" si="41"/>
        <v>46207</v>
      </c>
      <c r="AF203" s="91">
        <f t="shared" si="42"/>
        <v>2027</v>
      </c>
    </row>
    <row r="204" spans="1:32" ht="14.25" customHeight="1">
      <c r="A204" s="81" t="s">
        <v>27</v>
      </c>
      <c r="B204" s="81">
        <v>503500</v>
      </c>
      <c r="C204" s="81" t="s">
        <v>667</v>
      </c>
      <c r="D204" s="82" t="s">
        <v>668</v>
      </c>
      <c r="E204" s="83" t="s">
        <v>669</v>
      </c>
      <c r="F204" s="82"/>
      <c r="G204" s="81">
        <v>1204</v>
      </c>
      <c r="H204" s="81" t="s">
        <v>1187</v>
      </c>
      <c r="I204" s="85">
        <v>1777</v>
      </c>
      <c r="J204" s="85">
        <v>11.241814759355353</v>
      </c>
      <c r="K204" s="86">
        <v>7756.4812657947214</v>
      </c>
      <c r="L204" s="87">
        <f t="shared" si="0"/>
        <v>1.2927468776324536</v>
      </c>
      <c r="M204" s="86">
        <f t="shared" si="37"/>
        <v>0</v>
      </c>
      <c r="N204" s="86">
        <v>0</v>
      </c>
      <c r="O204" s="86">
        <v>0</v>
      </c>
      <c r="P204" s="86">
        <v>2331.789038893668</v>
      </c>
      <c r="Q204" s="86">
        <v>0</v>
      </c>
      <c r="R204" s="86">
        <v>0</v>
      </c>
      <c r="S204" s="86">
        <f t="shared" si="38"/>
        <v>10088.270304688389</v>
      </c>
      <c r="T204" s="81" t="s">
        <v>74</v>
      </c>
      <c r="U204" s="81">
        <v>2026</v>
      </c>
      <c r="V204" s="86">
        <v>5837.3428799999992</v>
      </c>
      <c r="W204" s="86">
        <f t="shared" si="39"/>
        <v>15925.613184688387</v>
      </c>
      <c r="X204" s="86"/>
      <c r="Y204" s="90"/>
      <c r="Z204" s="86" t="s">
        <v>670</v>
      </c>
      <c r="AA204" s="89" t="s">
        <v>671</v>
      </c>
      <c r="AB204" s="90">
        <v>2016</v>
      </c>
      <c r="AC204" s="88" t="s">
        <v>672</v>
      </c>
      <c r="AD204" s="90">
        <v>10</v>
      </c>
      <c r="AE204" s="172">
        <f t="shared" si="41"/>
        <v>46016</v>
      </c>
      <c r="AF204" s="91">
        <f t="shared" si="42"/>
        <v>2026</v>
      </c>
    </row>
    <row r="205" spans="1:32" ht="14.25" customHeight="1">
      <c r="A205" s="81" t="s">
        <v>27</v>
      </c>
      <c r="B205" s="81">
        <v>506800</v>
      </c>
      <c r="C205" s="81" t="s">
        <v>673</v>
      </c>
      <c r="D205" s="82" t="s">
        <v>674</v>
      </c>
      <c r="E205" s="83" t="s">
        <v>675</v>
      </c>
      <c r="F205" s="82"/>
      <c r="G205" s="81">
        <v>1212</v>
      </c>
      <c r="H205" s="81" t="s">
        <v>1187</v>
      </c>
      <c r="I205" s="85">
        <v>0</v>
      </c>
      <c r="J205" s="85">
        <v>7.5289218113113829</v>
      </c>
      <c r="K205" s="86">
        <v>5194.7076367249047</v>
      </c>
      <c r="L205" s="87">
        <f t="shared" si="0"/>
        <v>0.86578460612081742</v>
      </c>
      <c r="M205" s="86">
        <f t="shared" si="37"/>
        <v>0</v>
      </c>
      <c r="N205" s="86">
        <v>0</v>
      </c>
      <c r="O205" s="86">
        <v>0</v>
      </c>
      <c r="P205" s="86">
        <v>2331.789038893668</v>
      </c>
      <c r="Q205" s="86">
        <v>0</v>
      </c>
      <c r="R205" s="86">
        <v>0</v>
      </c>
      <c r="S205" s="86">
        <f t="shared" si="38"/>
        <v>7526.4966756185731</v>
      </c>
      <c r="T205" s="81" t="s">
        <v>74</v>
      </c>
      <c r="U205" s="81">
        <v>2024</v>
      </c>
      <c r="V205" s="86">
        <v>3713</v>
      </c>
      <c r="W205" s="86">
        <f t="shared" si="39"/>
        <v>11239.496675618573</v>
      </c>
      <c r="X205" s="86"/>
      <c r="Y205" s="90"/>
      <c r="Z205" s="86" t="s">
        <v>316</v>
      </c>
      <c r="AA205" s="89" t="s">
        <v>416</v>
      </c>
      <c r="AB205" s="90">
        <v>2024</v>
      </c>
      <c r="AC205" s="88" t="s">
        <v>658</v>
      </c>
      <c r="AD205" s="90">
        <v>10</v>
      </c>
      <c r="AE205" s="172">
        <f t="shared" si="41"/>
        <v>49530</v>
      </c>
      <c r="AF205" s="91">
        <f t="shared" si="42"/>
        <v>2036</v>
      </c>
    </row>
    <row r="206" spans="1:32" ht="14.25" customHeight="1">
      <c r="A206" s="81" t="s">
        <v>27</v>
      </c>
      <c r="B206" s="81">
        <v>508300</v>
      </c>
      <c r="C206" s="81" t="s">
        <v>676</v>
      </c>
      <c r="D206" s="82" t="s">
        <v>677</v>
      </c>
      <c r="E206" s="83" t="s">
        <v>678</v>
      </c>
      <c r="F206" s="82"/>
      <c r="G206" s="81">
        <v>1212</v>
      </c>
      <c r="H206" s="81" t="s">
        <v>1187</v>
      </c>
      <c r="I206" s="85">
        <v>3261</v>
      </c>
      <c r="J206" s="85">
        <v>7.5289218113113829</v>
      </c>
      <c r="K206" s="86">
        <v>5194.7076367249047</v>
      </c>
      <c r="L206" s="87">
        <f t="shared" si="0"/>
        <v>0.86578460612081742</v>
      </c>
      <c r="M206" s="86">
        <f t="shared" si="37"/>
        <v>0</v>
      </c>
      <c r="N206" s="86">
        <v>0</v>
      </c>
      <c r="O206" s="86">
        <v>0</v>
      </c>
      <c r="P206" s="86">
        <v>2331.789038893668</v>
      </c>
      <c r="Q206" s="86">
        <v>0</v>
      </c>
      <c r="R206" s="86">
        <v>16.850000000000001</v>
      </c>
      <c r="S206" s="86">
        <f t="shared" si="38"/>
        <v>7543.3466756185735</v>
      </c>
      <c r="T206" s="81" t="s">
        <v>74</v>
      </c>
      <c r="U206" s="83">
        <f t="shared" ref="U206:U209" si="43">AF206</f>
        <v>2029</v>
      </c>
      <c r="V206" s="86">
        <v>2568.8768399999999</v>
      </c>
      <c r="W206" s="86">
        <f t="shared" si="39"/>
        <v>10112.223515618574</v>
      </c>
      <c r="X206" s="86"/>
      <c r="Y206" s="90"/>
      <c r="Z206" s="86" t="s">
        <v>316</v>
      </c>
      <c r="AA206" s="89" t="s">
        <v>368</v>
      </c>
      <c r="AB206" s="90">
        <v>2019</v>
      </c>
      <c r="AC206" s="88" t="s">
        <v>679</v>
      </c>
      <c r="AD206" s="90">
        <v>10</v>
      </c>
      <c r="AE206" s="172">
        <f t="shared" si="41"/>
        <v>47161</v>
      </c>
      <c r="AF206" s="91">
        <f t="shared" si="42"/>
        <v>2029</v>
      </c>
    </row>
    <row r="207" spans="1:32" ht="14.25" customHeight="1">
      <c r="A207" s="81" t="s">
        <v>27</v>
      </c>
      <c r="B207" s="81">
        <v>508300</v>
      </c>
      <c r="C207" s="81" t="s">
        <v>676</v>
      </c>
      <c r="D207" s="94" t="s">
        <v>677</v>
      </c>
      <c r="E207" s="83" t="s">
        <v>680</v>
      </c>
      <c r="F207" s="82"/>
      <c r="G207" s="81">
        <v>1212</v>
      </c>
      <c r="H207" s="81" t="s">
        <v>1187</v>
      </c>
      <c r="I207" s="85">
        <v>5089</v>
      </c>
      <c r="J207" s="85">
        <v>7.5289218113113829</v>
      </c>
      <c r="K207" s="86">
        <v>5194.7076367249047</v>
      </c>
      <c r="L207" s="87">
        <f t="shared" si="0"/>
        <v>0.86578460612081742</v>
      </c>
      <c r="M207" s="86">
        <f t="shared" si="37"/>
        <v>0</v>
      </c>
      <c r="N207" s="86">
        <v>0</v>
      </c>
      <c r="O207" s="86">
        <v>0</v>
      </c>
      <c r="P207" s="86">
        <v>2331.789038893668</v>
      </c>
      <c r="Q207" s="86">
        <v>0</v>
      </c>
      <c r="R207" s="86">
        <v>0</v>
      </c>
      <c r="S207" s="86">
        <f t="shared" si="38"/>
        <v>7526.4966756185731</v>
      </c>
      <c r="T207" s="81" t="s">
        <v>74</v>
      </c>
      <c r="U207" s="83">
        <f t="shared" si="43"/>
        <v>2029</v>
      </c>
      <c r="V207" s="86">
        <v>2598.5266799999995</v>
      </c>
      <c r="W207" s="86">
        <f t="shared" si="39"/>
        <v>10125.023355618572</v>
      </c>
      <c r="X207" s="86"/>
      <c r="Y207" s="90"/>
      <c r="Z207" s="86" t="s">
        <v>316</v>
      </c>
      <c r="AA207" s="89" t="s">
        <v>368</v>
      </c>
      <c r="AB207" s="90">
        <v>2019</v>
      </c>
      <c r="AC207" s="88" t="s">
        <v>679</v>
      </c>
      <c r="AD207" s="90">
        <v>10</v>
      </c>
      <c r="AE207" s="172">
        <f t="shared" si="41"/>
        <v>47161</v>
      </c>
      <c r="AF207" s="91">
        <f t="shared" si="42"/>
        <v>2029</v>
      </c>
    </row>
    <row r="208" spans="1:32" ht="14.25" customHeight="1">
      <c r="A208" s="81" t="s">
        <v>27</v>
      </c>
      <c r="B208" s="81">
        <v>508300</v>
      </c>
      <c r="C208" s="81" t="s">
        <v>676</v>
      </c>
      <c r="D208" s="94" t="s">
        <v>677</v>
      </c>
      <c r="E208" s="83" t="s">
        <v>681</v>
      </c>
      <c r="F208" s="82"/>
      <c r="G208" s="81">
        <v>1212</v>
      </c>
      <c r="H208" s="81" t="s">
        <v>1187</v>
      </c>
      <c r="I208" s="85">
        <v>3883</v>
      </c>
      <c r="J208" s="85">
        <v>7.5289218113113829</v>
      </c>
      <c r="K208" s="86">
        <v>5194.7076367249047</v>
      </c>
      <c r="L208" s="87">
        <f t="shared" si="0"/>
        <v>0.86578460612081742</v>
      </c>
      <c r="M208" s="86">
        <f t="shared" si="37"/>
        <v>0</v>
      </c>
      <c r="N208" s="86">
        <v>0</v>
      </c>
      <c r="O208" s="86">
        <v>0</v>
      </c>
      <c r="P208" s="86">
        <v>2331.789038893668</v>
      </c>
      <c r="Q208" s="86">
        <v>0</v>
      </c>
      <c r="R208" s="86">
        <v>0</v>
      </c>
      <c r="S208" s="86">
        <f t="shared" si="38"/>
        <v>7526.4966756185731</v>
      </c>
      <c r="T208" s="81" t="s">
        <v>74</v>
      </c>
      <c r="U208" s="83">
        <f t="shared" si="43"/>
        <v>2029</v>
      </c>
      <c r="V208" s="86">
        <v>2568.8768399999999</v>
      </c>
      <c r="W208" s="86">
        <f t="shared" si="39"/>
        <v>10095.373515618572</v>
      </c>
      <c r="X208" s="86"/>
      <c r="Y208" s="90"/>
      <c r="Z208" s="86" t="s">
        <v>316</v>
      </c>
      <c r="AA208" s="89" t="s">
        <v>368</v>
      </c>
      <c r="AB208" s="90">
        <v>2019</v>
      </c>
      <c r="AC208" s="88" t="s">
        <v>679</v>
      </c>
      <c r="AD208" s="90">
        <v>10</v>
      </c>
      <c r="AE208" s="172">
        <f t="shared" si="41"/>
        <v>47161</v>
      </c>
      <c r="AF208" s="91">
        <f t="shared" si="42"/>
        <v>2029</v>
      </c>
    </row>
    <row r="209" spans="1:32" ht="14.25" customHeight="1">
      <c r="A209" s="81" t="s">
        <v>27</v>
      </c>
      <c r="B209" s="81">
        <v>508300</v>
      </c>
      <c r="C209" s="81" t="s">
        <v>676</v>
      </c>
      <c r="D209" s="94" t="s">
        <v>677</v>
      </c>
      <c r="E209" s="83" t="s">
        <v>682</v>
      </c>
      <c r="F209" s="82"/>
      <c r="G209" s="81">
        <v>1212</v>
      </c>
      <c r="H209" s="81" t="s">
        <v>1187</v>
      </c>
      <c r="I209" s="85">
        <v>3833</v>
      </c>
      <c r="J209" s="85">
        <v>7.5289218113113829</v>
      </c>
      <c r="K209" s="86">
        <v>5194.7076367249047</v>
      </c>
      <c r="L209" s="87">
        <f t="shared" si="0"/>
        <v>0.86578460612081742</v>
      </c>
      <c r="M209" s="86">
        <f t="shared" si="37"/>
        <v>0</v>
      </c>
      <c r="N209" s="86">
        <v>0</v>
      </c>
      <c r="O209" s="86">
        <v>0</v>
      </c>
      <c r="P209" s="86">
        <v>2331.789038893668</v>
      </c>
      <c r="Q209" s="86">
        <v>0</v>
      </c>
      <c r="R209" s="86">
        <v>0</v>
      </c>
      <c r="S209" s="86">
        <f t="shared" si="38"/>
        <v>7526.4966756185731</v>
      </c>
      <c r="T209" s="81" t="s">
        <v>74</v>
      </c>
      <c r="U209" s="83">
        <f t="shared" si="43"/>
        <v>2030</v>
      </c>
      <c r="V209" s="86">
        <v>2628.6666</v>
      </c>
      <c r="W209" s="86">
        <f t="shared" si="39"/>
        <v>10155.163275618574</v>
      </c>
      <c r="X209" s="86"/>
      <c r="Y209" s="90"/>
      <c r="Z209" s="86" t="s">
        <v>316</v>
      </c>
      <c r="AA209" s="89" t="s">
        <v>368</v>
      </c>
      <c r="AB209" s="90">
        <v>2019</v>
      </c>
      <c r="AC209" s="88" t="s">
        <v>683</v>
      </c>
      <c r="AD209" s="90">
        <v>10</v>
      </c>
      <c r="AE209" s="172">
        <f t="shared" si="41"/>
        <v>47342</v>
      </c>
      <c r="AF209" s="91">
        <f t="shared" si="42"/>
        <v>2030</v>
      </c>
    </row>
    <row r="210" spans="1:32" ht="14.25" customHeight="1">
      <c r="A210" s="81" t="s">
        <v>27</v>
      </c>
      <c r="B210" s="81">
        <v>508800</v>
      </c>
      <c r="C210" s="81" t="s">
        <v>684</v>
      </c>
      <c r="D210" s="82" t="s">
        <v>685</v>
      </c>
      <c r="E210" s="83" t="s">
        <v>686</v>
      </c>
      <c r="F210" s="82" t="s">
        <v>687</v>
      </c>
      <c r="G210" s="81">
        <v>3007</v>
      </c>
      <c r="H210" s="81" t="s">
        <v>86</v>
      </c>
      <c r="I210" s="85">
        <v>0</v>
      </c>
      <c r="J210" s="85">
        <v>0</v>
      </c>
      <c r="K210" s="86">
        <v>0</v>
      </c>
      <c r="L210" s="87">
        <f t="shared" si="0"/>
        <v>0</v>
      </c>
      <c r="M210" s="86">
        <f t="shared" si="37"/>
        <v>0</v>
      </c>
      <c r="N210" s="86">
        <v>0</v>
      </c>
      <c r="O210" s="86">
        <v>0</v>
      </c>
      <c r="P210" s="86">
        <v>922.11919273579952</v>
      </c>
      <c r="Q210" s="86">
        <v>0</v>
      </c>
      <c r="R210" s="86">
        <v>0</v>
      </c>
      <c r="S210" s="86">
        <f t="shared" si="38"/>
        <v>922.11919273579952</v>
      </c>
      <c r="T210" s="81" t="s">
        <v>310</v>
      </c>
      <c r="U210" s="81"/>
      <c r="V210" s="86">
        <v>0</v>
      </c>
      <c r="W210" s="86">
        <f t="shared" si="39"/>
        <v>922.11919273579952</v>
      </c>
      <c r="X210" s="86"/>
      <c r="Y210" s="90"/>
      <c r="Z210" s="86" t="s">
        <v>574</v>
      </c>
      <c r="AA210" s="89" t="s">
        <v>575</v>
      </c>
      <c r="AB210" s="90">
        <v>2004</v>
      </c>
      <c r="AC210" s="88" t="s">
        <v>688</v>
      </c>
      <c r="AD210" s="90">
        <v>10</v>
      </c>
      <c r="AE210" s="172">
        <f t="shared" si="41"/>
        <v>41881</v>
      </c>
      <c r="AF210" s="91">
        <f t="shared" si="42"/>
        <v>2015</v>
      </c>
    </row>
    <row r="211" spans="1:32" ht="14.25" customHeight="1">
      <c r="A211" s="81" t="s">
        <v>27</v>
      </c>
      <c r="B211" s="81">
        <v>508800</v>
      </c>
      <c r="C211" s="81" t="s">
        <v>684</v>
      </c>
      <c r="D211" s="82" t="s">
        <v>685</v>
      </c>
      <c r="E211" s="83" t="s">
        <v>689</v>
      </c>
      <c r="F211" s="82"/>
      <c r="G211" s="81">
        <v>1247</v>
      </c>
      <c r="H211" s="81" t="s">
        <v>1187</v>
      </c>
      <c r="I211" s="85">
        <v>4605</v>
      </c>
      <c r="J211" s="85">
        <v>10.416727437567806</v>
      </c>
      <c r="K211" s="86">
        <v>7187.1982371125405</v>
      </c>
      <c r="L211" s="87">
        <f t="shared" si="0"/>
        <v>1.1978663728520902</v>
      </c>
      <c r="M211" s="86">
        <f t="shared" si="37"/>
        <v>0</v>
      </c>
      <c r="N211" s="86">
        <v>0</v>
      </c>
      <c r="O211" s="86">
        <v>0</v>
      </c>
      <c r="P211" s="86">
        <v>2331.789038893668</v>
      </c>
      <c r="Q211" s="86">
        <v>0</v>
      </c>
      <c r="R211" s="86">
        <v>0</v>
      </c>
      <c r="S211" s="86">
        <f t="shared" si="38"/>
        <v>9518.987276006208</v>
      </c>
      <c r="T211" s="81" t="s">
        <v>886</v>
      </c>
      <c r="U211" s="81">
        <v>2024</v>
      </c>
      <c r="V211" s="86">
        <v>0</v>
      </c>
      <c r="W211" s="86">
        <f t="shared" si="39"/>
        <v>9518.987276006208</v>
      </c>
      <c r="X211" s="86"/>
      <c r="Y211" s="90"/>
      <c r="Z211" s="86" t="s">
        <v>690</v>
      </c>
      <c r="AA211" s="89" t="s">
        <v>691</v>
      </c>
      <c r="AB211" s="90">
        <v>2013</v>
      </c>
      <c r="AC211" s="88" t="s">
        <v>692</v>
      </c>
      <c r="AD211" s="90">
        <v>10</v>
      </c>
      <c r="AE211" s="172">
        <f t="shared" si="41"/>
        <v>45159</v>
      </c>
      <c r="AF211" s="91">
        <f t="shared" si="42"/>
        <v>2024</v>
      </c>
    </row>
    <row r="212" spans="1:32" ht="14.25" customHeight="1">
      <c r="A212" s="81" t="s">
        <v>27</v>
      </c>
      <c r="B212" s="81">
        <v>508800</v>
      </c>
      <c r="C212" s="81" t="s">
        <v>684</v>
      </c>
      <c r="D212" s="82" t="s">
        <v>685</v>
      </c>
      <c r="E212" s="83" t="s">
        <v>693</v>
      </c>
      <c r="F212" s="82"/>
      <c r="G212" s="81">
        <v>1247</v>
      </c>
      <c r="H212" s="81" t="s">
        <v>1187</v>
      </c>
      <c r="I212" s="85">
        <v>4284</v>
      </c>
      <c r="J212" s="85">
        <v>10.416727437567806</v>
      </c>
      <c r="K212" s="86">
        <v>7187.1982371125405</v>
      </c>
      <c r="L212" s="87">
        <f t="shared" si="0"/>
        <v>1.1978663728520902</v>
      </c>
      <c r="M212" s="86">
        <f t="shared" si="37"/>
        <v>0</v>
      </c>
      <c r="N212" s="86">
        <v>0</v>
      </c>
      <c r="O212" s="86">
        <v>0</v>
      </c>
      <c r="P212" s="86">
        <v>2331.789038893668</v>
      </c>
      <c r="Q212" s="86">
        <v>0</v>
      </c>
      <c r="R212" s="86">
        <v>0</v>
      </c>
      <c r="S212" s="86">
        <f t="shared" si="38"/>
        <v>9518.987276006208</v>
      </c>
      <c r="T212" s="81" t="s">
        <v>886</v>
      </c>
      <c r="U212" s="81">
        <v>2024</v>
      </c>
      <c r="V212" s="86">
        <v>0</v>
      </c>
      <c r="W212" s="86">
        <f t="shared" si="39"/>
        <v>9518.987276006208</v>
      </c>
      <c r="X212" s="86"/>
      <c r="Y212" s="90"/>
      <c r="Z212" s="86" t="s">
        <v>690</v>
      </c>
      <c r="AA212" s="89" t="s">
        <v>691</v>
      </c>
      <c r="AB212" s="90">
        <v>2013</v>
      </c>
      <c r="AC212" s="88" t="s">
        <v>692</v>
      </c>
      <c r="AD212" s="90">
        <v>10</v>
      </c>
      <c r="AE212" s="172">
        <f t="shared" si="41"/>
        <v>45159</v>
      </c>
      <c r="AF212" s="91">
        <f t="shared" si="42"/>
        <v>2024</v>
      </c>
    </row>
    <row r="213" spans="1:32" ht="14.25" customHeight="1">
      <c r="A213" s="81" t="s">
        <v>27</v>
      </c>
      <c r="B213" s="81">
        <v>508800</v>
      </c>
      <c r="C213" s="81" t="s">
        <v>684</v>
      </c>
      <c r="D213" s="94" t="s">
        <v>685</v>
      </c>
      <c r="E213" s="83" t="s">
        <v>694</v>
      </c>
      <c r="F213" s="82"/>
      <c r="G213" s="81">
        <v>1209</v>
      </c>
      <c r="H213" s="81" t="s">
        <v>1187</v>
      </c>
      <c r="I213" s="85">
        <v>1117</v>
      </c>
      <c r="J213" s="85">
        <v>8.8696887092161489</v>
      </c>
      <c r="K213" s="86">
        <v>6119.7925583334491</v>
      </c>
      <c r="L213" s="87">
        <f t="shared" si="0"/>
        <v>1.0199654263889082</v>
      </c>
      <c r="M213" s="86">
        <f t="shared" si="37"/>
        <v>0</v>
      </c>
      <c r="N213" s="86">
        <v>0</v>
      </c>
      <c r="O213" s="86">
        <v>0</v>
      </c>
      <c r="P213" s="86">
        <v>2331.789038893668</v>
      </c>
      <c r="Q213" s="86">
        <v>1457.0268993247978</v>
      </c>
      <c r="R213" s="86">
        <v>0</v>
      </c>
      <c r="S213" s="86">
        <f t="shared" si="38"/>
        <v>9908.6084965519149</v>
      </c>
      <c r="T213" s="81" t="s">
        <v>74</v>
      </c>
      <c r="U213" s="83">
        <f t="shared" ref="U213:U216" si="44">AF213</f>
        <v>2026</v>
      </c>
      <c r="V213" s="86">
        <v>3213.6995999999999</v>
      </c>
      <c r="W213" s="86">
        <f t="shared" si="39"/>
        <v>13122.308096551915</v>
      </c>
      <c r="X213" s="86"/>
      <c r="Y213" s="90"/>
      <c r="Z213" s="86" t="s">
        <v>695</v>
      </c>
      <c r="AA213" s="89" t="s">
        <v>696</v>
      </c>
      <c r="AB213" s="90">
        <v>2016</v>
      </c>
      <c r="AC213" s="88" t="s">
        <v>697</v>
      </c>
      <c r="AD213" s="90">
        <v>10</v>
      </c>
      <c r="AE213" s="172">
        <f t="shared" si="41"/>
        <v>46177</v>
      </c>
      <c r="AF213" s="91">
        <f t="shared" si="42"/>
        <v>2026</v>
      </c>
    </row>
    <row r="214" spans="1:32" ht="14.25" customHeight="1">
      <c r="A214" s="81" t="s">
        <v>27</v>
      </c>
      <c r="B214" s="81">
        <v>506100</v>
      </c>
      <c r="C214" s="81" t="s">
        <v>698</v>
      </c>
      <c r="D214" s="82" t="s">
        <v>699</v>
      </c>
      <c r="E214" s="83" t="s">
        <v>700</v>
      </c>
      <c r="F214" s="82"/>
      <c r="G214" s="81">
        <v>1212</v>
      </c>
      <c r="H214" s="81" t="s">
        <v>1187</v>
      </c>
      <c r="I214" s="85">
        <v>621</v>
      </c>
      <c r="J214" s="85">
        <v>7.5289218113113829</v>
      </c>
      <c r="K214" s="86">
        <v>5194.7076367249047</v>
      </c>
      <c r="L214" s="87">
        <f t="shared" si="0"/>
        <v>0.86578460612081742</v>
      </c>
      <c r="M214" s="86">
        <f t="shared" si="37"/>
        <v>0</v>
      </c>
      <c r="N214" s="86">
        <v>0</v>
      </c>
      <c r="O214" s="86">
        <v>0</v>
      </c>
      <c r="P214" s="86">
        <v>2331.789038893668</v>
      </c>
      <c r="Q214" s="86">
        <v>0</v>
      </c>
      <c r="R214" s="86">
        <v>0</v>
      </c>
      <c r="S214" s="86">
        <f t="shared" si="38"/>
        <v>7526.4966756185731</v>
      </c>
      <c r="T214" s="81" t="s">
        <v>74</v>
      </c>
      <c r="U214" s="83">
        <f t="shared" si="44"/>
        <v>2034</v>
      </c>
      <c r="V214" s="86">
        <v>10692.011182857141</v>
      </c>
      <c r="W214" s="86">
        <f t="shared" si="39"/>
        <v>18218.507858475714</v>
      </c>
      <c r="X214" s="86"/>
      <c r="Y214" s="90"/>
      <c r="Z214" s="86" t="s">
        <v>556</v>
      </c>
      <c r="AA214" s="89" t="s">
        <v>701</v>
      </c>
      <c r="AB214" s="90">
        <v>2022</v>
      </c>
      <c r="AC214" s="88" t="s">
        <v>702</v>
      </c>
      <c r="AD214" s="90">
        <v>10</v>
      </c>
      <c r="AE214" s="172">
        <f t="shared" si="41"/>
        <v>48918</v>
      </c>
      <c r="AF214" s="91">
        <f t="shared" si="42"/>
        <v>2034</v>
      </c>
    </row>
    <row r="215" spans="1:32" ht="14.25" customHeight="1">
      <c r="A215" s="81" t="s">
        <v>27</v>
      </c>
      <c r="B215" s="81">
        <v>507410</v>
      </c>
      <c r="C215" s="81" t="s">
        <v>703</v>
      </c>
      <c r="D215" s="82" t="s">
        <v>704</v>
      </c>
      <c r="E215" s="83" t="s">
        <v>705</v>
      </c>
      <c r="F215" s="82"/>
      <c r="G215" s="81">
        <v>1024</v>
      </c>
      <c r="H215" s="81" t="s">
        <v>1187</v>
      </c>
      <c r="I215" s="85">
        <v>2953</v>
      </c>
      <c r="J215" s="85">
        <v>6.3944267438535025</v>
      </c>
      <c r="K215" s="86">
        <v>4411.9434722869055</v>
      </c>
      <c r="L215" s="87">
        <f t="shared" si="0"/>
        <v>0.73532391204781755</v>
      </c>
      <c r="M215" s="86">
        <f t="shared" si="37"/>
        <v>0</v>
      </c>
      <c r="N215" s="86">
        <v>0</v>
      </c>
      <c r="O215" s="86">
        <v>0</v>
      </c>
      <c r="P215" s="86">
        <v>2331.789038893668</v>
      </c>
      <c r="Q215" s="86">
        <v>0</v>
      </c>
      <c r="R215" s="86">
        <v>0</v>
      </c>
      <c r="S215" s="86">
        <f t="shared" si="38"/>
        <v>6743.7325111805731</v>
      </c>
      <c r="T215" s="81" t="s">
        <v>74</v>
      </c>
      <c r="U215" s="83">
        <f t="shared" si="44"/>
        <v>2029</v>
      </c>
      <c r="V215" s="86">
        <v>2750.0839199999996</v>
      </c>
      <c r="W215" s="86">
        <f t="shared" si="39"/>
        <v>9493.8164311805722</v>
      </c>
      <c r="X215" s="86"/>
      <c r="Y215" s="90"/>
      <c r="Z215" s="86" t="s">
        <v>439</v>
      </c>
      <c r="AA215" s="89" t="s">
        <v>304</v>
      </c>
      <c r="AB215" s="90">
        <v>2019</v>
      </c>
      <c r="AC215" s="88" t="s">
        <v>706</v>
      </c>
      <c r="AD215" s="90">
        <v>10</v>
      </c>
      <c r="AE215" s="172">
        <f t="shared" si="41"/>
        <v>47147</v>
      </c>
      <c r="AF215" s="91">
        <f t="shared" si="42"/>
        <v>2029</v>
      </c>
    </row>
    <row r="216" spans="1:32" ht="14.25" customHeight="1">
      <c r="A216" s="81" t="s">
        <v>27</v>
      </c>
      <c r="B216" s="81">
        <v>508000</v>
      </c>
      <c r="C216" s="81" t="s">
        <v>707</v>
      </c>
      <c r="D216" s="94" t="s">
        <v>708</v>
      </c>
      <c r="E216" s="83" t="s">
        <v>709</v>
      </c>
      <c r="F216" s="82"/>
      <c r="G216" s="81">
        <v>1024</v>
      </c>
      <c r="H216" s="81" t="s">
        <v>1187</v>
      </c>
      <c r="I216" s="85">
        <v>1892</v>
      </c>
      <c r="J216" s="85">
        <v>6.3944267438535025</v>
      </c>
      <c r="K216" s="86">
        <v>4411.9434722869055</v>
      </c>
      <c r="L216" s="87">
        <f t="shared" si="0"/>
        <v>0.73532391204781755</v>
      </c>
      <c r="M216" s="86">
        <f t="shared" si="37"/>
        <v>0</v>
      </c>
      <c r="N216" s="86">
        <v>0</v>
      </c>
      <c r="O216" s="86">
        <v>0</v>
      </c>
      <c r="P216" s="86">
        <v>2331.789038893668</v>
      </c>
      <c r="Q216" s="86">
        <v>0</v>
      </c>
      <c r="R216" s="86">
        <v>0</v>
      </c>
      <c r="S216" s="86">
        <f t="shared" si="38"/>
        <v>6743.7325111805731</v>
      </c>
      <c r="T216" s="81" t="s">
        <v>886</v>
      </c>
      <c r="U216" s="83">
        <f t="shared" si="44"/>
        <v>2018</v>
      </c>
      <c r="V216" s="86">
        <v>0</v>
      </c>
      <c r="W216" s="86">
        <f t="shared" si="39"/>
        <v>6743.7325111805731</v>
      </c>
      <c r="X216" s="86"/>
      <c r="Y216" s="90"/>
      <c r="Z216" s="86" t="s">
        <v>439</v>
      </c>
      <c r="AA216" s="89" t="s">
        <v>710</v>
      </c>
      <c r="AB216" s="90">
        <v>2008</v>
      </c>
      <c r="AC216" s="88" t="s">
        <v>711</v>
      </c>
      <c r="AD216" s="90">
        <v>10</v>
      </c>
      <c r="AE216" s="172">
        <f t="shared" si="41"/>
        <v>43267</v>
      </c>
      <c r="AF216" s="91">
        <f t="shared" si="42"/>
        <v>2018</v>
      </c>
    </row>
    <row r="217" spans="1:32" ht="14.25" customHeight="1">
      <c r="A217" s="81" t="s">
        <v>27</v>
      </c>
      <c r="B217" s="81">
        <v>508000</v>
      </c>
      <c r="C217" s="81" t="s">
        <v>707</v>
      </c>
      <c r="D217" s="94" t="s">
        <v>708</v>
      </c>
      <c r="E217" s="83" t="s">
        <v>712</v>
      </c>
      <c r="F217" s="82"/>
      <c r="G217" s="81">
        <v>1031</v>
      </c>
      <c r="H217" s="81" t="s">
        <v>1187</v>
      </c>
      <c r="I217" s="85">
        <v>2875</v>
      </c>
      <c r="J217" s="85">
        <v>6.7038344895238353</v>
      </c>
      <c r="K217" s="86">
        <v>4625.4246080427247</v>
      </c>
      <c r="L217" s="87">
        <f t="shared" si="0"/>
        <v>0.77090410134045406</v>
      </c>
      <c r="M217" s="86">
        <f t="shared" si="37"/>
        <v>0</v>
      </c>
      <c r="N217" s="86">
        <v>0</v>
      </c>
      <c r="O217" s="86">
        <v>0</v>
      </c>
      <c r="P217" s="86">
        <v>2331.789038893668</v>
      </c>
      <c r="Q217" s="86">
        <v>0</v>
      </c>
      <c r="R217" s="86">
        <v>0</v>
      </c>
      <c r="S217" s="86">
        <f t="shared" si="38"/>
        <v>6957.2136469363923</v>
      </c>
      <c r="T217" s="81" t="s">
        <v>74</v>
      </c>
      <c r="U217" s="81">
        <v>2024</v>
      </c>
      <c r="V217" s="86">
        <v>3179.3939999999998</v>
      </c>
      <c r="W217" s="86">
        <f t="shared" si="39"/>
        <v>10136.607646936392</v>
      </c>
      <c r="X217" s="86"/>
      <c r="Y217" s="90"/>
      <c r="Z217" s="86" t="s">
        <v>713</v>
      </c>
      <c r="AA217" s="89" t="s">
        <v>304</v>
      </c>
      <c r="AB217" s="90">
        <v>2014</v>
      </c>
      <c r="AC217" s="88" t="s">
        <v>714</v>
      </c>
      <c r="AD217" s="90">
        <v>10</v>
      </c>
      <c r="AE217" s="172">
        <f t="shared" si="41"/>
        <v>45241</v>
      </c>
      <c r="AF217" s="91">
        <f t="shared" si="42"/>
        <v>2024</v>
      </c>
    </row>
    <row r="218" spans="1:32" ht="14.25" customHeight="1">
      <c r="A218" s="81" t="s">
        <v>27</v>
      </c>
      <c r="B218" s="81">
        <v>508000</v>
      </c>
      <c r="C218" s="81" t="s">
        <v>707</v>
      </c>
      <c r="D218" s="94" t="s">
        <v>708</v>
      </c>
      <c r="E218" s="83" t="s">
        <v>715</v>
      </c>
      <c r="F218" s="82"/>
      <c r="G218" s="81">
        <v>1212</v>
      </c>
      <c r="H218" s="81" t="s">
        <v>1187</v>
      </c>
      <c r="I218" s="85">
        <v>3589</v>
      </c>
      <c r="J218" s="85">
        <v>7.5289218113113829</v>
      </c>
      <c r="K218" s="86">
        <v>5194.7076367249047</v>
      </c>
      <c r="L218" s="87">
        <f t="shared" si="0"/>
        <v>0.86578460612081742</v>
      </c>
      <c r="M218" s="86">
        <f t="shared" si="37"/>
        <v>0</v>
      </c>
      <c r="N218" s="86">
        <v>0</v>
      </c>
      <c r="O218" s="86">
        <v>0</v>
      </c>
      <c r="P218" s="86">
        <v>2331.789038893668</v>
      </c>
      <c r="Q218" s="86">
        <v>0</v>
      </c>
      <c r="R218" s="86">
        <v>0</v>
      </c>
      <c r="S218" s="86">
        <f t="shared" si="38"/>
        <v>7526.4966756185731</v>
      </c>
      <c r="T218" s="81" t="s">
        <v>74</v>
      </c>
      <c r="U218" s="83">
        <f t="shared" ref="U218:U224" si="45">AF218</f>
        <v>2029</v>
      </c>
      <c r="V218" s="86">
        <v>2826.4138799999996</v>
      </c>
      <c r="W218" s="86">
        <f t="shared" si="39"/>
        <v>10352.910555618573</v>
      </c>
      <c r="X218" s="86"/>
      <c r="Y218" s="90"/>
      <c r="Z218" s="86" t="s">
        <v>316</v>
      </c>
      <c r="AA218" s="89" t="s">
        <v>317</v>
      </c>
      <c r="AB218" s="90">
        <v>2019</v>
      </c>
      <c r="AC218" s="88" t="s">
        <v>679</v>
      </c>
      <c r="AD218" s="90">
        <v>10</v>
      </c>
      <c r="AE218" s="172">
        <f t="shared" si="41"/>
        <v>47161</v>
      </c>
      <c r="AF218" s="91">
        <f t="shared" si="42"/>
        <v>2029</v>
      </c>
    </row>
    <row r="219" spans="1:32" ht="14.25" customHeight="1">
      <c r="A219" s="81" t="s">
        <v>27</v>
      </c>
      <c r="B219" s="81">
        <v>508000</v>
      </c>
      <c r="C219" s="81" t="s">
        <v>707</v>
      </c>
      <c r="D219" s="82" t="s">
        <v>708</v>
      </c>
      <c r="E219" s="83" t="s">
        <v>716</v>
      </c>
      <c r="F219" s="82"/>
      <c r="G219" s="81">
        <v>1212</v>
      </c>
      <c r="H219" s="81" t="s">
        <v>1187</v>
      </c>
      <c r="I219" s="85">
        <v>7237</v>
      </c>
      <c r="J219" s="85">
        <v>7.5289218113113829</v>
      </c>
      <c r="K219" s="86">
        <v>5194.7076367249047</v>
      </c>
      <c r="L219" s="87">
        <f t="shared" si="0"/>
        <v>0.86578460612081742</v>
      </c>
      <c r="M219" s="86">
        <f t="shared" si="37"/>
        <v>1070.9755577714511</v>
      </c>
      <c r="N219" s="86">
        <v>0</v>
      </c>
      <c r="O219" s="86">
        <v>0</v>
      </c>
      <c r="P219" s="86">
        <v>2331.789038893668</v>
      </c>
      <c r="Q219" s="86">
        <v>0</v>
      </c>
      <c r="R219" s="86">
        <v>0</v>
      </c>
      <c r="S219" s="86">
        <f t="shared" si="38"/>
        <v>8597.4722333900245</v>
      </c>
      <c r="T219" s="81" t="s">
        <v>74</v>
      </c>
      <c r="U219" s="83">
        <f t="shared" si="45"/>
        <v>2030</v>
      </c>
      <c r="V219" s="86">
        <v>2628.6666</v>
      </c>
      <c r="W219" s="86">
        <f t="shared" si="39"/>
        <v>11226.138833390025</v>
      </c>
      <c r="X219" s="86"/>
      <c r="Y219" s="90"/>
      <c r="Z219" s="86" t="s">
        <v>316</v>
      </c>
      <c r="AA219" s="89" t="s">
        <v>368</v>
      </c>
      <c r="AB219" s="90">
        <v>2019</v>
      </c>
      <c r="AC219" s="88" t="s">
        <v>683</v>
      </c>
      <c r="AD219" s="90">
        <v>10</v>
      </c>
      <c r="AE219" s="172">
        <f t="shared" si="41"/>
        <v>47342</v>
      </c>
      <c r="AF219" s="91">
        <f t="shared" si="42"/>
        <v>2030</v>
      </c>
    </row>
    <row r="220" spans="1:32" ht="14.25" customHeight="1">
      <c r="A220" s="81" t="s">
        <v>27</v>
      </c>
      <c r="B220" s="81">
        <v>507410</v>
      </c>
      <c r="C220" s="81" t="s">
        <v>717</v>
      </c>
      <c r="D220" s="82" t="s">
        <v>718</v>
      </c>
      <c r="E220" s="83" t="s">
        <v>719</v>
      </c>
      <c r="F220" s="82"/>
      <c r="G220" s="81">
        <v>1024</v>
      </c>
      <c r="H220" s="81" t="s">
        <v>1187</v>
      </c>
      <c r="I220" s="85">
        <v>1354</v>
      </c>
      <c r="J220" s="85">
        <v>6.3944267438535025</v>
      </c>
      <c r="K220" s="86">
        <v>4411.9434722869055</v>
      </c>
      <c r="L220" s="87">
        <f t="shared" si="0"/>
        <v>0.73532391204781755</v>
      </c>
      <c r="M220" s="86">
        <f t="shared" si="37"/>
        <v>0</v>
      </c>
      <c r="N220" s="86">
        <v>0</v>
      </c>
      <c r="O220" s="86">
        <v>0</v>
      </c>
      <c r="P220" s="86">
        <v>2331.789038893668</v>
      </c>
      <c r="Q220" s="86">
        <v>0</v>
      </c>
      <c r="R220" s="86">
        <v>0</v>
      </c>
      <c r="S220" s="86">
        <f t="shared" si="38"/>
        <v>6743.7325111805731</v>
      </c>
      <c r="T220" s="81" t="s">
        <v>886</v>
      </c>
      <c r="U220" s="83">
        <f t="shared" si="45"/>
        <v>2018</v>
      </c>
      <c r="V220" s="86">
        <v>0</v>
      </c>
      <c r="W220" s="86">
        <f t="shared" si="39"/>
        <v>6743.7325111805731</v>
      </c>
      <c r="X220" s="86"/>
      <c r="Y220" s="90"/>
      <c r="Z220" s="86" t="s">
        <v>439</v>
      </c>
      <c r="AA220" s="89" t="s">
        <v>710</v>
      </c>
      <c r="AB220" s="90">
        <v>2008</v>
      </c>
      <c r="AC220" s="88" t="s">
        <v>720</v>
      </c>
      <c r="AD220" s="90">
        <v>10</v>
      </c>
      <c r="AE220" s="172">
        <f t="shared" si="41"/>
        <v>43262</v>
      </c>
      <c r="AF220" s="91">
        <f t="shared" si="42"/>
        <v>2018</v>
      </c>
    </row>
    <row r="221" spans="1:32" ht="14.25" customHeight="1">
      <c r="A221" s="81" t="s">
        <v>27</v>
      </c>
      <c r="B221" s="81">
        <v>507410</v>
      </c>
      <c r="C221" s="81" t="s">
        <v>717</v>
      </c>
      <c r="D221" s="82" t="s">
        <v>718</v>
      </c>
      <c r="E221" s="83" t="s">
        <v>721</v>
      </c>
      <c r="F221" s="82"/>
      <c r="G221" s="81">
        <v>1212</v>
      </c>
      <c r="H221" s="81" t="s">
        <v>1187</v>
      </c>
      <c r="I221" s="85">
        <v>7442</v>
      </c>
      <c r="J221" s="85">
        <v>7.5289218113113829</v>
      </c>
      <c r="K221" s="86">
        <v>5194.7076367249047</v>
      </c>
      <c r="L221" s="87">
        <f t="shared" si="0"/>
        <v>0.86578460612081742</v>
      </c>
      <c r="M221" s="86">
        <f t="shared" si="37"/>
        <v>1248.4614020262188</v>
      </c>
      <c r="N221" s="86">
        <v>0</v>
      </c>
      <c r="O221" s="86">
        <v>0</v>
      </c>
      <c r="P221" s="86">
        <v>2331.789038893668</v>
      </c>
      <c r="Q221" s="86">
        <v>0</v>
      </c>
      <c r="R221" s="86">
        <v>0</v>
      </c>
      <c r="S221" s="86">
        <f t="shared" si="38"/>
        <v>8774.958077644791</v>
      </c>
      <c r="T221" s="81" t="s">
        <v>74</v>
      </c>
      <c r="U221" s="83">
        <f t="shared" si="45"/>
        <v>2029</v>
      </c>
      <c r="V221" s="86">
        <v>2826.4138799999996</v>
      </c>
      <c r="W221" s="86">
        <f t="shared" si="39"/>
        <v>11601.371957644791</v>
      </c>
      <c r="X221" s="86"/>
      <c r="Y221" s="90"/>
      <c r="Z221" s="86" t="s">
        <v>316</v>
      </c>
      <c r="AA221" s="89" t="s">
        <v>317</v>
      </c>
      <c r="AB221" s="90">
        <v>2019</v>
      </c>
      <c r="AC221" s="88" t="s">
        <v>679</v>
      </c>
      <c r="AD221" s="90">
        <v>10</v>
      </c>
      <c r="AE221" s="172">
        <f t="shared" si="41"/>
        <v>47161</v>
      </c>
      <c r="AF221" s="91">
        <f t="shared" si="42"/>
        <v>2029</v>
      </c>
    </row>
    <row r="222" spans="1:32" ht="14.25" customHeight="1">
      <c r="A222" s="81" t="s">
        <v>27</v>
      </c>
      <c r="B222" s="81">
        <v>507410</v>
      </c>
      <c r="C222" s="81" t="s">
        <v>717</v>
      </c>
      <c r="D222" s="82" t="s">
        <v>718</v>
      </c>
      <c r="E222" s="83" t="s">
        <v>722</v>
      </c>
      <c r="F222" s="82"/>
      <c r="G222" s="81">
        <v>1212</v>
      </c>
      <c r="H222" s="81" t="s">
        <v>1187</v>
      </c>
      <c r="I222" s="85">
        <v>2232</v>
      </c>
      <c r="J222" s="85">
        <v>7.5289218113113829</v>
      </c>
      <c r="K222" s="86">
        <v>5194.7076367249047</v>
      </c>
      <c r="L222" s="87">
        <f t="shared" si="0"/>
        <v>0.86578460612081742</v>
      </c>
      <c r="M222" s="86">
        <f t="shared" si="37"/>
        <v>0</v>
      </c>
      <c r="N222" s="86">
        <v>0</v>
      </c>
      <c r="O222" s="86">
        <v>0</v>
      </c>
      <c r="P222" s="86">
        <v>2331.789038893668</v>
      </c>
      <c r="Q222" s="86">
        <v>0</v>
      </c>
      <c r="R222" s="86">
        <v>0</v>
      </c>
      <c r="S222" s="86">
        <f t="shared" si="38"/>
        <v>7526.4966756185731</v>
      </c>
      <c r="T222" s="81" t="s">
        <v>74</v>
      </c>
      <c r="U222" s="83">
        <f t="shared" si="45"/>
        <v>2033</v>
      </c>
      <c r="V222" s="86">
        <v>3997.8276000000001</v>
      </c>
      <c r="W222" s="86">
        <f t="shared" si="39"/>
        <v>11524.324275618574</v>
      </c>
      <c r="X222" s="86"/>
      <c r="Y222" s="90"/>
      <c r="Z222" s="86" t="s">
        <v>556</v>
      </c>
      <c r="AA222" s="89" t="s">
        <v>701</v>
      </c>
      <c r="AB222" s="90">
        <v>2022</v>
      </c>
      <c r="AC222" s="88" t="s">
        <v>723</v>
      </c>
      <c r="AD222" s="90">
        <v>10</v>
      </c>
      <c r="AE222" s="172">
        <f t="shared" si="41"/>
        <v>48697</v>
      </c>
      <c r="AF222" s="91">
        <f t="shared" si="42"/>
        <v>2033</v>
      </c>
    </row>
    <row r="223" spans="1:32" ht="14.25" customHeight="1">
      <c r="A223" s="81" t="s">
        <v>27</v>
      </c>
      <c r="B223" s="81">
        <v>506232</v>
      </c>
      <c r="C223" s="81" t="s">
        <v>724</v>
      </c>
      <c r="D223" s="82" t="s">
        <v>725</v>
      </c>
      <c r="E223" s="83" t="s">
        <v>726</v>
      </c>
      <c r="F223" s="82"/>
      <c r="G223" s="81">
        <v>1237</v>
      </c>
      <c r="H223" s="81" t="s">
        <v>1187</v>
      </c>
      <c r="I223" s="85">
        <v>64</v>
      </c>
      <c r="J223" s="85">
        <v>11.035542928908463</v>
      </c>
      <c r="K223" s="86">
        <v>7614.1605086241752</v>
      </c>
      <c r="L223" s="87">
        <f t="shared" si="0"/>
        <v>1.2690267514373625</v>
      </c>
      <c r="M223" s="86">
        <f t="shared" si="37"/>
        <v>0</v>
      </c>
      <c r="N223" s="86">
        <v>0</v>
      </c>
      <c r="O223" s="86">
        <v>0</v>
      </c>
      <c r="P223" s="86">
        <v>2331.789038893668</v>
      </c>
      <c r="Q223" s="86">
        <v>0</v>
      </c>
      <c r="R223" s="86">
        <v>0</v>
      </c>
      <c r="S223" s="86">
        <f t="shared" si="38"/>
        <v>9945.9495475178428</v>
      </c>
      <c r="T223" s="81" t="s">
        <v>886</v>
      </c>
      <c r="U223" s="83">
        <f t="shared" si="45"/>
        <v>2017</v>
      </c>
      <c r="V223" s="86">
        <v>0</v>
      </c>
      <c r="W223" s="86">
        <f t="shared" si="39"/>
        <v>9945.9495475178428</v>
      </c>
      <c r="X223" s="86"/>
      <c r="Y223" s="90"/>
      <c r="Z223" s="86" t="s">
        <v>727</v>
      </c>
      <c r="AA223" s="89" t="s">
        <v>728</v>
      </c>
      <c r="AB223" s="90">
        <v>2006</v>
      </c>
      <c r="AC223" s="88" t="s">
        <v>729</v>
      </c>
      <c r="AD223" s="90">
        <v>10</v>
      </c>
      <c r="AE223" s="172">
        <f t="shared" si="41"/>
        <v>42588</v>
      </c>
      <c r="AF223" s="91">
        <f t="shared" si="42"/>
        <v>2017</v>
      </c>
    </row>
    <row r="224" spans="1:32" ht="14.25" customHeight="1">
      <c r="A224" s="81" t="s">
        <v>27</v>
      </c>
      <c r="B224" s="81">
        <v>506232</v>
      </c>
      <c r="C224" s="81" t="s">
        <v>724</v>
      </c>
      <c r="D224" s="82" t="s">
        <v>725</v>
      </c>
      <c r="E224" s="83" t="s">
        <v>730</v>
      </c>
      <c r="F224" s="82"/>
      <c r="G224" s="81">
        <v>1202</v>
      </c>
      <c r="H224" s="81" t="s">
        <v>1187</v>
      </c>
      <c r="I224" s="85">
        <v>3318</v>
      </c>
      <c r="J224" s="85">
        <v>7.5289218113113829</v>
      </c>
      <c r="K224" s="86">
        <v>5194.7076367249047</v>
      </c>
      <c r="L224" s="87">
        <f t="shared" si="0"/>
        <v>0.86578460612081742</v>
      </c>
      <c r="M224" s="86">
        <f t="shared" si="37"/>
        <v>0</v>
      </c>
      <c r="N224" s="86">
        <v>0</v>
      </c>
      <c r="O224" s="86">
        <v>0</v>
      </c>
      <c r="P224" s="86">
        <v>2331.789038893668</v>
      </c>
      <c r="Q224" s="86">
        <v>0</v>
      </c>
      <c r="R224" s="86">
        <v>0</v>
      </c>
      <c r="S224" s="86">
        <f t="shared" si="38"/>
        <v>7526.4966756185731</v>
      </c>
      <c r="T224" s="81" t="s">
        <v>102</v>
      </c>
      <c r="U224" s="83">
        <f t="shared" si="45"/>
        <v>2027</v>
      </c>
      <c r="V224" s="86">
        <v>10184.35248</v>
      </c>
      <c r="W224" s="86">
        <f t="shared" si="39"/>
        <v>17710.849155618573</v>
      </c>
      <c r="X224" s="86"/>
      <c r="Y224" s="90"/>
      <c r="Z224" s="86" t="s">
        <v>97</v>
      </c>
      <c r="AA224" s="89" t="s">
        <v>98</v>
      </c>
      <c r="AB224" s="90">
        <v>2016</v>
      </c>
      <c r="AC224" s="88" t="s">
        <v>731</v>
      </c>
      <c r="AD224" s="90">
        <v>10</v>
      </c>
      <c r="AE224" s="172">
        <f t="shared" si="41"/>
        <v>46235</v>
      </c>
      <c r="AF224" s="91">
        <f t="shared" si="42"/>
        <v>2027</v>
      </c>
    </row>
    <row r="225" spans="1:32" ht="14.25" customHeight="1">
      <c r="A225" s="81" t="s">
        <v>27</v>
      </c>
      <c r="B225" s="81">
        <v>508201</v>
      </c>
      <c r="C225" s="81" t="s">
        <v>732</v>
      </c>
      <c r="D225" s="95" t="s">
        <v>733</v>
      </c>
      <c r="E225" s="83" t="s">
        <v>734</v>
      </c>
      <c r="F225" s="82"/>
      <c r="G225" s="81">
        <v>1209</v>
      </c>
      <c r="H225" s="81" t="s">
        <v>1187</v>
      </c>
      <c r="I225" s="85">
        <v>603</v>
      </c>
      <c r="J225" s="85">
        <v>8.8696887092161489</v>
      </c>
      <c r="K225" s="86">
        <v>6119.7925583334491</v>
      </c>
      <c r="L225" s="87">
        <f t="shared" si="0"/>
        <v>1.0199654263889082</v>
      </c>
      <c r="M225" s="86">
        <f t="shared" si="37"/>
        <v>0</v>
      </c>
      <c r="N225" s="86">
        <v>0</v>
      </c>
      <c r="O225" s="86">
        <v>0</v>
      </c>
      <c r="P225" s="86">
        <v>2331.789038893668</v>
      </c>
      <c r="Q225" s="86">
        <v>0</v>
      </c>
      <c r="R225" s="86">
        <v>0</v>
      </c>
      <c r="S225" s="86">
        <f t="shared" si="38"/>
        <v>8451.5815972271175</v>
      </c>
      <c r="T225" s="81" t="s">
        <v>74</v>
      </c>
      <c r="U225" s="81">
        <v>2036</v>
      </c>
      <c r="V225" s="86">
        <v>3778</v>
      </c>
      <c r="W225" s="86">
        <f t="shared" si="39"/>
        <v>12229.581597227118</v>
      </c>
      <c r="X225" s="86"/>
      <c r="Y225" s="90"/>
      <c r="Z225" s="86" t="s">
        <v>294</v>
      </c>
      <c r="AA225" s="89" t="s">
        <v>735</v>
      </c>
      <c r="AB225" s="90">
        <v>2025</v>
      </c>
      <c r="AC225" s="88" t="s">
        <v>661</v>
      </c>
      <c r="AD225" s="90">
        <v>10</v>
      </c>
      <c r="AE225" s="172" t="str">
        <f>IFERROR(IF(AC225="","",AC225+(365*AD225)),"TBD")</f>
        <v>TBD</v>
      </c>
      <c r="AF225" s="91" t="s">
        <v>376</v>
      </c>
    </row>
    <row r="226" spans="1:32" ht="14.25" customHeight="1">
      <c r="A226" s="81" t="s">
        <v>28</v>
      </c>
      <c r="B226" s="81">
        <v>901000</v>
      </c>
      <c r="C226" s="81" t="s">
        <v>736</v>
      </c>
      <c r="D226" s="82" t="s">
        <v>737</v>
      </c>
      <c r="E226" s="83" t="s">
        <v>738</v>
      </c>
      <c r="F226" s="82"/>
      <c r="G226" s="81">
        <v>1212</v>
      </c>
      <c r="H226" s="81" t="s">
        <v>1187</v>
      </c>
      <c r="I226" s="85">
        <v>4163</v>
      </c>
      <c r="J226" s="85">
        <v>7.5289218113113829</v>
      </c>
      <c r="K226" s="86">
        <v>5194.7076367249047</v>
      </c>
      <c r="L226" s="87">
        <f t="shared" si="0"/>
        <v>0.86578460612081742</v>
      </c>
      <c r="M226" s="86">
        <f t="shared" si="37"/>
        <v>0</v>
      </c>
      <c r="N226" s="86">
        <v>0</v>
      </c>
      <c r="O226" s="86">
        <v>0</v>
      </c>
      <c r="P226" s="86">
        <v>2331.789038893668</v>
      </c>
      <c r="Q226" s="86">
        <v>0</v>
      </c>
      <c r="R226" s="86">
        <v>0</v>
      </c>
      <c r="S226" s="86">
        <f t="shared" si="38"/>
        <v>7526.4966756185731</v>
      </c>
      <c r="T226" s="81" t="s">
        <v>74</v>
      </c>
      <c r="U226" s="83">
        <f t="shared" ref="U226:U229" si="46">AF226</f>
        <v>2028</v>
      </c>
      <c r="V226" s="86">
        <v>2887.9189199999996</v>
      </c>
      <c r="W226" s="86">
        <f t="shared" si="39"/>
        <v>10414.415595618573</v>
      </c>
      <c r="X226" s="86"/>
      <c r="Y226" s="90"/>
      <c r="Z226" s="86" t="s">
        <v>316</v>
      </c>
      <c r="AA226" s="89" t="s">
        <v>317</v>
      </c>
      <c r="AB226" s="90">
        <v>2017</v>
      </c>
      <c r="AC226" s="88" t="s">
        <v>739</v>
      </c>
      <c r="AD226" s="90">
        <v>10</v>
      </c>
      <c r="AE226" s="172">
        <f t="shared" ref="AE226:AE265" si="47">IF(AC226="","",AC226+(365*AD226))</f>
        <v>46584</v>
      </c>
      <c r="AF226" s="91">
        <f t="shared" ref="AF226:AF329" si="48">IF(AE226="","", IF(MONTH(AE226)&gt;6,YEAR(AE226)+1,YEAR(AE226)))</f>
        <v>2028</v>
      </c>
    </row>
    <row r="227" spans="1:32" ht="14.25" customHeight="1">
      <c r="A227" s="81" t="s">
        <v>28</v>
      </c>
      <c r="B227" s="81">
        <v>905000</v>
      </c>
      <c r="C227" s="81" t="s">
        <v>740</v>
      </c>
      <c r="D227" s="82" t="s">
        <v>741</v>
      </c>
      <c r="E227" s="83" t="s">
        <v>742</v>
      </c>
      <c r="F227" s="82" t="s">
        <v>743</v>
      </c>
      <c r="G227" s="81">
        <v>1212</v>
      </c>
      <c r="H227" s="81" t="s">
        <v>1187</v>
      </c>
      <c r="I227" s="85">
        <v>1213</v>
      </c>
      <c r="J227" s="85">
        <v>7.5289218113113829</v>
      </c>
      <c r="K227" s="86">
        <v>5194.7076367249047</v>
      </c>
      <c r="L227" s="87">
        <f t="shared" si="0"/>
        <v>0.86578460612081742</v>
      </c>
      <c r="M227" s="86">
        <f t="shared" si="37"/>
        <v>0</v>
      </c>
      <c r="N227" s="86">
        <v>0</v>
      </c>
      <c r="O227" s="86">
        <v>0</v>
      </c>
      <c r="P227" s="86">
        <v>2331.789038893668</v>
      </c>
      <c r="Q227" s="86">
        <v>0</v>
      </c>
      <c r="R227" s="86">
        <v>0</v>
      </c>
      <c r="S227" s="86">
        <f t="shared" si="38"/>
        <v>7526.4966756185731</v>
      </c>
      <c r="T227" s="81" t="s">
        <v>74</v>
      </c>
      <c r="U227" s="83">
        <f t="shared" si="46"/>
        <v>2036</v>
      </c>
      <c r="V227" s="86">
        <v>4166</v>
      </c>
      <c r="W227" s="86">
        <f t="shared" si="39"/>
        <v>11692.496675618573</v>
      </c>
      <c r="X227" s="86"/>
      <c r="Y227" s="90">
        <v>171026</v>
      </c>
      <c r="Z227" s="86" t="s">
        <v>350</v>
      </c>
      <c r="AA227" s="89" t="s">
        <v>351</v>
      </c>
      <c r="AB227" s="90">
        <v>2025</v>
      </c>
      <c r="AC227" s="88" t="s">
        <v>744</v>
      </c>
      <c r="AD227" s="90">
        <v>10</v>
      </c>
      <c r="AE227" s="172">
        <f t="shared" si="47"/>
        <v>49516</v>
      </c>
      <c r="AF227" s="91">
        <f t="shared" si="48"/>
        <v>2036</v>
      </c>
    </row>
    <row r="228" spans="1:32" ht="14.25" customHeight="1">
      <c r="A228" s="81" t="s">
        <v>28</v>
      </c>
      <c r="B228" s="81">
        <v>905100</v>
      </c>
      <c r="C228" s="81" t="s">
        <v>745</v>
      </c>
      <c r="D228" s="94" t="s">
        <v>746</v>
      </c>
      <c r="E228" s="83" t="s">
        <v>747</v>
      </c>
      <c r="F228" s="82" t="s">
        <v>748</v>
      </c>
      <c r="G228" s="81">
        <v>1204</v>
      </c>
      <c r="H228" s="81" t="s">
        <v>1187</v>
      </c>
      <c r="I228" s="85">
        <v>1340</v>
      </c>
      <c r="J228" s="85">
        <v>11.241814759355353</v>
      </c>
      <c r="K228" s="86">
        <v>7756.4812657947214</v>
      </c>
      <c r="L228" s="87">
        <f t="shared" si="0"/>
        <v>1.2927468776324536</v>
      </c>
      <c r="M228" s="86">
        <f t="shared" si="37"/>
        <v>0</v>
      </c>
      <c r="N228" s="86">
        <v>0</v>
      </c>
      <c r="O228" s="86">
        <v>0</v>
      </c>
      <c r="P228" s="86">
        <v>2331.789038893668</v>
      </c>
      <c r="Q228" s="86">
        <v>0</v>
      </c>
      <c r="R228" s="86">
        <v>0</v>
      </c>
      <c r="S228" s="86">
        <f t="shared" si="38"/>
        <v>10088.270304688389</v>
      </c>
      <c r="T228" s="81" t="s">
        <v>74</v>
      </c>
      <c r="U228" s="83">
        <f t="shared" si="46"/>
        <v>2024</v>
      </c>
      <c r="V228" s="86">
        <v>3869.3041199999998</v>
      </c>
      <c r="W228" s="86">
        <f t="shared" si="39"/>
        <v>13957.574424688388</v>
      </c>
      <c r="X228" s="86"/>
      <c r="Y228" s="90"/>
      <c r="Z228" s="86" t="s">
        <v>670</v>
      </c>
      <c r="AA228" s="89" t="s">
        <v>749</v>
      </c>
      <c r="AB228" s="90">
        <v>2014</v>
      </c>
      <c r="AC228" s="88" t="s">
        <v>750</v>
      </c>
      <c r="AD228" s="90">
        <v>10</v>
      </c>
      <c r="AE228" s="172">
        <f t="shared" si="47"/>
        <v>45455</v>
      </c>
      <c r="AF228" s="91">
        <f t="shared" si="48"/>
        <v>2024</v>
      </c>
    </row>
    <row r="229" spans="1:32" ht="14.25" customHeight="1">
      <c r="A229" s="81" t="s">
        <v>28</v>
      </c>
      <c r="B229" s="81">
        <v>905100</v>
      </c>
      <c r="C229" s="81" t="s">
        <v>745</v>
      </c>
      <c r="D229" s="94" t="s">
        <v>746</v>
      </c>
      <c r="E229" s="83" t="s">
        <v>751</v>
      </c>
      <c r="F229" s="82" t="s">
        <v>752</v>
      </c>
      <c r="G229" s="81">
        <v>1209</v>
      </c>
      <c r="H229" s="81" t="s">
        <v>1187</v>
      </c>
      <c r="I229" s="85">
        <v>3864</v>
      </c>
      <c r="J229" s="85">
        <v>8.8696887092161489</v>
      </c>
      <c r="K229" s="86">
        <v>6119.7925583334491</v>
      </c>
      <c r="L229" s="87">
        <f t="shared" si="0"/>
        <v>1.0199654263889082</v>
      </c>
      <c r="M229" s="86">
        <f t="shared" si="37"/>
        <v>0</v>
      </c>
      <c r="N229" s="86">
        <v>0</v>
      </c>
      <c r="O229" s="86">
        <v>0</v>
      </c>
      <c r="P229" s="86">
        <v>2331.789038893668</v>
      </c>
      <c r="Q229" s="86">
        <v>1413.9154959707769</v>
      </c>
      <c r="R229" s="86">
        <v>0</v>
      </c>
      <c r="S229" s="86">
        <f t="shared" si="38"/>
        <v>9865.4970931978951</v>
      </c>
      <c r="T229" s="81" t="s">
        <v>74</v>
      </c>
      <c r="U229" s="83">
        <f t="shared" si="46"/>
        <v>2024</v>
      </c>
      <c r="V229" s="86">
        <v>3077.7023999999992</v>
      </c>
      <c r="W229" s="86">
        <f t="shared" si="39"/>
        <v>12943.199493197895</v>
      </c>
      <c r="X229" s="86"/>
      <c r="Y229" s="90"/>
      <c r="Z229" s="86" t="s">
        <v>695</v>
      </c>
      <c r="AA229" s="89" t="s">
        <v>696</v>
      </c>
      <c r="AB229" s="90">
        <v>2014</v>
      </c>
      <c r="AC229" s="88" t="s">
        <v>750</v>
      </c>
      <c r="AD229" s="90">
        <v>10</v>
      </c>
      <c r="AE229" s="172">
        <f t="shared" si="47"/>
        <v>45455</v>
      </c>
      <c r="AF229" s="91">
        <f t="shared" si="48"/>
        <v>2024</v>
      </c>
    </row>
    <row r="230" spans="1:32" ht="14.25" customHeight="1">
      <c r="A230" s="81" t="s">
        <v>28</v>
      </c>
      <c r="B230" s="81">
        <v>905100</v>
      </c>
      <c r="C230" s="81" t="s">
        <v>745</v>
      </c>
      <c r="D230" s="94" t="s">
        <v>746</v>
      </c>
      <c r="E230" s="83" t="s">
        <v>753</v>
      </c>
      <c r="F230" s="82" t="s">
        <v>754</v>
      </c>
      <c r="G230" s="81">
        <v>1209</v>
      </c>
      <c r="H230" s="81" t="s">
        <v>1187</v>
      </c>
      <c r="I230" s="85">
        <v>2602</v>
      </c>
      <c r="J230" s="85">
        <v>8.8696887092161489</v>
      </c>
      <c r="K230" s="86">
        <v>6119.7925583334491</v>
      </c>
      <c r="L230" s="87">
        <f t="shared" si="0"/>
        <v>1.0199654263889082</v>
      </c>
      <c r="M230" s="86">
        <f t="shared" si="37"/>
        <v>0</v>
      </c>
      <c r="N230" s="86">
        <v>0</v>
      </c>
      <c r="O230" s="86">
        <v>0</v>
      </c>
      <c r="P230" s="86">
        <v>2331.789038893668</v>
      </c>
      <c r="Q230" s="86">
        <v>0</v>
      </c>
      <c r="R230" s="86">
        <v>0</v>
      </c>
      <c r="S230" s="86">
        <f t="shared" si="38"/>
        <v>8451.5815972271175</v>
      </c>
      <c r="T230" s="81" t="s">
        <v>74</v>
      </c>
      <c r="U230" s="81">
        <v>2017</v>
      </c>
      <c r="V230" s="86">
        <v>3077.7023999999992</v>
      </c>
      <c r="W230" s="86">
        <f t="shared" si="39"/>
        <v>11529.283997227118</v>
      </c>
      <c r="X230" s="86"/>
      <c r="Y230" s="90"/>
      <c r="Z230" s="86" t="s">
        <v>695</v>
      </c>
      <c r="AA230" s="89" t="s">
        <v>696</v>
      </c>
      <c r="AB230" s="90">
        <v>2014</v>
      </c>
      <c r="AC230" s="88" t="s">
        <v>750</v>
      </c>
      <c r="AD230" s="90">
        <v>10</v>
      </c>
      <c r="AE230" s="172">
        <f t="shared" si="47"/>
        <v>45455</v>
      </c>
      <c r="AF230" s="91">
        <f t="shared" si="48"/>
        <v>2024</v>
      </c>
    </row>
    <row r="231" spans="1:32" ht="14.25" customHeight="1">
      <c r="A231" s="81" t="s">
        <v>28</v>
      </c>
      <c r="B231" s="81">
        <v>905100</v>
      </c>
      <c r="C231" s="81" t="s">
        <v>745</v>
      </c>
      <c r="D231" s="94" t="s">
        <v>746</v>
      </c>
      <c r="E231" s="83" t="s">
        <v>755</v>
      </c>
      <c r="F231" s="82" t="s">
        <v>756</v>
      </c>
      <c r="G231" s="81">
        <v>1204</v>
      </c>
      <c r="H231" s="81" t="s">
        <v>1187</v>
      </c>
      <c r="I231" s="85">
        <v>279</v>
      </c>
      <c r="J231" s="85">
        <v>11.241814759355353</v>
      </c>
      <c r="K231" s="86">
        <v>7756.4812657947214</v>
      </c>
      <c r="L231" s="87">
        <f t="shared" si="0"/>
        <v>1.2927468776324536</v>
      </c>
      <c r="M231" s="86">
        <f t="shared" si="37"/>
        <v>0</v>
      </c>
      <c r="N231" s="86">
        <v>0</v>
      </c>
      <c r="O231" s="86">
        <v>0</v>
      </c>
      <c r="P231" s="86">
        <v>2331.789038893668</v>
      </c>
      <c r="Q231" s="86">
        <v>0</v>
      </c>
      <c r="R231" s="86">
        <v>0</v>
      </c>
      <c r="S231" s="86">
        <f t="shared" si="38"/>
        <v>10088.270304688389</v>
      </c>
      <c r="T231" s="81" t="s">
        <v>74</v>
      </c>
      <c r="U231" s="83">
        <f t="shared" ref="U231:U234" si="49">AF231</f>
        <v>2024</v>
      </c>
      <c r="V231" s="86">
        <v>3869.3041199999998</v>
      </c>
      <c r="W231" s="86">
        <f t="shared" si="39"/>
        <v>13957.574424688388</v>
      </c>
      <c r="X231" s="86"/>
      <c r="Y231" s="90"/>
      <c r="Z231" s="86" t="s">
        <v>670</v>
      </c>
      <c r="AA231" s="89" t="s">
        <v>749</v>
      </c>
      <c r="AB231" s="90">
        <v>2014</v>
      </c>
      <c r="AC231" s="88" t="s">
        <v>750</v>
      </c>
      <c r="AD231" s="90">
        <v>10</v>
      </c>
      <c r="AE231" s="172">
        <f t="shared" si="47"/>
        <v>45455</v>
      </c>
      <c r="AF231" s="91">
        <f t="shared" si="48"/>
        <v>2024</v>
      </c>
    </row>
    <row r="232" spans="1:32" ht="14.25" customHeight="1">
      <c r="A232" s="81" t="s">
        <v>28</v>
      </c>
      <c r="B232" s="81">
        <v>905100</v>
      </c>
      <c r="C232" s="81" t="s">
        <v>745</v>
      </c>
      <c r="D232" s="94" t="s">
        <v>746</v>
      </c>
      <c r="E232" s="83" t="s">
        <v>757</v>
      </c>
      <c r="F232" s="82" t="s">
        <v>758</v>
      </c>
      <c r="G232" s="81">
        <v>1212</v>
      </c>
      <c r="H232" s="81" t="s">
        <v>1187</v>
      </c>
      <c r="I232" s="85">
        <v>4966</v>
      </c>
      <c r="J232" s="85">
        <v>7.5289218113113829</v>
      </c>
      <c r="K232" s="86">
        <v>5194.7076367249047</v>
      </c>
      <c r="L232" s="87">
        <f t="shared" si="0"/>
        <v>0.86578460612081742</v>
      </c>
      <c r="M232" s="86">
        <f t="shared" si="37"/>
        <v>0</v>
      </c>
      <c r="N232" s="86">
        <v>0</v>
      </c>
      <c r="O232" s="86">
        <v>0</v>
      </c>
      <c r="P232" s="86">
        <v>2331.789038893668</v>
      </c>
      <c r="Q232" s="86">
        <v>0</v>
      </c>
      <c r="R232" s="86">
        <v>0</v>
      </c>
      <c r="S232" s="86">
        <f t="shared" si="38"/>
        <v>7526.4966756185731</v>
      </c>
      <c r="T232" s="81" t="s">
        <v>74</v>
      </c>
      <c r="U232" s="83">
        <f t="shared" si="49"/>
        <v>2027</v>
      </c>
      <c r="V232" s="86">
        <v>2887.9189199999996</v>
      </c>
      <c r="W232" s="86">
        <f t="shared" si="39"/>
        <v>10414.415595618573</v>
      </c>
      <c r="X232" s="86"/>
      <c r="Y232" s="90"/>
      <c r="Z232" s="86" t="s">
        <v>316</v>
      </c>
      <c r="AA232" s="89" t="s">
        <v>317</v>
      </c>
      <c r="AB232" s="90">
        <v>2017</v>
      </c>
      <c r="AC232" s="88" t="s">
        <v>529</v>
      </c>
      <c r="AD232" s="90">
        <v>10</v>
      </c>
      <c r="AE232" s="172">
        <f t="shared" si="47"/>
        <v>46244</v>
      </c>
      <c r="AF232" s="91">
        <f t="shared" si="48"/>
        <v>2027</v>
      </c>
    </row>
    <row r="233" spans="1:32" ht="14.25" customHeight="1">
      <c r="A233" s="81" t="s">
        <v>28</v>
      </c>
      <c r="B233" s="81">
        <v>905100</v>
      </c>
      <c r="C233" s="81" t="s">
        <v>745</v>
      </c>
      <c r="D233" s="94" t="s">
        <v>746</v>
      </c>
      <c r="E233" s="83" t="s">
        <v>759</v>
      </c>
      <c r="F233" s="82" t="s">
        <v>760</v>
      </c>
      <c r="G233" s="81">
        <v>1204</v>
      </c>
      <c r="H233" s="81" t="s">
        <v>1187</v>
      </c>
      <c r="I233" s="85">
        <v>680</v>
      </c>
      <c r="J233" s="85">
        <v>11.241814759355353</v>
      </c>
      <c r="K233" s="86">
        <v>7756.4812657947214</v>
      </c>
      <c r="L233" s="87">
        <f t="shared" si="0"/>
        <v>1.2927468776324536</v>
      </c>
      <c r="M233" s="86">
        <f t="shared" si="37"/>
        <v>0</v>
      </c>
      <c r="N233" s="86">
        <v>0</v>
      </c>
      <c r="O233" s="86">
        <v>0</v>
      </c>
      <c r="P233" s="86">
        <v>2331.789038893668</v>
      </c>
      <c r="Q233" s="86">
        <v>0</v>
      </c>
      <c r="R233" s="86">
        <v>0</v>
      </c>
      <c r="S233" s="86">
        <f t="shared" si="38"/>
        <v>10088.270304688389</v>
      </c>
      <c r="T233" s="81" t="s">
        <v>74</v>
      </c>
      <c r="U233" s="83">
        <f t="shared" si="49"/>
        <v>2035</v>
      </c>
      <c r="V233" s="86">
        <v>4027</v>
      </c>
      <c r="W233" s="86">
        <f t="shared" si="39"/>
        <v>14115.270304688389</v>
      </c>
      <c r="X233" s="86"/>
      <c r="Y233" s="90">
        <v>61053</v>
      </c>
      <c r="Z233" s="86" t="s">
        <v>391</v>
      </c>
      <c r="AA233" s="89" t="s">
        <v>392</v>
      </c>
      <c r="AB233" s="90">
        <v>2025</v>
      </c>
      <c r="AC233" s="88" t="s">
        <v>761</v>
      </c>
      <c r="AD233" s="90">
        <v>10</v>
      </c>
      <c r="AE233" s="172">
        <f t="shared" si="47"/>
        <v>49462</v>
      </c>
      <c r="AF233" s="91">
        <f t="shared" si="48"/>
        <v>2035</v>
      </c>
    </row>
    <row r="234" spans="1:32" ht="14.25" customHeight="1">
      <c r="A234" s="81" t="s">
        <v>28</v>
      </c>
      <c r="B234" s="81">
        <v>905100</v>
      </c>
      <c r="C234" s="81" t="s">
        <v>745</v>
      </c>
      <c r="D234" s="94" t="s">
        <v>746</v>
      </c>
      <c r="E234" s="83" t="s">
        <v>762</v>
      </c>
      <c r="F234" s="82" t="s">
        <v>763</v>
      </c>
      <c r="G234" s="81">
        <v>1212</v>
      </c>
      <c r="H234" s="81" t="s">
        <v>1187</v>
      </c>
      <c r="I234" s="85">
        <v>1473</v>
      </c>
      <c r="J234" s="85">
        <v>7.5289218113113829</v>
      </c>
      <c r="K234" s="86">
        <v>5194.7076367249047</v>
      </c>
      <c r="L234" s="87">
        <f t="shared" si="0"/>
        <v>0.86578460612081742</v>
      </c>
      <c r="M234" s="86">
        <f t="shared" si="37"/>
        <v>0</v>
      </c>
      <c r="N234" s="86">
        <v>0</v>
      </c>
      <c r="O234" s="86">
        <v>0</v>
      </c>
      <c r="P234" s="86">
        <v>2331.789038893668</v>
      </c>
      <c r="Q234" s="86">
        <v>0</v>
      </c>
      <c r="R234" s="86">
        <v>0</v>
      </c>
      <c r="S234" s="86">
        <f t="shared" si="38"/>
        <v>7526.4966756185731</v>
      </c>
      <c r="T234" s="81" t="s">
        <v>74</v>
      </c>
      <c r="U234" s="83">
        <f t="shared" si="49"/>
        <v>2024</v>
      </c>
      <c r="V234" s="86">
        <v>4166</v>
      </c>
      <c r="W234" s="86">
        <f t="shared" si="39"/>
        <v>11692.496675618573</v>
      </c>
      <c r="X234" s="86"/>
      <c r="Y234" s="90"/>
      <c r="Z234" s="86" t="s">
        <v>695</v>
      </c>
      <c r="AA234" s="89" t="s">
        <v>696</v>
      </c>
      <c r="AB234" s="90">
        <v>2014</v>
      </c>
      <c r="AC234" s="88" t="s">
        <v>750</v>
      </c>
      <c r="AD234" s="90">
        <v>10</v>
      </c>
      <c r="AE234" s="172">
        <f t="shared" si="47"/>
        <v>45455</v>
      </c>
      <c r="AF234" s="91">
        <f t="shared" si="48"/>
        <v>2024</v>
      </c>
    </row>
    <row r="235" spans="1:32" ht="14.25" customHeight="1">
      <c r="A235" s="81" t="s">
        <v>28</v>
      </c>
      <c r="B235" s="81">
        <v>905405</v>
      </c>
      <c r="C235" s="81" t="s">
        <v>764</v>
      </c>
      <c r="D235" s="94" t="s">
        <v>765</v>
      </c>
      <c r="E235" s="83" t="s">
        <v>766</v>
      </c>
      <c r="F235" s="82" t="s">
        <v>767</v>
      </c>
      <c r="G235" s="81">
        <v>1204</v>
      </c>
      <c r="H235" s="81" t="s">
        <v>1187</v>
      </c>
      <c r="I235" s="85">
        <v>9068</v>
      </c>
      <c r="J235" s="85">
        <v>11.241814759355353</v>
      </c>
      <c r="K235" s="86">
        <v>7756.4812657947214</v>
      </c>
      <c r="L235" s="87">
        <f t="shared" si="0"/>
        <v>1.2927468776324536</v>
      </c>
      <c r="M235" s="86">
        <f t="shared" si="37"/>
        <v>3966.1474205763675</v>
      </c>
      <c r="N235" s="86">
        <v>0</v>
      </c>
      <c r="O235" s="86">
        <v>0</v>
      </c>
      <c r="P235" s="86">
        <v>2331.789038893668</v>
      </c>
      <c r="Q235" s="86">
        <v>0</v>
      </c>
      <c r="R235" s="86">
        <v>0</v>
      </c>
      <c r="S235" s="86">
        <f t="shared" si="38"/>
        <v>14054.417725264757</v>
      </c>
      <c r="T235" s="81" t="s">
        <v>74</v>
      </c>
      <c r="U235" s="81">
        <v>2034</v>
      </c>
      <c r="V235" s="86">
        <v>4027</v>
      </c>
      <c r="W235" s="86">
        <f t="shared" si="39"/>
        <v>18081.417725264757</v>
      </c>
      <c r="X235" s="86"/>
      <c r="Y235" s="90">
        <v>81068</v>
      </c>
      <c r="Z235" s="86" t="s">
        <v>391</v>
      </c>
      <c r="AA235" s="89" t="s">
        <v>392</v>
      </c>
      <c r="AB235" s="90">
        <v>2025</v>
      </c>
      <c r="AC235" s="88" t="s">
        <v>761</v>
      </c>
      <c r="AD235" s="90">
        <v>10</v>
      </c>
      <c r="AE235" s="172">
        <f t="shared" si="47"/>
        <v>49462</v>
      </c>
      <c r="AF235" s="91">
        <f t="shared" si="48"/>
        <v>2035</v>
      </c>
    </row>
    <row r="236" spans="1:32" ht="14.25" customHeight="1">
      <c r="A236" s="81" t="s">
        <v>28</v>
      </c>
      <c r="B236" s="81">
        <v>900550</v>
      </c>
      <c r="C236" s="81" t="s">
        <v>768</v>
      </c>
      <c r="D236" s="94" t="s">
        <v>769</v>
      </c>
      <c r="E236" s="83" t="s">
        <v>770</v>
      </c>
      <c r="F236" s="82"/>
      <c r="G236" s="81">
        <v>1202</v>
      </c>
      <c r="H236" s="81" t="s">
        <v>1187</v>
      </c>
      <c r="I236" s="85">
        <v>1311</v>
      </c>
      <c r="J236" s="85">
        <v>7.5289218113113829</v>
      </c>
      <c r="K236" s="86">
        <v>5194.7076367249047</v>
      </c>
      <c r="L236" s="87">
        <f t="shared" si="0"/>
        <v>0.86578460612081742</v>
      </c>
      <c r="M236" s="86">
        <f t="shared" si="37"/>
        <v>0</v>
      </c>
      <c r="N236" s="86">
        <v>0</v>
      </c>
      <c r="O236" s="86">
        <v>0</v>
      </c>
      <c r="P236" s="86">
        <v>2331.789038893668</v>
      </c>
      <c r="Q236" s="86">
        <v>0</v>
      </c>
      <c r="R236" s="86">
        <v>0</v>
      </c>
      <c r="S236" s="86">
        <f t="shared" si="38"/>
        <v>7526.4966756185731</v>
      </c>
      <c r="T236" s="81" t="s">
        <v>74</v>
      </c>
      <c r="U236" s="81">
        <v>2034</v>
      </c>
      <c r="V236" s="86">
        <v>3312.9407999999994</v>
      </c>
      <c r="W236" s="86">
        <f t="shared" si="39"/>
        <v>10839.437475618572</v>
      </c>
      <c r="X236" s="86"/>
      <c r="Y236" s="90"/>
      <c r="Z236" s="86" t="s">
        <v>97</v>
      </c>
      <c r="AA236" s="89" t="s">
        <v>113</v>
      </c>
      <c r="AB236" s="90">
        <v>2018</v>
      </c>
      <c r="AC236" s="88" t="s">
        <v>356</v>
      </c>
      <c r="AD236" s="90">
        <v>10</v>
      </c>
      <c r="AE236" s="172">
        <f t="shared" si="47"/>
        <v>47203</v>
      </c>
      <c r="AF236" s="91">
        <f t="shared" si="48"/>
        <v>2029</v>
      </c>
    </row>
    <row r="237" spans="1:32" ht="14.25" customHeight="1">
      <c r="A237" s="81" t="s">
        <v>28</v>
      </c>
      <c r="B237" s="81">
        <v>905750</v>
      </c>
      <c r="C237" s="81" t="s">
        <v>771</v>
      </c>
      <c r="D237" s="82" t="s">
        <v>772</v>
      </c>
      <c r="E237" s="83" t="s">
        <v>773</v>
      </c>
      <c r="F237" s="82" t="s">
        <v>774</v>
      </c>
      <c r="G237" s="81">
        <v>1252</v>
      </c>
      <c r="H237" s="81" t="s">
        <v>86</v>
      </c>
      <c r="I237" s="85">
        <v>0</v>
      </c>
      <c r="J237" s="85">
        <v>0</v>
      </c>
      <c r="K237" s="86">
        <v>0</v>
      </c>
      <c r="L237" s="87">
        <f t="shared" si="0"/>
        <v>0</v>
      </c>
      <c r="M237" s="86">
        <f t="shared" si="37"/>
        <v>0</v>
      </c>
      <c r="N237" s="86">
        <v>834.03276308647128</v>
      </c>
      <c r="O237" s="86">
        <v>791.32248585109994</v>
      </c>
      <c r="P237" s="86">
        <v>2278.9104110949984</v>
      </c>
      <c r="Q237" s="86">
        <v>0</v>
      </c>
      <c r="R237" s="86">
        <v>0</v>
      </c>
      <c r="S237" s="86">
        <f t="shared" si="38"/>
        <v>3904.2656600325695</v>
      </c>
      <c r="T237" s="81" t="s">
        <v>310</v>
      </c>
      <c r="U237" s="81"/>
      <c r="V237" s="86">
        <v>0</v>
      </c>
      <c r="W237" s="86">
        <f t="shared" si="39"/>
        <v>3904.2656600325695</v>
      </c>
      <c r="X237" s="86"/>
      <c r="Y237" s="90"/>
      <c r="Z237" s="86" t="s">
        <v>775</v>
      </c>
      <c r="AA237" s="89" t="s">
        <v>776</v>
      </c>
      <c r="AB237" s="90">
        <v>2004</v>
      </c>
      <c r="AC237" s="88" t="s">
        <v>777</v>
      </c>
      <c r="AD237" s="90">
        <v>10</v>
      </c>
      <c r="AE237" s="172">
        <f t="shared" si="47"/>
        <v>41693</v>
      </c>
      <c r="AF237" s="91">
        <f t="shared" si="48"/>
        <v>2014</v>
      </c>
    </row>
    <row r="238" spans="1:32" ht="14.25" customHeight="1">
      <c r="A238" s="81" t="s">
        <v>28</v>
      </c>
      <c r="B238" s="81">
        <v>905750</v>
      </c>
      <c r="C238" s="81" t="s">
        <v>771</v>
      </c>
      <c r="D238" s="82" t="s">
        <v>772</v>
      </c>
      <c r="E238" s="83" t="s">
        <v>778</v>
      </c>
      <c r="F238" s="82" t="s">
        <v>779</v>
      </c>
      <c r="G238" s="81">
        <v>1252</v>
      </c>
      <c r="H238" s="81" t="s">
        <v>86</v>
      </c>
      <c r="I238" s="85">
        <v>0</v>
      </c>
      <c r="J238" s="85">
        <v>0</v>
      </c>
      <c r="K238" s="86">
        <v>0</v>
      </c>
      <c r="L238" s="87">
        <f t="shared" si="0"/>
        <v>0</v>
      </c>
      <c r="M238" s="86">
        <f t="shared" si="37"/>
        <v>0</v>
      </c>
      <c r="N238" s="86">
        <v>3635.334333795508</v>
      </c>
      <c r="O238" s="86">
        <v>2455.3606275265556</v>
      </c>
      <c r="P238" s="86">
        <v>2278.9104110949984</v>
      </c>
      <c r="Q238" s="86">
        <v>0</v>
      </c>
      <c r="R238" s="86">
        <v>0</v>
      </c>
      <c r="S238" s="86">
        <f t="shared" si="38"/>
        <v>8369.6053724170633</v>
      </c>
      <c r="T238" s="81" t="s">
        <v>310</v>
      </c>
      <c r="U238" s="81"/>
      <c r="V238" s="86">
        <v>0</v>
      </c>
      <c r="W238" s="86">
        <f t="shared" si="39"/>
        <v>8369.6053724170633</v>
      </c>
      <c r="X238" s="86"/>
      <c r="Y238" s="90"/>
      <c r="Z238" s="86" t="s">
        <v>670</v>
      </c>
      <c r="AA238" s="89" t="s">
        <v>780</v>
      </c>
      <c r="AB238" s="90">
        <v>2013</v>
      </c>
      <c r="AC238" s="88" t="s">
        <v>781</v>
      </c>
      <c r="AD238" s="90">
        <v>10</v>
      </c>
      <c r="AE238" s="172">
        <f t="shared" si="47"/>
        <v>45344</v>
      </c>
      <c r="AF238" s="91">
        <f t="shared" si="48"/>
        <v>2024</v>
      </c>
    </row>
    <row r="239" spans="1:32" ht="14.25" customHeight="1">
      <c r="A239" s="81" t="s">
        <v>28</v>
      </c>
      <c r="B239" s="81">
        <v>905750</v>
      </c>
      <c r="C239" s="81" t="s">
        <v>771</v>
      </c>
      <c r="D239" s="94" t="s">
        <v>772</v>
      </c>
      <c r="E239" s="83" t="s">
        <v>782</v>
      </c>
      <c r="F239" s="82" t="s">
        <v>783</v>
      </c>
      <c r="G239" s="81">
        <v>1252</v>
      </c>
      <c r="H239" s="81" t="s">
        <v>86</v>
      </c>
      <c r="I239" s="85">
        <v>0</v>
      </c>
      <c r="J239" s="85">
        <v>0</v>
      </c>
      <c r="K239" s="86">
        <v>0</v>
      </c>
      <c r="L239" s="87">
        <f t="shared" si="0"/>
        <v>0</v>
      </c>
      <c r="M239" s="86">
        <f t="shared" si="37"/>
        <v>0</v>
      </c>
      <c r="N239" s="86">
        <v>1532.8674117843279</v>
      </c>
      <c r="O239" s="86">
        <v>3504.8491829716381</v>
      </c>
      <c r="P239" s="86">
        <v>2278.9104110949984</v>
      </c>
      <c r="Q239" s="86">
        <v>0</v>
      </c>
      <c r="R239" s="86">
        <v>73.459999999999994</v>
      </c>
      <c r="S239" s="86">
        <f t="shared" si="38"/>
        <v>7390.0870058509645</v>
      </c>
      <c r="T239" s="81" t="s">
        <v>310</v>
      </c>
      <c r="U239" s="81"/>
      <c r="V239" s="86">
        <v>0</v>
      </c>
      <c r="W239" s="86">
        <f t="shared" si="39"/>
        <v>7390.0870058509645</v>
      </c>
      <c r="X239" s="86"/>
      <c r="Y239" s="90"/>
      <c r="Z239" s="86" t="s">
        <v>324</v>
      </c>
      <c r="AA239" s="89" t="s">
        <v>784</v>
      </c>
      <c r="AB239" s="90">
        <v>2019</v>
      </c>
      <c r="AC239" s="88" t="s">
        <v>785</v>
      </c>
      <c r="AD239" s="90">
        <v>10</v>
      </c>
      <c r="AE239" s="172">
        <f t="shared" si="47"/>
        <v>47327</v>
      </c>
      <c r="AF239" s="91">
        <f t="shared" si="48"/>
        <v>2030</v>
      </c>
    </row>
    <row r="240" spans="1:32" ht="14.25" customHeight="1">
      <c r="A240" s="81" t="s">
        <v>28</v>
      </c>
      <c r="B240" s="81">
        <v>905300</v>
      </c>
      <c r="C240" s="81" t="s">
        <v>786</v>
      </c>
      <c r="D240" s="82" t="s">
        <v>787</v>
      </c>
      <c r="E240" s="83" t="s">
        <v>788</v>
      </c>
      <c r="F240" s="82" t="s">
        <v>789</v>
      </c>
      <c r="G240" s="81">
        <v>1320</v>
      </c>
      <c r="H240" s="81" t="s">
        <v>86</v>
      </c>
      <c r="I240" s="85">
        <v>0</v>
      </c>
      <c r="J240" s="85">
        <v>0</v>
      </c>
      <c r="K240" s="86">
        <v>0</v>
      </c>
      <c r="L240" s="87">
        <f t="shared" si="0"/>
        <v>0</v>
      </c>
      <c r="M240" s="86">
        <f t="shared" si="37"/>
        <v>0</v>
      </c>
      <c r="N240" s="86">
        <v>380.72528084905292</v>
      </c>
      <c r="O240" s="86">
        <v>661.31950603270491</v>
      </c>
      <c r="P240" s="86">
        <v>2278.9104110949984</v>
      </c>
      <c r="Q240" s="86">
        <v>0</v>
      </c>
      <c r="R240" s="86">
        <v>0</v>
      </c>
      <c r="S240" s="86">
        <f t="shared" si="38"/>
        <v>3320.9551979767562</v>
      </c>
      <c r="T240" s="81" t="s">
        <v>74</v>
      </c>
      <c r="U240" s="83">
        <f t="shared" ref="U240:U241" si="50">AF240</f>
        <v>2010</v>
      </c>
      <c r="V240" s="86">
        <v>31836.209399999996</v>
      </c>
      <c r="W240" s="86">
        <f t="shared" si="39"/>
        <v>35157.164597976749</v>
      </c>
      <c r="X240" s="86"/>
      <c r="Y240" s="90"/>
      <c r="Z240" s="86" t="s">
        <v>790</v>
      </c>
      <c r="AA240" s="89" t="s">
        <v>791</v>
      </c>
      <c r="AB240" s="90">
        <v>2000</v>
      </c>
      <c r="AC240" s="88" t="s">
        <v>792</v>
      </c>
      <c r="AD240" s="90">
        <v>10</v>
      </c>
      <c r="AE240" s="172">
        <f t="shared" si="47"/>
        <v>40122</v>
      </c>
      <c r="AF240" s="91">
        <f t="shared" si="48"/>
        <v>2010</v>
      </c>
    </row>
    <row r="241" spans="1:32" ht="14.25" customHeight="1">
      <c r="A241" s="81" t="s">
        <v>28</v>
      </c>
      <c r="B241" s="81">
        <v>905300</v>
      </c>
      <c r="C241" s="81" t="s">
        <v>786</v>
      </c>
      <c r="D241" s="82" t="s">
        <v>787</v>
      </c>
      <c r="E241" s="83" t="s">
        <v>793</v>
      </c>
      <c r="F241" s="82" t="s">
        <v>794</v>
      </c>
      <c r="G241" s="81">
        <v>1320</v>
      </c>
      <c r="H241" s="81" t="s">
        <v>86</v>
      </c>
      <c r="I241" s="85">
        <v>0</v>
      </c>
      <c r="J241" s="85">
        <v>0</v>
      </c>
      <c r="K241" s="86">
        <v>0</v>
      </c>
      <c r="L241" s="87">
        <f t="shared" si="0"/>
        <v>0</v>
      </c>
      <c r="M241" s="86">
        <f t="shared" si="37"/>
        <v>0</v>
      </c>
      <c r="N241" s="86">
        <v>1223.7911592535925</v>
      </c>
      <c r="O241" s="86">
        <v>622.88384243422297</v>
      </c>
      <c r="P241" s="86">
        <v>2278.9104110949984</v>
      </c>
      <c r="Q241" s="86">
        <v>0</v>
      </c>
      <c r="R241" s="86">
        <v>3405.13</v>
      </c>
      <c r="S241" s="86">
        <f t="shared" si="38"/>
        <v>7530.7154127828135</v>
      </c>
      <c r="T241" s="81" t="s">
        <v>74</v>
      </c>
      <c r="U241" s="83">
        <f t="shared" si="50"/>
        <v>2010</v>
      </c>
      <c r="V241" s="86">
        <v>31738.683479999996</v>
      </c>
      <c r="W241" s="86">
        <f t="shared" si="39"/>
        <v>39269.39889278281</v>
      </c>
      <c r="X241" s="86"/>
      <c r="Y241" s="90"/>
      <c r="Z241" s="86" t="s">
        <v>790</v>
      </c>
      <c r="AA241" s="89" t="s">
        <v>791</v>
      </c>
      <c r="AB241" s="90">
        <v>2000</v>
      </c>
      <c r="AC241" s="88" t="s">
        <v>792</v>
      </c>
      <c r="AD241" s="90">
        <v>10</v>
      </c>
      <c r="AE241" s="172">
        <f t="shared" si="47"/>
        <v>40122</v>
      </c>
      <c r="AF241" s="91">
        <f t="shared" si="48"/>
        <v>2010</v>
      </c>
    </row>
    <row r="242" spans="1:32" ht="14.25" customHeight="1">
      <c r="A242" s="81" t="s">
        <v>28</v>
      </c>
      <c r="B242" s="81">
        <v>905300</v>
      </c>
      <c r="C242" s="81" t="s">
        <v>786</v>
      </c>
      <c r="D242" s="94" t="s">
        <v>787</v>
      </c>
      <c r="E242" s="83" t="s">
        <v>795</v>
      </c>
      <c r="F242" s="82" t="s">
        <v>796</v>
      </c>
      <c r="G242" s="81">
        <v>3007</v>
      </c>
      <c r="H242" s="81" t="s">
        <v>86</v>
      </c>
      <c r="I242" s="85">
        <v>0</v>
      </c>
      <c r="J242" s="85">
        <v>0</v>
      </c>
      <c r="K242" s="86">
        <v>0</v>
      </c>
      <c r="L242" s="87">
        <f t="shared" si="0"/>
        <v>0</v>
      </c>
      <c r="M242" s="86">
        <f t="shared" si="37"/>
        <v>0</v>
      </c>
      <c r="N242" s="86">
        <v>0</v>
      </c>
      <c r="O242" s="86">
        <v>0</v>
      </c>
      <c r="P242" s="86">
        <v>922.11919273579952</v>
      </c>
      <c r="Q242" s="86">
        <v>0</v>
      </c>
      <c r="R242" s="86">
        <v>0</v>
      </c>
      <c r="S242" s="86">
        <f t="shared" si="38"/>
        <v>922.11919273579952</v>
      </c>
      <c r="T242" s="81" t="s">
        <v>310</v>
      </c>
      <c r="U242" s="81"/>
      <c r="V242" s="86">
        <v>0</v>
      </c>
      <c r="W242" s="86">
        <f t="shared" si="39"/>
        <v>922.11919273579952</v>
      </c>
      <c r="X242" s="86"/>
      <c r="Y242" s="90"/>
      <c r="Z242" s="86" t="s">
        <v>797</v>
      </c>
      <c r="AA242" s="89" t="s">
        <v>798</v>
      </c>
      <c r="AB242" s="90">
        <v>2002</v>
      </c>
      <c r="AC242" s="88" t="s">
        <v>799</v>
      </c>
      <c r="AD242" s="90">
        <v>10</v>
      </c>
      <c r="AE242" s="172">
        <f t="shared" si="47"/>
        <v>41092</v>
      </c>
      <c r="AF242" s="91">
        <f t="shared" si="48"/>
        <v>2013</v>
      </c>
    </row>
    <row r="243" spans="1:32" ht="14.25" customHeight="1">
      <c r="A243" s="81" t="s">
        <v>28</v>
      </c>
      <c r="B243" s="81">
        <v>905300</v>
      </c>
      <c r="C243" s="81" t="s">
        <v>786</v>
      </c>
      <c r="D243" s="82" t="s">
        <v>787</v>
      </c>
      <c r="E243" s="83" t="s">
        <v>800</v>
      </c>
      <c r="F243" s="82" t="s">
        <v>801</v>
      </c>
      <c r="G243" s="81">
        <v>3007</v>
      </c>
      <c r="H243" s="81" t="s">
        <v>86</v>
      </c>
      <c r="I243" s="85">
        <v>0</v>
      </c>
      <c r="J243" s="85">
        <v>0</v>
      </c>
      <c r="K243" s="86">
        <v>0</v>
      </c>
      <c r="L243" s="87">
        <f t="shared" si="0"/>
        <v>0</v>
      </c>
      <c r="M243" s="86">
        <f t="shared" si="37"/>
        <v>0</v>
      </c>
      <c r="N243" s="86">
        <v>1318.0976297126854</v>
      </c>
      <c r="O243" s="86">
        <v>0</v>
      </c>
      <c r="P243" s="86">
        <v>922.11919273579952</v>
      </c>
      <c r="Q243" s="86">
        <v>0</v>
      </c>
      <c r="R243" s="86">
        <v>0</v>
      </c>
      <c r="S243" s="86">
        <f t="shared" si="38"/>
        <v>2240.2168224484849</v>
      </c>
      <c r="T243" s="81" t="s">
        <v>310</v>
      </c>
      <c r="U243" s="81"/>
      <c r="V243" s="86">
        <v>0</v>
      </c>
      <c r="W243" s="86">
        <f t="shared" si="39"/>
        <v>2240.2168224484849</v>
      </c>
      <c r="X243" s="86"/>
      <c r="Y243" s="90"/>
      <c r="Z243" s="86" t="s">
        <v>797</v>
      </c>
      <c r="AA243" s="89" t="s">
        <v>798</v>
      </c>
      <c r="AB243" s="90">
        <v>2002</v>
      </c>
      <c r="AC243" s="88" t="s">
        <v>799</v>
      </c>
      <c r="AD243" s="90">
        <v>10</v>
      </c>
      <c r="AE243" s="172">
        <f t="shared" si="47"/>
        <v>41092</v>
      </c>
      <c r="AF243" s="91">
        <f t="shared" si="48"/>
        <v>2013</v>
      </c>
    </row>
    <row r="244" spans="1:32" ht="14.25" customHeight="1">
      <c r="A244" s="81" t="s">
        <v>28</v>
      </c>
      <c r="B244" s="81">
        <v>905300</v>
      </c>
      <c r="C244" s="81" t="s">
        <v>786</v>
      </c>
      <c r="D244" s="82" t="s">
        <v>787</v>
      </c>
      <c r="E244" s="83" t="s">
        <v>802</v>
      </c>
      <c r="F244" s="82" t="s">
        <v>803</v>
      </c>
      <c r="G244" s="81">
        <v>9050</v>
      </c>
      <c r="H244" s="81" t="s">
        <v>86</v>
      </c>
      <c r="I244" s="85">
        <v>0</v>
      </c>
      <c r="J244" s="85">
        <v>0</v>
      </c>
      <c r="K244" s="86">
        <v>0</v>
      </c>
      <c r="L244" s="87">
        <f t="shared" si="0"/>
        <v>0</v>
      </c>
      <c r="M244" s="86">
        <f t="shared" si="37"/>
        <v>0</v>
      </c>
      <c r="N244" s="86">
        <v>0</v>
      </c>
      <c r="O244" s="86">
        <v>1754.4749972012958</v>
      </c>
      <c r="P244" s="86">
        <v>0</v>
      </c>
      <c r="Q244" s="86">
        <v>0</v>
      </c>
      <c r="R244" s="86">
        <v>0</v>
      </c>
      <c r="S244" s="86">
        <f t="shared" si="38"/>
        <v>1754.4749972012958</v>
      </c>
      <c r="T244" s="81"/>
      <c r="U244" s="81"/>
      <c r="V244" s="86">
        <v>0</v>
      </c>
      <c r="W244" s="86">
        <f t="shared" si="39"/>
        <v>1754.4749972012958</v>
      </c>
      <c r="X244" s="86"/>
      <c r="Y244" s="90"/>
      <c r="Z244" s="86"/>
      <c r="AA244" s="89"/>
      <c r="AB244" s="90"/>
      <c r="AC244" s="88"/>
      <c r="AD244" s="88"/>
      <c r="AE244" s="172" t="str">
        <f t="shared" si="47"/>
        <v/>
      </c>
      <c r="AF244" s="91" t="str">
        <f t="shared" si="48"/>
        <v/>
      </c>
    </row>
    <row r="245" spans="1:32" ht="14.25" customHeight="1">
      <c r="A245" s="81" t="s">
        <v>28</v>
      </c>
      <c r="B245" s="81">
        <v>905300</v>
      </c>
      <c r="C245" s="81" t="s">
        <v>786</v>
      </c>
      <c r="D245" s="82" t="s">
        <v>787</v>
      </c>
      <c r="E245" s="83" t="s">
        <v>804</v>
      </c>
      <c r="F245" s="82" t="s">
        <v>805</v>
      </c>
      <c r="G245" s="81">
        <v>3001</v>
      </c>
      <c r="H245" s="81" t="s">
        <v>86</v>
      </c>
      <c r="I245" s="85">
        <v>0</v>
      </c>
      <c r="J245" s="85">
        <v>0</v>
      </c>
      <c r="K245" s="86">
        <v>0</v>
      </c>
      <c r="L245" s="87">
        <f t="shared" si="0"/>
        <v>0</v>
      </c>
      <c r="M245" s="86">
        <f t="shared" si="37"/>
        <v>0</v>
      </c>
      <c r="N245" s="86">
        <v>5394.3375756446694</v>
      </c>
      <c r="O245" s="86">
        <v>0</v>
      </c>
      <c r="P245" s="86">
        <v>922.11919273579952</v>
      </c>
      <c r="Q245" s="86">
        <v>0</v>
      </c>
      <c r="R245" s="86">
        <v>0</v>
      </c>
      <c r="S245" s="86">
        <f t="shared" si="38"/>
        <v>6316.4567683804689</v>
      </c>
      <c r="T245" s="81" t="s">
        <v>310</v>
      </c>
      <c r="U245" s="81"/>
      <c r="V245" s="86">
        <v>0</v>
      </c>
      <c r="W245" s="86">
        <f t="shared" si="39"/>
        <v>6316.4567683804689</v>
      </c>
      <c r="X245" s="86"/>
      <c r="Y245" s="90"/>
      <c r="Z245" s="86" t="s">
        <v>806</v>
      </c>
      <c r="AA245" s="89" t="s">
        <v>807</v>
      </c>
      <c r="AB245" s="90">
        <v>2004</v>
      </c>
      <c r="AC245" s="88" t="s">
        <v>808</v>
      </c>
      <c r="AD245" s="90">
        <v>10</v>
      </c>
      <c r="AE245" s="172">
        <f t="shared" si="47"/>
        <v>41900</v>
      </c>
      <c r="AF245" s="91">
        <f t="shared" si="48"/>
        <v>2015</v>
      </c>
    </row>
    <row r="246" spans="1:32" ht="14.25" customHeight="1">
      <c r="A246" s="81" t="s">
        <v>28</v>
      </c>
      <c r="B246" s="81">
        <v>905300</v>
      </c>
      <c r="C246" s="81" t="s">
        <v>786</v>
      </c>
      <c r="D246" s="82" t="s">
        <v>787</v>
      </c>
      <c r="E246" s="83" t="s">
        <v>809</v>
      </c>
      <c r="F246" s="82" t="s">
        <v>810</v>
      </c>
      <c r="G246" s="81">
        <v>1335</v>
      </c>
      <c r="H246" s="81" t="s">
        <v>86</v>
      </c>
      <c r="I246" s="85">
        <v>0</v>
      </c>
      <c r="J246" s="85">
        <v>0</v>
      </c>
      <c r="K246" s="86">
        <v>0</v>
      </c>
      <c r="L246" s="87">
        <f t="shared" si="0"/>
        <v>0</v>
      </c>
      <c r="M246" s="86">
        <f t="shared" si="37"/>
        <v>0</v>
      </c>
      <c r="N246" s="86">
        <v>2225.5431182198663</v>
      </c>
      <c r="O246" s="86">
        <v>1658.3858382050907</v>
      </c>
      <c r="P246" s="86">
        <v>2278.9104110949984</v>
      </c>
      <c r="Q246" s="86">
        <v>0</v>
      </c>
      <c r="R246" s="86">
        <v>61.66</v>
      </c>
      <c r="S246" s="86">
        <f t="shared" si="38"/>
        <v>6224.4993675199548</v>
      </c>
      <c r="T246" s="81" t="s">
        <v>74</v>
      </c>
      <c r="U246" s="83">
        <f>AF246</f>
        <v>2023</v>
      </c>
      <c r="V246" s="86">
        <v>22360.26756</v>
      </c>
      <c r="W246" s="86">
        <f t="shared" si="39"/>
        <v>28584.766927519955</v>
      </c>
      <c r="X246" s="86"/>
      <c r="Y246" s="90"/>
      <c r="Z246" s="86" t="s">
        <v>811</v>
      </c>
      <c r="AA246" s="89" t="s">
        <v>812</v>
      </c>
      <c r="AB246" s="90">
        <v>2008</v>
      </c>
      <c r="AC246" s="88" t="s">
        <v>813</v>
      </c>
      <c r="AD246" s="90">
        <v>15</v>
      </c>
      <c r="AE246" s="172">
        <f t="shared" si="47"/>
        <v>45044</v>
      </c>
      <c r="AF246" s="91">
        <f t="shared" si="48"/>
        <v>2023</v>
      </c>
    </row>
    <row r="247" spans="1:32" ht="14.25" customHeight="1">
      <c r="A247" s="81" t="s">
        <v>28</v>
      </c>
      <c r="B247" s="81">
        <v>905300</v>
      </c>
      <c r="C247" s="81" t="s">
        <v>786</v>
      </c>
      <c r="D247" s="82" t="s">
        <v>787</v>
      </c>
      <c r="E247" s="83" t="s">
        <v>814</v>
      </c>
      <c r="F247" s="82" t="s">
        <v>815</v>
      </c>
      <c r="G247" s="81">
        <v>1227</v>
      </c>
      <c r="H247" s="81" t="s">
        <v>86</v>
      </c>
      <c r="I247" s="85">
        <v>0</v>
      </c>
      <c r="J247" s="85">
        <v>0</v>
      </c>
      <c r="K247" s="86">
        <v>0</v>
      </c>
      <c r="L247" s="87">
        <f t="shared" si="0"/>
        <v>0</v>
      </c>
      <c r="M247" s="86">
        <f t="shared" si="37"/>
        <v>0</v>
      </c>
      <c r="N247" s="86">
        <v>2405.9441361216254</v>
      </c>
      <c r="O247" s="86">
        <v>2020.1332603084509</v>
      </c>
      <c r="P247" s="86">
        <v>2278.9104110949984</v>
      </c>
      <c r="Q247" s="86">
        <v>3137.1911640067256</v>
      </c>
      <c r="R247" s="86">
        <v>0</v>
      </c>
      <c r="S247" s="86">
        <f t="shared" si="38"/>
        <v>9842.1789715318009</v>
      </c>
      <c r="T247" s="81" t="s">
        <v>886</v>
      </c>
      <c r="U247" s="81">
        <v>2033</v>
      </c>
      <c r="V247" s="86">
        <v>0</v>
      </c>
      <c r="W247" s="86">
        <f t="shared" si="39"/>
        <v>9842.1789715318009</v>
      </c>
      <c r="X247" s="86"/>
      <c r="Y247" s="90"/>
      <c r="Z247" s="86" t="s">
        <v>816</v>
      </c>
      <c r="AA247" s="89" t="s">
        <v>817</v>
      </c>
      <c r="AB247" s="90">
        <v>2008</v>
      </c>
      <c r="AC247" s="88" t="s">
        <v>818</v>
      </c>
      <c r="AD247" s="90">
        <v>10</v>
      </c>
      <c r="AE247" s="172">
        <f t="shared" si="47"/>
        <v>43707</v>
      </c>
      <c r="AF247" s="91">
        <f t="shared" si="48"/>
        <v>2020</v>
      </c>
    </row>
    <row r="248" spans="1:32" ht="14.25" customHeight="1">
      <c r="A248" s="81" t="s">
        <v>28</v>
      </c>
      <c r="B248" s="81">
        <v>905300</v>
      </c>
      <c r="C248" s="81" t="s">
        <v>786</v>
      </c>
      <c r="D248" s="82" t="s">
        <v>787</v>
      </c>
      <c r="E248" s="83" t="s">
        <v>819</v>
      </c>
      <c r="F248" s="82" t="s">
        <v>820</v>
      </c>
      <c r="G248" s="81">
        <v>1257</v>
      </c>
      <c r="H248" s="81" t="s">
        <v>86</v>
      </c>
      <c r="I248" s="85">
        <v>0</v>
      </c>
      <c r="J248" s="85">
        <v>0</v>
      </c>
      <c r="K248" s="86">
        <v>0</v>
      </c>
      <c r="L248" s="87">
        <f t="shared" si="0"/>
        <v>0</v>
      </c>
      <c r="M248" s="86">
        <f t="shared" si="37"/>
        <v>0</v>
      </c>
      <c r="N248" s="86">
        <v>1320.7665046930242</v>
      </c>
      <c r="O248" s="86">
        <v>2939.2365331592678</v>
      </c>
      <c r="P248" s="86">
        <v>2278.9104110949984</v>
      </c>
      <c r="Q248" s="86">
        <v>0</v>
      </c>
      <c r="R248" s="86">
        <v>0</v>
      </c>
      <c r="S248" s="86">
        <f t="shared" si="38"/>
        <v>6538.9134489472899</v>
      </c>
      <c r="T248" s="81" t="s">
        <v>91</v>
      </c>
      <c r="U248" s="81"/>
      <c r="V248" s="86">
        <v>0</v>
      </c>
      <c r="W248" s="86">
        <f t="shared" si="39"/>
        <v>6538.9134489472899</v>
      </c>
      <c r="X248" s="86"/>
      <c r="Y248" s="90"/>
      <c r="Z248" s="86" t="s">
        <v>821</v>
      </c>
      <c r="AA248" s="89" t="s">
        <v>822</v>
      </c>
      <c r="AB248" s="90">
        <v>2008</v>
      </c>
      <c r="AC248" s="88" t="s">
        <v>823</v>
      </c>
      <c r="AD248" s="90">
        <v>10</v>
      </c>
      <c r="AE248" s="172">
        <f t="shared" si="47"/>
        <v>43259</v>
      </c>
      <c r="AF248" s="91">
        <f t="shared" si="48"/>
        <v>2018</v>
      </c>
    </row>
    <row r="249" spans="1:32" ht="14.25" customHeight="1">
      <c r="A249" s="81" t="s">
        <v>28</v>
      </c>
      <c r="B249" s="81">
        <v>905300</v>
      </c>
      <c r="C249" s="81" t="s">
        <v>786</v>
      </c>
      <c r="D249" s="82" t="s">
        <v>787</v>
      </c>
      <c r="E249" s="83" t="s">
        <v>824</v>
      </c>
      <c r="F249" s="82" t="s">
        <v>825</v>
      </c>
      <c r="G249" s="81">
        <v>3001</v>
      </c>
      <c r="H249" s="81" t="s">
        <v>86</v>
      </c>
      <c r="I249" s="85">
        <v>0</v>
      </c>
      <c r="J249" s="85">
        <v>0</v>
      </c>
      <c r="K249" s="86">
        <v>0</v>
      </c>
      <c r="L249" s="87">
        <f t="shared" si="0"/>
        <v>0</v>
      </c>
      <c r="M249" s="86">
        <f t="shared" si="37"/>
        <v>0</v>
      </c>
      <c r="N249" s="86">
        <v>0</v>
      </c>
      <c r="O249" s="86">
        <v>0</v>
      </c>
      <c r="P249" s="86">
        <v>922.11919273579952</v>
      </c>
      <c r="Q249" s="86">
        <v>0</v>
      </c>
      <c r="R249" s="86">
        <v>0</v>
      </c>
      <c r="S249" s="86">
        <f t="shared" si="38"/>
        <v>922.11919273579952</v>
      </c>
      <c r="T249" s="81" t="s">
        <v>310</v>
      </c>
      <c r="U249" s="81"/>
      <c r="V249" s="86">
        <v>0</v>
      </c>
      <c r="W249" s="86">
        <f t="shared" si="39"/>
        <v>922.11919273579952</v>
      </c>
      <c r="X249" s="86"/>
      <c r="Y249" s="90"/>
      <c r="Z249" s="86" t="s">
        <v>826</v>
      </c>
      <c r="AA249" s="89" t="s">
        <v>827</v>
      </c>
      <c r="AB249" s="90">
        <v>2009</v>
      </c>
      <c r="AC249" s="88" t="s">
        <v>828</v>
      </c>
      <c r="AD249" s="90">
        <v>10</v>
      </c>
      <c r="AE249" s="172">
        <f t="shared" si="47"/>
        <v>43553</v>
      </c>
      <c r="AF249" s="91">
        <f t="shared" si="48"/>
        <v>2019</v>
      </c>
    </row>
    <row r="250" spans="1:32" ht="14.25" customHeight="1">
      <c r="A250" s="81" t="s">
        <v>28</v>
      </c>
      <c r="B250" s="81">
        <v>905300</v>
      </c>
      <c r="C250" s="81" t="s">
        <v>786</v>
      </c>
      <c r="D250" s="82" t="s">
        <v>787</v>
      </c>
      <c r="E250" s="83" t="s">
        <v>829</v>
      </c>
      <c r="F250" s="82" t="s">
        <v>830</v>
      </c>
      <c r="G250" s="81">
        <v>3001</v>
      </c>
      <c r="H250" s="81" t="s">
        <v>86</v>
      </c>
      <c r="I250" s="85">
        <v>0</v>
      </c>
      <c r="J250" s="85">
        <v>0</v>
      </c>
      <c r="K250" s="86">
        <v>0</v>
      </c>
      <c r="L250" s="87">
        <f t="shared" si="0"/>
        <v>0</v>
      </c>
      <c r="M250" s="86">
        <f t="shared" si="37"/>
        <v>0</v>
      </c>
      <c r="N250" s="86">
        <v>0</v>
      </c>
      <c r="O250" s="86">
        <v>0</v>
      </c>
      <c r="P250" s="86">
        <v>922.11919273579952</v>
      </c>
      <c r="Q250" s="86">
        <v>0</v>
      </c>
      <c r="R250" s="86">
        <v>0</v>
      </c>
      <c r="S250" s="86">
        <f t="shared" si="38"/>
        <v>922.11919273579952</v>
      </c>
      <c r="T250" s="81" t="s">
        <v>310</v>
      </c>
      <c r="U250" s="81"/>
      <c r="V250" s="86">
        <v>0</v>
      </c>
      <c r="W250" s="86">
        <f t="shared" si="39"/>
        <v>922.11919273579952</v>
      </c>
      <c r="X250" s="86"/>
      <c r="Y250" s="90"/>
      <c r="Z250" s="86" t="s">
        <v>826</v>
      </c>
      <c r="AA250" s="89" t="s">
        <v>827</v>
      </c>
      <c r="AB250" s="90">
        <v>2009</v>
      </c>
      <c r="AC250" s="88" t="s">
        <v>828</v>
      </c>
      <c r="AD250" s="90">
        <v>10</v>
      </c>
      <c r="AE250" s="172">
        <f t="shared" si="47"/>
        <v>43553</v>
      </c>
      <c r="AF250" s="91">
        <f t="shared" si="48"/>
        <v>2019</v>
      </c>
    </row>
    <row r="251" spans="1:32" ht="14.25" customHeight="1">
      <c r="A251" s="81" t="s">
        <v>28</v>
      </c>
      <c r="B251" s="81">
        <v>905300</v>
      </c>
      <c r="C251" s="81" t="s">
        <v>786</v>
      </c>
      <c r="D251" s="94" t="s">
        <v>787</v>
      </c>
      <c r="E251" s="83" t="s">
        <v>831</v>
      </c>
      <c r="F251" s="82" t="s">
        <v>832</v>
      </c>
      <c r="G251" s="81">
        <v>4040</v>
      </c>
      <c r="H251" s="81" t="s">
        <v>86</v>
      </c>
      <c r="I251" s="85">
        <v>0</v>
      </c>
      <c r="J251" s="85">
        <v>0</v>
      </c>
      <c r="K251" s="86">
        <v>0</v>
      </c>
      <c r="L251" s="87">
        <f t="shared" si="0"/>
        <v>0</v>
      </c>
      <c r="M251" s="86">
        <f t="shared" si="37"/>
        <v>0</v>
      </c>
      <c r="N251" s="86">
        <v>0</v>
      </c>
      <c r="O251" s="86">
        <v>0</v>
      </c>
      <c r="P251" s="86">
        <v>922.11919273579952</v>
      </c>
      <c r="Q251" s="86">
        <v>0</v>
      </c>
      <c r="R251" s="86">
        <v>0</v>
      </c>
      <c r="S251" s="86">
        <f t="shared" si="38"/>
        <v>922.11919273579952</v>
      </c>
      <c r="T251" s="81" t="s">
        <v>310</v>
      </c>
      <c r="U251" s="81"/>
      <c r="V251" s="86">
        <v>0</v>
      </c>
      <c r="W251" s="86">
        <f t="shared" si="39"/>
        <v>922.11919273579952</v>
      </c>
      <c r="X251" s="86"/>
      <c r="Y251" s="90"/>
      <c r="Z251" s="86" t="s">
        <v>833</v>
      </c>
      <c r="AA251" s="89" t="s">
        <v>834</v>
      </c>
      <c r="AB251" s="90">
        <v>2009</v>
      </c>
      <c r="AC251" s="88" t="s">
        <v>818</v>
      </c>
      <c r="AD251" s="90">
        <v>10</v>
      </c>
      <c r="AE251" s="172">
        <f t="shared" si="47"/>
        <v>43707</v>
      </c>
      <c r="AF251" s="91">
        <f t="shared" si="48"/>
        <v>2020</v>
      </c>
    </row>
    <row r="252" spans="1:32" ht="14.25" customHeight="1">
      <c r="A252" s="81" t="s">
        <v>28</v>
      </c>
      <c r="B252" s="81">
        <v>905300</v>
      </c>
      <c r="C252" s="81" t="s">
        <v>786</v>
      </c>
      <c r="D252" s="82" t="s">
        <v>787</v>
      </c>
      <c r="E252" s="83" t="s">
        <v>835</v>
      </c>
      <c r="F252" s="82" t="s">
        <v>836</v>
      </c>
      <c r="G252" s="81">
        <v>1211</v>
      </c>
      <c r="H252" s="81" t="s">
        <v>86</v>
      </c>
      <c r="I252" s="85">
        <v>0</v>
      </c>
      <c r="J252" s="85">
        <v>0</v>
      </c>
      <c r="K252" s="86">
        <v>0</v>
      </c>
      <c r="L252" s="87">
        <f t="shared" si="0"/>
        <v>0</v>
      </c>
      <c r="M252" s="86">
        <f t="shared" si="37"/>
        <v>0</v>
      </c>
      <c r="N252" s="86">
        <v>2770.8241382412557</v>
      </c>
      <c r="O252" s="86">
        <v>1791.7802001057048</v>
      </c>
      <c r="P252" s="86">
        <v>2278.9104110949984</v>
      </c>
      <c r="Q252" s="86">
        <v>0</v>
      </c>
      <c r="R252" s="86">
        <v>0</v>
      </c>
      <c r="S252" s="86">
        <f t="shared" si="38"/>
        <v>6841.5147494419589</v>
      </c>
      <c r="T252" s="81" t="s">
        <v>886</v>
      </c>
      <c r="U252" s="81">
        <v>2034</v>
      </c>
      <c r="V252" s="86">
        <v>0</v>
      </c>
      <c r="W252" s="86">
        <f t="shared" si="39"/>
        <v>6841.5147494419589</v>
      </c>
      <c r="X252" s="86"/>
      <c r="Y252" s="90"/>
      <c r="Z252" s="86" t="s">
        <v>329</v>
      </c>
      <c r="AA252" s="89" t="s">
        <v>837</v>
      </c>
      <c r="AB252" s="90">
        <v>2009</v>
      </c>
      <c r="AC252" s="88" t="s">
        <v>838</v>
      </c>
      <c r="AD252" s="90">
        <v>10</v>
      </c>
      <c r="AE252" s="172">
        <f t="shared" si="47"/>
        <v>44066</v>
      </c>
      <c r="AF252" s="91">
        <f t="shared" si="48"/>
        <v>2021</v>
      </c>
    </row>
    <row r="253" spans="1:32" ht="14.25" customHeight="1">
      <c r="A253" s="81" t="s">
        <v>28</v>
      </c>
      <c r="B253" s="81">
        <v>905300</v>
      </c>
      <c r="C253" s="81" t="s">
        <v>786</v>
      </c>
      <c r="D253" s="82" t="s">
        <v>787</v>
      </c>
      <c r="E253" s="83" t="s">
        <v>839</v>
      </c>
      <c r="F253" s="82" t="s">
        <v>840</v>
      </c>
      <c r="G253" s="81">
        <v>1210</v>
      </c>
      <c r="H253" s="81" t="s">
        <v>86</v>
      </c>
      <c r="I253" s="85">
        <v>2607</v>
      </c>
      <c r="J253" s="85">
        <v>0</v>
      </c>
      <c r="K253" s="86">
        <v>0</v>
      </c>
      <c r="L253" s="87">
        <f t="shared" si="0"/>
        <v>0</v>
      </c>
      <c r="M253" s="86">
        <f t="shared" si="37"/>
        <v>0</v>
      </c>
      <c r="N253" s="86">
        <v>0</v>
      </c>
      <c r="O253" s="86">
        <v>0</v>
      </c>
      <c r="P253" s="86">
        <v>2278.9104110949984</v>
      </c>
      <c r="Q253" s="86">
        <v>31.804293942997834</v>
      </c>
      <c r="R253" s="86">
        <v>0</v>
      </c>
      <c r="S253" s="86">
        <f t="shared" si="38"/>
        <v>2310.7147050379963</v>
      </c>
      <c r="T253" s="81" t="s">
        <v>886</v>
      </c>
      <c r="U253" s="81">
        <v>2033</v>
      </c>
      <c r="V253" s="86">
        <v>0</v>
      </c>
      <c r="W253" s="86">
        <f t="shared" si="39"/>
        <v>2310.7147050379963</v>
      </c>
      <c r="X253" s="86"/>
      <c r="Y253" s="90"/>
      <c r="Z253" s="86" t="s">
        <v>329</v>
      </c>
      <c r="AA253" s="89" t="s">
        <v>841</v>
      </c>
      <c r="AB253" s="90">
        <v>2009</v>
      </c>
      <c r="AC253" s="88" t="s">
        <v>842</v>
      </c>
      <c r="AD253" s="90">
        <v>10</v>
      </c>
      <c r="AE253" s="172">
        <f t="shared" si="47"/>
        <v>43645</v>
      </c>
      <c r="AF253" s="91">
        <f t="shared" si="48"/>
        <v>2019</v>
      </c>
    </row>
    <row r="254" spans="1:32" ht="14.25" customHeight="1">
      <c r="A254" s="81" t="s">
        <v>28</v>
      </c>
      <c r="B254" s="81">
        <v>905300</v>
      </c>
      <c r="C254" s="81" t="s">
        <v>786</v>
      </c>
      <c r="D254" s="82" t="s">
        <v>787</v>
      </c>
      <c r="E254" s="83" t="s">
        <v>843</v>
      </c>
      <c r="F254" s="82" t="s">
        <v>844</v>
      </c>
      <c r="G254" s="81">
        <v>1254</v>
      </c>
      <c r="H254" s="81" t="s">
        <v>86</v>
      </c>
      <c r="I254" s="85">
        <v>0</v>
      </c>
      <c r="J254" s="85">
        <v>0</v>
      </c>
      <c r="K254" s="86">
        <v>0</v>
      </c>
      <c r="L254" s="87">
        <f t="shared" si="0"/>
        <v>0</v>
      </c>
      <c r="M254" s="86">
        <f t="shared" si="37"/>
        <v>0</v>
      </c>
      <c r="N254" s="86">
        <v>415.33667001714855</v>
      </c>
      <c r="O254" s="86">
        <v>919.06454428134896</v>
      </c>
      <c r="P254" s="86">
        <v>2278.9104110949984</v>
      </c>
      <c r="Q254" s="86">
        <v>0</v>
      </c>
      <c r="R254" s="86">
        <v>0</v>
      </c>
      <c r="S254" s="86">
        <f t="shared" si="38"/>
        <v>3613.3116253934959</v>
      </c>
      <c r="T254" s="81" t="s">
        <v>886</v>
      </c>
      <c r="U254" s="81">
        <v>2033</v>
      </c>
      <c r="V254" s="86">
        <v>0</v>
      </c>
      <c r="W254" s="86">
        <f t="shared" si="39"/>
        <v>3613.3116253934959</v>
      </c>
      <c r="X254" s="86"/>
      <c r="Y254" s="90"/>
      <c r="Z254" s="86" t="s">
        <v>329</v>
      </c>
      <c r="AA254" s="89" t="s">
        <v>845</v>
      </c>
      <c r="AB254" s="90">
        <v>2009</v>
      </c>
      <c r="AC254" s="88" t="s">
        <v>846</v>
      </c>
      <c r="AD254" s="90">
        <v>10</v>
      </c>
      <c r="AE254" s="172">
        <f t="shared" si="47"/>
        <v>43470</v>
      </c>
      <c r="AF254" s="91">
        <f t="shared" si="48"/>
        <v>2019</v>
      </c>
    </row>
    <row r="255" spans="1:32" ht="14.25" customHeight="1">
      <c r="A255" s="81" t="s">
        <v>28</v>
      </c>
      <c r="B255" s="81">
        <v>905300</v>
      </c>
      <c r="C255" s="81" t="s">
        <v>786</v>
      </c>
      <c r="D255" s="82" t="s">
        <v>787</v>
      </c>
      <c r="E255" s="83" t="s">
        <v>847</v>
      </c>
      <c r="F255" s="82" t="s">
        <v>848</v>
      </c>
      <c r="G255" s="81">
        <v>1254</v>
      </c>
      <c r="H255" s="81" t="s">
        <v>86</v>
      </c>
      <c r="I255" s="85">
        <v>0</v>
      </c>
      <c r="J255" s="85">
        <v>0</v>
      </c>
      <c r="K255" s="86">
        <v>0</v>
      </c>
      <c r="L255" s="87">
        <f t="shared" si="0"/>
        <v>0</v>
      </c>
      <c r="M255" s="86">
        <f t="shared" si="37"/>
        <v>0</v>
      </c>
      <c r="N255" s="86">
        <v>727.13778791242555</v>
      </c>
      <c r="O255" s="86">
        <v>1391.5971144038629</v>
      </c>
      <c r="P255" s="86">
        <v>2278.9104110949984</v>
      </c>
      <c r="Q255" s="86">
        <v>0</v>
      </c>
      <c r="R255" s="86">
        <v>0</v>
      </c>
      <c r="S255" s="86">
        <f t="shared" si="38"/>
        <v>4397.6453134112871</v>
      </c>
      <c r="T255" s="81" t="s">
        <v>886</v>
      </c>
      <c r="U255" s="81">
        <v>2033</v>
      </c>
      <c r="V255" s="86">
        <v>0</v>
      </c>
      <c r="W255" s="86">
        <f t="shared" si="39"/>
        <v>4397.6453134112871</v>
      </c>
      <c r="X255" s="86"/>
      <c r="Y255" s="90"/>
      <c r="Z255" s="86" t="s">
        <v>329</v>
      </c>
      <c r="AA255" s="89" t="s">
        <v>849</v>
      </c>
      <c r="AB255" s="90">
        <v>2009</v>
      </c>
      <c r="AC255" s="88" t="s">
        <v>850</v>
      </c>
      <c r="AD255" s="90">
        <v>10</v>
      </c>
      <c r="AE255" s="172">
        <f t="shared" si="47"/>
        <v>43610</v>
      </c>
      <c r="AF255" s="91">
        <f t="shared" si="48"/>
        <v>2019</v>
      </c>
    </row>
    <row r="256" spans="1:32" ht="14.25" customHeight="1">
      <c r="A256" s="81" t="s">
        <v>28</v>
      </c>
      <c r="B256" s="81">
        <v>905300</v>
      </c>
      <c r="C256" s="81" t="s">
        <v>786</v>
      </c>
      <c r="D256" s="82" t="s">
        <v>787</v>
      </c>
      <c r="E256" s="83" t="s">
        <v>851</v>
      </c>
      <c r="F256" s="82" t="s">
        <v>852</v>
      </c>
      <c r="G256" s="81">
        <v>1254</v>
      </c>
      <c r="H256" s="81" t="s">
        <v>86</v>
      </c>
      <c r="I256" s="85">
        <v>0</v>
      </c>
      <c r="J256" s="85">
        <v>0</v>
      </c>
      <c r="K256" s="86">
        <v>0</v>
      </c>
      <c r="L256" s="87">
        <f t="shared" si="0"/>
        <v>0</v>
      </c>
      <c r="M256" s="86">
        <f t="shared" si="37"/>
        <v>0</v>
      </c>
      <c r="N256" s="86">
        <v>1607.7452189250132</v>
      </c>
      <c r="O256" s="86">
        <v>3391.3820822189996</v>
      </c>
      <c r="P256" s="86">
        <v>2278.9104110949984</v>
      </c>
      <c r="Q256" s="86">
        <v>0</v>
      </c>
      <c r="R256" s="86">
        <v>0</v>
      </c>
      <c r="S256" s="86">
        <f t="shared" si="38"/>
        <v>7278.0377122390109</v>
      </c>
      <c r="T256" s="81" t="s">
        <v>886</v>
      </c>
      <c r="U256" s="81">
        <v>2028</v>
      </c>
      <c r="V256" s="86">
        <v>0</v>
      </c>
      <c r="W256" s="86">
        <f t="shared" si="39"/>
        <v>7278.0377122390109</v>
      </c>
      <c r="X256" s="86"/>
      <c r="Y256" s="90"/>
      <c r="Z256" s="86" t="s">
        <v>329</v>
      </c>
      <c r="AA256" s="89" t="s">
        <v>853</v>
      </c>
      <c r="AB256" s="90">
        <v>2009</v>
      </c>
      <c r="AC256" s="88" t="s">
        <v>854</v>
      </c>
      <c r="AD256" s="90">
        <v>10</v>
      </c>
      <c r="AE256" s="172">
        <f t="shared" si="47"/>
        <v>43489</v>
      </c>
      <c r="AF256" s="91">
        <f t="shared" si="48"/>
        <v>2019</v>
      </c>
    </row>
    <row r="257" spans="1:32" ht="14.25" customHeight="1">
      <c r="A257" s="81" t="s">
        <v>28</v>
      </c>
      <c r="B257" s="81">
        <v>905300</v>
      </c>
      <c r="C257" s="81" t="s">
        <v>786</v>
      </c>
      <c r="D257" s="94" t="s">
        <v>787</v>
      </c>
      <c r="E257" s="83" t="s">
        <v>855</v>
      </c>
      <c r="F257" s="82" t="s">
        <v>856</v>
      </c>
      <c r="G257" s="81">
        <v>4040</v>
      </c>
      <c r="H257" s="81" t="s">
        <v>86</v>
      </c>
      <c r="I257" s="85">
        <v>0</v>
      </c>
      <c r="J257" s="85">
        <v>0</v>
      </c>
      <c r="K257" s="86">
        <v>0</v>
      </c>
      <c r="L257" s="87">
        <f t="shared" si="0"/>
        <v>0</v>
      </c>
      <c r="M257" s="86">
        <f t="shared" si="37"/>
        <v>0</v>
      </c>
      <c r="N257" s="86">
        <v>0</v>
      </c>
      <c r="O257" s="86">
        <v>0</v>
      </c>
      <c r="P257" s="86">
        <v>922.11919273579952</v>
      </c>
      <c r="Q257" s="86">
        <v>0</v>
      </c>
      <c r="R257" s="86">
        <v>0</v>
      </c>
      <c r="S257" s="86">
        <f t="shared" si="38"/>
        <v>922.11919273579952</v>
      </c>
      <c r="T257" s="81" t="s">
        <v>91</v>
      </c>
      <c r="U257" s="81"/>
      <c r="V257" s="86">
        <v>0</v>
      </c>
      <c r="W257" s="86">
        <f t="shared" si="39"/>
        <v>922.11919273579952</v>
      </c>
      <c r="X257" s="86"/>
      <c r="Y257" s="90"/>
      <c r="Z257" s="86" t="s">
        <v>833</v>
      </c>
      <c r="AA257" s="89" t="s">
        <v>834</v>
      </c>
      <c r="AB257" s="90">
        <v>2009</v>
      </c>
      <c r="AC257" s="88" t="s">
        <v>857</v>
      </c>
      <c r="AD257" s="90">
        <v>10</v>
      </c>
      <c r="AE257" s="172">
        <f t="shared" si="47"/>
        <v>43492</v>
      </c>
      <c r="AF257" s="91">
        <f t="shared" si="48"/>
        <v>2019</v>
      </c>
    </row>
    <row r="258" spans="1:32" ht="14.25" customHeight="1">
      <c r="A258" s="81" t="s">
        <v>28</v>
      </c>
      <c r="B258" s="81">
        <v>905300</v>
      </c>
      <c r="C258" s="81" t="s">
        <v>786</v>
      </c>
      <c r="D258" s="94" t="s">
        <v>787</v>
      </c>
      <c r="E258" s="83" t="s">
        <v>858</v>
      </c>
      <c r="F258" s="82" t="s">
        <v>859</v>
      </c>
      <c r="G258" s="81">
        <v>4040</v>
      </c>
      <c r="H258" s="81" t="s">
        <v>86</v>
      </c>
      <c r="I258" s="85">
        <v>0</v>
      </c>
      <c r="J258" s="85">
        <v>0</v>
      </c>
      <c r="K258" s="86">
        <v>0</v>
      </c>
      <c r="L258" s="87">
        <f t="shared" ref="L258:L512" si="51">K258/(500*12)</f>
        <v>0</v>
      </c>
      <c r="M258" s="86">
        <f t="shared" si="37"/>
        <v>0</v>
      </c>
      <c r="N258" s="86">
        <v>0</v>
      </c>
      <c r="O258" s="86">
        <v>27.216316826314902</v>
      </c>
      <c r="P258" s="86">
        <v>922.11919273579952</v>
      </c>
      <c r="Q258" s="86">
        <v>0</v>
      </c>
      <c r="R258" s="86">
        <v>0</v>
      </c>
      <c r="S258" s="86">
        <f t="shared" si="38"/>
        <v>949.33550956211445</v>
      </c>
      <c r="T258" s="81" t="s">
        <v>310</v>
      </c>
      <c r="U258" s="81"/>
      <c r="V258" s="86">
        <v>0</v>
      </c>
      <c r="W258" s="86">
        <f t="shared" si="39"/>
        <v>949.33550956211445</v>
      </c>
      <c r="X258" s="86"/>
      <c r="Y258" s="90"/>
      <c r="Z258" s="86" t="s">
        <v>833</v>
      </c>
      <c r="AA258" s="89" t="s">
        <v>834</v>
      </c>
      <c r="AB258" s="90">
        <v>2009</v>
      </c>
      <c r="AC258" s="88" t="s">
        <v>857</v>
      </c>
      <c r="AD258" s="90">
        <v>10</v>
      </c>
      <c r="AE258" s="172">
        <f t="shared" si="47"/>
        <v>43492</v>
      </c>
      <c r="AF258" s="91">
        <f t="shared" si="48"/>
        <v>2019</v>
      </c>
    </row>
    <row r="259" spans="1:32" ht="14.25" customHeight="1">
      <c r="A259" s="81" t="s">
        <v>28</v>
      </c>
      <c r="B259" s="81">
        <v>905300</v>
      </c>
      <c r="C259" s="81" t="s">
        <v>786</v>
      </c>
      <c r="D259" s="82" t="s">
        <v>787</v>
      </c>
      <c r="E259" s="83" t="s">
        <v>860</v>
      </c>
      <c r="F259" s="82" t="s">
        <v>861</v>
      </c>
      <c r="G259" s="81">
        <v>3007</v>
      </c>
      <c r="H259" s="81" t="s">
        <v>86</v>
      </c>
      <c r="I259" s="85">
        <v>0</v>
      </c>
      <c r="J259" s="85">
        <v>0</v>
      </c>
      <c r="K259" s="86">
        <v>0</v>
      </c>
      <c r="L259" s="87">
        <f t="shared" si="51"/>
        <v>0</v>
      </c>
      <c r="M259" s="86">
        <f t="shared" ref="M259:M322" si="52">IF(H259="N",IF(I259&gt;6000,L259,0)*(I259-(500*12)),0)</f>
        <v>0</v>
      </c>
      <c r="N259" s="86">
        <v>0</v>
      </c>
      <c r="O259" s="86">
        <v>0</v>
      </c>
      <c r="P259" s="86">
        <v>922.11919273579952</v>
      </c>
      <c r="Q259" s="86">
        <v>0</v>
      </c>
      <c r="R259" s="86">
        <v>0</v>
      </c>
      <c r="S259" s="86">
        <f t="shared" ref="S259:S322" si="53">K259+M259+N259+O259+P259+Q259+R259</f>
        <v>922.11919273579952</v>
      </c>
      <c r="T259" s="81" t="s">
        <v>310</v>
      </c>
      <c r="U259" s="81"/>
      <c r="V259" s="86">
        <v>0</v>
      </c>
      <c r="W259" s="86">
        <f t="shared" ref="W259:W322" si="54">V259+S259</f>
        <v>922.11919273579952</v>
      </c>
      <c r="X259" s="86"/>
      <c r="Y259" s="90"/>
      <c r="Z259" s="86" t="s">
        <v>862</v>
      </c>
      <c r="AA259" s="89" t="s">
        <v>863</v>
      </c>
      <c r="AB259" s="90">
        <v>2012</v>
      </c>
      <c r="AC259" s="88" t="s">
        <v>864</v>
      </c>
      <c r="AD259" s="90">
        <v>10</v>
      </c>
      <c r="AE259" s="172">
        <f t="shared" si="47"/>
        <v>45151</v>
      </c>
      <c r="AF259" s="91">
        <f t="shared" si="48"/>
        <v>2024</v>
      </c>
    </row>
    <row r="260" spans="1:32" ht="14.25" customHeight="1">
      <c r="A260" s="81" t="s">
        <v>28</v>
      </c>
      <c r="B260" s="81">
        <v>905300</v>
      </c>
      <c r="C260" s="81" t="s">
        <v>786</v>
      </c>
      <c r="D260" s="94" t="s">
        <v>787</v>
      </c>
      <c r="E260" s="83" t="s">
        <v>865</v>
      </c>
      <c r="F260" s="82" t="s">
        <v>866</v>
      </c>
      <c r="G260" s="81">
        <v>1505</v>
      </c>
      <c r="H260" s="81" t="s">
        <v>86</v>
      </c>
      <c r="I260" s="85">
        <v>0</v>
      </c>
      <c r="J260" s="85">
        <v>0</v>
      </c>
      <c r="K260" s="86">
        <v>0</v>
      </c>
      <c r="L260" s="87">
        <f t="shared" si="51"/>
        <v>0</v>
      </c>
      <c r="M260" s="86">
        <f t="shared" si="52"/>
        <v>0</v>
      </c>
      <c r="N260" s="86">
        <v>3459.0206139405609</v>
      </c>
      <c r="O260" s="86">
        <v>0</v>
      </c>
      <c r="P260" s="86">
        <v>922.11919273579952</v>
      </c>
      <c r="Q260" s="86">
        <v>0</v>
      </c>
      <c r="R260" s="86">
        <v>0</v>
      </c>
      <c r="S260" s="86">
        <f t="shared" si="53"/>
        <v>4381.1398066763604</v>
      </c>
      <c r="T260" s="81" t="s">
        <v>310</v>
      </c>
      <c r="U260" s="81"/>
      <c r="V260" s="86">
        <v>0</v>
      </c>
      <c r="W260" s="86">
        <f t="shared" si="54"/>
        <v>4381.1398066763604</v>
      </c>
      <c r="X260" s="86"/>
      <c r="Y260" s="90"/>
      <c r="Z260" s="86" t="s">
        <v>867</v>
      </c>
      <c r="AA260" s="89" t="s">
        <v>868</v>
      </c>
      <c r="AB260" s="90">
        <v>2012</v>
      </c>
      <c r="AC260" s="88" t="s">
        <v>869</v>
      </c>
      <c r="AD260" s="90">
        <v>10</v>
      </c>
      <c r="AE260" s="172">
        <f t="shared" si="47"/>
        <v>44611</v>
      </c>
      <c r="AF260" s="91">
        <f t="shared" si="48"/>
        <v>2022</v>
      </c>
    </row>
    <row r="261" spans="1:32" ht="14.25" customHeight="1">
      <c r="A261" s="81" t="s">
        <v>28</v>
      </c>
      <c r="B261" s="81">
        <v>905300</v>
      </c>
      <c r="C261" s="81" t="s">
        <v>786</v>
      </c>
      <c r="D261" s="94" t="s">
        <v>787</v>
      </c>
      <c r="E261" s="83" t="s">
        <v>870</v>
      </c>
      <c r="F261" s="82" t="s">
        <v>871</v>
      </c>
      <c r="G261" s="81">
        <v>4030</v>
      </c>
      <c r="H261" s="81" t="s">
        <v>86</v>
      </c>
      <c r="I261" s="85">
        <v>0</v>
      </c>
      <c r="J261" s="85">
        <v>0</v>
      </c>
      <c r="K261" s="86">
        <v>0</v>
      </c>
      <c r="L261" s="87">
        <f t="shared" si="51"/>
        <v>0</v>
      </c>
      <c r="M261" s="86">
        <f t="shared" si="52"/>
        <v>0</v>
      </c>
      <c r="N261" s="86">
        <v>0</v>
      </c>
      <c r="O261" s="86">
        <v>45.218427762919994</v>
      </c>
      <c r="P261" s="86">
        <v>922.11919273579952</v>
      </c>
      <c r="Q261" s="86">
        <v>0</v>
      </c>
      <c r="R261" s="86">
        <v>0</v>
      </c>
      <c r="S261" s="86">
        <f t="shared" si="53"/>
        <v>967.3376204987195</v>
      </c>
      <c r="T261" s="81" t="s">
        <v>310</v>
      </c>
      <c r="U261" s="81"/>
      <c r="V261" s="86">
        <v>0</v>
      </c>
      <c r="W261" s="86">
        <f t="shared" si="54"/>
        <v>967.3376204987195</v>
      </c>
      <c r="X261" s="86"/>
      <c r="Y261" s="90"/>
      <c r="Z261" s="86" t="s">
        <v>872</v>
      </c>
      <c r="AA261" s="89" t="s">
        <v>873</v>
      </c>
      <c r="AB261" s="90">
        <v>2012</v>
      </c>
      <c r="AC261" s="88" t="s">
        <v>620</v>
      </c>
      <c r="AD261" s="90">
        <v>10</v>
      </c>
      <c r="AE261" s="172">
        <f t="shared" si="47"/>
        <v>44659</v>
      </c>
      <c r="AF261" s="91">
        <f t="shared" si="48"/>
        <v>2022</v>
      </c>
    </row>
    <row r="262" spans="1:32" ht="14.25" customHeight="1">
      <c r="A262" s="81" t="s">
        <v>28</v>
      </c>
      <c r="B262" s="81">
        <v>905300</v>
      </c>
      <c r="C262" s="81" t="s">
        <v>786</v>
      </c>
      <c r="D262" s="82" t="s">
        <v>787</v>
      </c>
      <c r="E262" s="83" t="s">
        <v>874</v>
      </c>
      <c r="F262" s="82" t="s">
        <v>875</v>
      </c>
      <c r="G262" s="81">
        <v>1667</v>
      </c>
      <c r="H262" s="81" t="s">
        <v>86</v>
      </c>
      <c r="I262" s="85">
        <v>0</v>
      </c>
      <c r="J262" s="85">
        <v>0</v>
      </c>
      <c r="K262" s="86">
        <v>0</v>
      </c>
      <c r="L262" s="87">
        <f t="shared" si="51"/>
        <v>0</v>
      </c>
      <c r="M262" s="86">
        <f t="shared" si="52"/>
        <v>0</v>
      </c>
      <c r="N262" s="86">
        <v>4621.9408938348961</v>
      </c>
      <c r="O262" s="86">
        <v>288.13647259698121</v>
      </c>
      <c r="P262" s="86">
        <v>922.11919273579952</v>
      </c>
      <c r="Q262" s="86">
        <v>0</v>
      </c>
      <c r="R262" s="86">
        <v>0</v>
      </c>
      <c r="S262" s="86">
        <f t="shared" si="53"/>
        <v>5832.1965591676772</v>
      </c>
      <c r="T262" s="81" t="s">
        <v>74</v>
      </c>
      <c r="U262" s="83">
        <f>AF262</f>
        <v>2023</v>
      </c>
      <c r="V262" s="86">
        <v>26500.218359999995</v>
      </c>
      <c r="W262" s="86">
        <f t="shared" si="54"/>
        <v>32332.414919167673</v>
      </c>
      <c r="X262" s="86"/>
      <c r="Y262" s="90"/>
      <c r="Z262" s="86" t="s">
        <v>876</v>
      </c>
      <c r="AA262" s="89" t="s">
        <v>877</v>
      </c>
      <c r="AB262" s="90">
        <v>2012</v>
      </c>
      <c r="AC262" s="88" t="s">
        <v>878</v>
      </c>
      <c r="AD262" s="90">
        <v>10</v>
      </c>
      <c r="AE262" s="172">
        <f t="shared" si="47"/>
        <v>45016</v>
      </c>
      <c r="AF262" s="91">
        <f t="shared" si="48"/>
        <v>2023</v>
      </c>
    </row>
    <row r="263" spans="1:32" ht="14.25" customHeight="1">
      <c r="A263" s="81" t="s">
        <v>28</v>
      </c>
      <c r="B263" s="81">
        <v>905300</v>
      </c>
      <c r="C263" s="81" t="s">
        <v>786</v>
      </c>
      <c r="D263" s="94" t="s">
        <v>787</v>
      </c>
      <c r="E263" s="83" t="s">
        <v>879</v>
      </c>
      <c r="F263" s="82" t="s">
        <v>880</v>
      </c>
      <c r="G263" s="81">
        <v>3007</v>
      </c>
      <c r="H263" s="81" t="s">
        <v>86</v>
      </c>
      <c r="I263" s="85">
        <v>0</v>
      </c>
      <c r="J263" s="85">
        <v>0</v>
      </c>
      <c r="K263" s="86">
        <v>0</v>
      </c>
      <c r="L263" s="87">
        <f t="shared" si="51"/>
        <v>0</v>
      </c>
      <c r="M263" s="86">
        <f t="shared" si="52"/>
        <v>0</v>
      </c>
      <c r="N263" s="86">
        <v>208.3868782725115</v>
      </c>
      <c r="O263" s="86">
        <v>0</v>
      </c>
      <c r="P263" s="86">
        <v>922.11919273579952</v>
      </c>
      <c r="Q263" s="86">
        <v>0</v>
      </c>
      <c r="R263" s="86">
        <v>0</v>
      </c>
      <c r="S263" s="86">
        <f t="shared" si="53"/>
        <v>1130.506071008311</v>
      </c>
      <c r="T263" s="81" t="s">
        <v>310</v>
      </c>
      <c r="U263" s="81"/>
      <c r="V263" s="86">
        <v>0</v>
      </c>
      <c r="W263" s="86">
        <f t="shared" si="54"/>
        <v>1130.506071008311</v>
      </c>
      <c r="X263" s="86"/>
      <c r="Y263" s="90"/>
      <c r="Z263" s="86" t="s">
        <v>881</v>
      </c>
      <c r="AA263" s="89" t="s">
        <v>882</v>
      </c>
      <c r="AB263" s="90">
        <v>2012</v>
      </c>
      <c r="AC263" s="88" t="s">
        <v>883</v>
      </c>
      <c r="AD263" s="90">
        <v>10</v>
      </c>
      <c r="AE263" s="172">
        <f t="shared" si="47"/>
        <v>44723</v>
      </c>
      <c r="AF263" s="91">
        <f t="shared" si="48"/>
        <v>2022</v>
      </c>
    </row>
    <row r="264" spans="1:32" ht="14.25" customHeight="1">
      <c r="A264" s="81" t="s">
        <v>28</v>
      </c>
      <c r="B264" s="81">
        <v>905300</v>
      </c>
      <c r="C264" s="81" t="s">
        <v>786</v>
      </c>
      <c r="D264" s="82" t="s">
        <v>787</v>
      </c>
      <c r="E264" s="83" t="s">
        <v>884</v>
      </c>
      <c r="F264" s="82" t="s">
        <v>885</v>
      </c>
      <c r="G264" s="81">
        <v>1204</v>
      </c>
      <c r="H264" s="81" t="s">
        <v>1187</v>
      </c>
      <c r="I264" s="85">
        <v>3335</v>
      </c>
      <c r="J264" s="85">
        <v>11.241814759355353</v>
      </c>
      <c r="K264" s="86">
        <v>7756.4812657947214</v>
      </c>
      <c r="L264" s="87">
        <f t="shared" si="51"/>
        <v>1.2927468776324536</v>
      </c>
      <c r="M264" s="86">
        <f t="shared" si="52"/>
        <v>0</v>
      </c>
      <c r="N264" s="86">
        <v>0</v>
      </c>
      <c r="O264" s="86">
        <v>0</v>
      </c>
      <c r="P264" s="86">
        <v>2331.789038893668</v>
      </c>
      <c r="Q264" s="86">
        <v>0</v>
      </c>
      <c r="R264" s="86">
        <v>0</v>
      </c>
      <c r="S264" s="86">
        <f t="shared" si="53"/>
        <v>10088.270304688389</v>
      </c>
      <c r="T264" s="81" t="s">
        <v>886</v>
      </c>
      <c r="U264" s="81">
        <v>2023</v>
      </c>
      <c r="V264" s="86">
        <v>0</v>
      </c>
      <c r="W264" s="86">
        <f t="shared" si="54"/>
        <v>10088.270304688389</v>
      </c>
      <c r="X264" s="86"/>
      <c r="Y264" s="90"/>
      <c r="Z264" s="86" t="s">
        <v>887</v>
      </c>
      <c r="AA264" s="89" t="s">
        <v>888</v>
      </c>
      <c r="AB264" s="90">
        <v>2012</v>
      </c>
      <c r="AC264" s="88" t="s">
        <v>889</v>
      </c>
      <c r="AD264" s="90">
        <v>10</v>
      </c>
      <c r="AE264" s="172">
        <f t="shared" si="47"/>
        <v>44737</v>
      </c>
      <c r="AF264" s="91">
        <f t="shared" si="48"/>
        <v>2022</v>
      </c>
    </row>
    <row r="265" spans="1:32" ht="14.25" customHeight="1">
      <c r="A265" s="81" t="s">
        <v>28</v>
      </c>
      <c r="B265" s="81">
        <v>905300</v>
      </c>
      <c r="C265" s="81" t="s">
        <v>786</v>
      </c>
      <c r="D265" s="98" t="s">
        <v>787</v>
      </c>
      <c r="E265" s="83" t="s">
        <v>890</v>
      </c>
      <c r="F265" s="82" t="s">
        <v>891</v>
      </c>
      <c r="G265" s="81">
        <v>1600</v>
      </c>
      <c r="H265" s="81" t="s">
        <v>86</v>
      </c>
      <c r="I265" s="85">
        <v>0</v>
      </c>
      <c r="J265" s="85">
        <v>0</v>
      </c>
      <c r="K265" s="86">
        <v>0</v>
      </c>
      <c r="L265" s="87">
        <f t="shared" si="51"/>
        <v>0</v>
      </c>
      <c r="M265" s="86">
        <f t="shared" si="52"/>
        <v>0</v>
      </c>
      <c r="N265" s="86">
        <v>5433.3162147805924</v>
      </c>
      <c r="O265" s="86">
        <v>2141.0925545742616</v>
      </c>
      <c r="P265" s="86">
        <v>922.11919273579952</v>
      </c>
      <c r="Q265" s="86">
        <v>0</v>
      </c>
      <c r="R265" s="86">
        <v>4186.22</v>
      </c>
      <c r="S265" s="86">
        <f t="shared" si="53"/>
        <v>12682.747962090652</v>
      </c>
      <c r="T265" s="81" t="s">
        <v>74</v>
      </c>
      <c r="U265" s="83">
        <f>AF265</f>
        <v>2025</v>
      </c>
      <c r="V265" s="86">
        <v>20591.07876</v>
      </c>
      <c r="W265" s="86">
        <f t="shared" si="54"/>
        <v>33273.826722090656</v>
      </c>
      <c r="X265" s="86"/>
      <c r="Y265" s="90"/>
      <c r="Z265" s="86" t="s">
        <v>892</v>
      </c>
      <c r="AA265" s="89" t="s">
        <v>893</v>
      </c>
      <c r="AB265" s="90">
        <v>2014</v>
      </c>
      <c r="AC265" s="88" t="s">
        <v>894</v>
      </c>
      <c r="AD265" s="90">
        <v>10</v>
      </c>
      <c r="AE265" s="172">
        <f t="shared" si="47"/>
        <v>45684</v>
      </c>
      <c r="AF265" s="91">
        <f t="shared" si="48"/>
        <v>2025</v>
      </c>
    </row>
    <row r="266" spans="1:32" ht="14.25" customHeight="1">
      <c r="A266" s="81" t="s">
        <v>28</v>
      </c>
      <c r="B266" s="81">
        <v>905300</v>
      </c>
      <c r="C266" s="81" t="s">
        <v>786</v>
      </c>
      <c r="D266" s="94" t="s">
        <v>787</v>
      </c>
      <c r="E266" s="83" t="s">
        <v>895</v>
      </c>
      <c r="F266" s="82" t="s">
        <v>896</v>
      </c>
      <c r="G266" s="81">
        <v>1505</v>
      </c>
      <c r="H266" s="81" t="s">
        <v>86</v>
      </c>
      <c r="I266" s="85">
        <v>0</v>
      </c>
      <c r="J266" s="85">
        <v>0</v>
      </c>
      <c r="K266" s="86">
        <v>0</v>
      </c>
      <c r="L266" s="87">
        <f t="shared" si="51"/>
        <v>0</v>
      </c>
      <c r="M266" s="86">
        <f t="shared" si="52"/>
        <v>0</v>
      </c>
      <c r="N266" s="86">
        <v>0</v>
      </c>
      <c r="O266" s="86">
        <v>0</v>
      </c>
      <c r="P266" s="86">
        <v>922.11919273579952</v>
      </c>
      <c r="Q266" s="86">
        <v>0</v>
      </c>
      <c r="R266" s="86">
        <v>0</v>
      </c>
      <c r="S266" s="86">
        <f t="shared" si="53"/>
        <v>922.11919273579952</v>
      </c>
      <c r="T266" s="81" t="s">
        <v>310</v>
      </c>
      <c r="U266" s="81"/>
      <c r="V266" s="86">
        <v>0</v>
      </c>
      <c r="W266" s="86">
        <f t="shared" si="54"/>
        <v>922.11919273579952</v>
      </c>
      <c r="X266" s="86"/>
      <c r="Y266" s="90"/>
      <c r="Z266" s="86" t="s">
        <v>897</v>
      </c>
      <c r="AA266" s="89" t="s">
        <v>898</v>
      </c>
      <c r="AB266" s="90">
        <v>2014</v>
      </c>
      <c r="AC266" s="88" t="s">
        <v>899</v>
      </c>
      <c r="AD266" s="90">
        <v>10</v>
      </c>
      <c r="AE266" s="172">
        <f>IFERROR(IF(AC266="","",AC266+(365*AD266)),"TBD")</f>
        <v>45470</v>
      </c>
      <c r="AF266" s="91">
        <f t="shared" si="48"/>
        <v>2024</v>
      </c>
    </row>
    <row r="267" spans="1:32" ht="14.25" customHeight="1">
      <c r="A267" s="81" t="s">
        <v>28</v>
      </c>
      <c r="B267" s="81">
        <v>905300</v>
      </c>
      <c r="C267" s="81" t="s">
        <v>786</v>
      </c>
      <c r="D267" s="94" t="s">
        <v>787</v>
      </c>
      <c r="E267" s="83" t="s">
        <v>900</v>
      </c>
      <c r="F267" s="82" t="s">
        <v>901</v>
      </c>
      <c r="G267" s="81">
        <v>1505</v>
      </c>
      <c r="H267" s="81" t="s">
        <v>86</v>
      </c>
      <c r="I267" s="85">
        <v>0</v>
      </c>
      <c r="J267" s="85">
        <v>0</v>
      </c>
      <c r="K267" s="86">
        <v>0</v>
      </c>
      <c r="L267" s="87">
        <f t="shared" si="51"/>
        <v>0</v>
      </c>
      <c r="M267" s="86">
        <f t="shared" si="52"/>
        <v>0</v>
      </c>
      <c r="N267" s="86">
        <v>1532.8300848615261</v>
      </c>
      <c r="O267" s="86">
        <v>0</v>
      </c>
      <c r="P267" s="86">
        <v>922.11919273579952</v>
      </c>
      <c r="Q267" s="86">
        <v>0</v>
      </c>
      <c r="R267" s="86">
        <v>0</v>
      </c>
      <c r="S267" s="86">
        <f t="shared" si="53"/>
        <v>2454.9492775973258</v>
      </c>
      <c r="T267" s="81" t="s">
        <v>310</v>
      </c>
      <c r="U267" s="81"/>
      <c r="V267" s="86">
        <v>0</v>
      </c>
      <c r="W267" s="86">
        <f t="shared" si="54"/>
        <v>2454.9492775973258</v>
      </c>
      <c r="X267" s="86"/>
      <c r="Y267" s="90"/>
      <c r="Z267" s="86" t="s">
        <v>867</v>
      </c>
      <c r="AA267" s="89" t="s">
        <v>868</v>
      </c>
      <c r="AB267" s="90">
        <v>2014</v>
      </c>
      <c r="AC267" s="88" t="s">
        <v>902</v>
      </c>
      <c r="AD267" s="90">
        <v>10</v>
      </c>
      <c r="AE267" s="172">
        <f t="shared" ref="AE267:AE309" si="55">IF(AC267="","",AC267+(365*AD267))</f>
        <v>45502</v>
      </c>
      <c r="AF267" s="91">
        <f t="shared" si="48"/>
        <v>2025</v>
      </c>
    </row>
    <row r="268" spans="1:32" ht="14.25" customHeight="1">
      <c r="A268" s="81" t="s">
        <v>28</v>
      </c>
      <c r="B268" s="81">
        <v>905300</v>
      </c>
      <c r="C268" s="81" t="s">
        <v>786</v>
      </c>
      <c r="D268" s="82" t="s">
        <v>787</v>
      </c>
      <c r="E268" s="83" t="s">
        <v>903</v>
      </c>
      <c r="F268" s="82" t="s">
        <v>904</v>
      </c>
      <c r="G268" s="81">
        <v>1640</v>
      </c>
      <c r="H268" s="81" t="s">
        <v>86</v>
      </c>
      <c r="I268" s="85">
        <v>0</v>
      </c>
      <c r="J268" s="85">
        <v>0</v>
      </c>
      <c r="K268" s="86">
        <v>0</v>
      </c>
      <c r="L268" s="87">
        <f t="shared" si="51"/>
        <v>0</v>
      </c>
      <c r="M268" s="86">
        <f t="shared" si="52"/>
        <v>0</v>
      </c>
      <c r="N268" s="86">
        <v>9032.060832499501</v>
      </c>
      <c r="O268" s="86">
        <v>33.913820822189997</v>
      </c>
      <c r="P268" s="86">
        <v>922.11919273579952</v>
      </c>
      <c r="Q268" s="86">
        <v>0</v>
      </c>
      <c r="R268" s="86">
        <v>0</v>
      </c>
      <c r="S268" s="86">
        <f t="shared" si="53"/>
        <v>9988.0938460574907</v>
      </c>
      <c r="T268" s="81" t="s">
        <v>74</v>
      </c>
      <c r="U268" s="81">
        <v>2031</v>
      </c>
      <c r="V268" s="86">
        <v>3560.9212799999996</v>
      </c>
      <c r="W268" s="86">
        <f t="shared" si="54"/>
        <v>13549.015126057489</v>
      </c>
      <c r="X268" s="86"/>
      <c r="Y268" s="90"/>
      <c r="Z268" s="86" t="s">
        <v>905</v>
      </c>
      <c r="AA268" s="89" t="s">
        <v>906</v>
      </c>
      <c r="AB268" s="90">
        <v>2014</v>
      </c>
      <c r="AC268" s="88" t="s">
        <v>907</v>
      </c>
      <c r="AD268" s="90">
        <v>10</v>
      </c>
      <c r="AE268" s="172">
        <f t="shared" si="55"/>
        <v>45522</v>
      </c>
      <c r="AF268" s="91">
        <f t="shared" si="48"/>
        <v>2025</v>
      </c>
    </row>
    <row r="269" spans="1:32" ht="14.25" customHeight="1">
      <c r="A269" s="81" t="s">
        <v>28</v>
      </c>
      <c r="B269" s="81">
        <v>905300</v>
      </c>
      <c r="C269" s="81" t="s">
        <v>786</v>
      </c>
      <c r="D269" s="82" t="s">
        <v>787</v>
      </c>
      <c r="E269" s="83" t="s">
        <v>908</v>
      </c>
      <c r="F269" s="84" t="s">
        <v>909</v>
      </c>
      <c r="G269" s="81">
        <v>1640</v>
      </c>
      <c r="H269" s="81" t="s">
        <v>86</v>
      </c>
      <c r="I269" s="85">
        <v>0</v>
      </c>
      <c r="J269" s="85">
        <v>0</v>
      </c>
      <c r="K269" s="86">
        <v>0</v>
      </c>
      <c r="L269" s="87">
        <f t="shared" si="51"/>
        <v>0</v>
      </c>
      <c r="M269" s="86">
        <f t="shared" si="52"/>
        <v>0</v>
      </c>
      <c r="N269" s="86">
        <v>0</v>
      </c>
      <c r="O269" s="86">
        <v>226.09213881459999</v>
      </c>
      <c r="P269" s="86">
        <v>922.11919273579952</v>
      </c>
      <c r="Q269" s="86">
        <v>0</v>
      </c>
      <c r="R269" s="86">
        <v>0</v>
      </c>
      <c r="S269" s="86">
        <f t="shared" si="53"/>
        <v>1148.2113315503996</v>
      </c>
      <c r="T269" s="81" t="s">
        <v>310</v>
      </c>
      <c r="U269" s="81"/>
      <c r="V269" s="86">
        <v>0</v>
      </c>
      <c r="W269" s="86">
        <f t="shared" si="54"/>
        <v>1148.2113315503996</v>
      </c>
      <c r="X269" s="86"/>
      <c r="Y269" s="90"/>
      <c r="Z269" s="86" t="s">
        <v>905</v>
      </c>
      <c r="AA269" s="89" t="s">
        <v>906</v>
      </c>
      <c r="AB269" s="90">
        <v>2014</v>
      </c>
      <c r="AC269" s="173">
        <v>41872</v>
      </c>
      <c r="AD269" s="88">
        <v>10</v>
      </c>
      <c r="AE269" s="172">
        <f t="shared" si="55"/>
        <v>45522</v>
      </c>
      <c r="AF269" s="91">
        <f t="shared" si="48"/>
        <v>2025</v>
      </c>
    </row>
    <row r="270" spans="1:32" ht="14.25" customHeight="1">
      <c r="A270" s="81" t="s">
        <v>28</v>
      </c>
      <c r="B270" s="81">
        <v>905300</v>
      </c>
      <c r="C270" s="81" t="s">
        <v>786</v>
      </c>
      <c r="D270" s="82" t="s">
        <v>787</v>
      </c>
      <c r="E270" s="83" t="s">
        <v>910</v>
      </c>
      <c r="F270" s="82" t="s">
        <v>911</v>
      </c>
      <c r="G270" s="81">
        <v>3001</v>
      </c>
      <c r="H270" s="81" t="s">
        <v>86</v>
      </c>
      <c r="I270" s="85">
        <v>0</v>
      </c>
      <c r="J270" s="85">
        <v>0</v>
      </c>
      <c r="K270" s="86">
        <v>0</v>
      </c>
      <c r="L270" s="87">
        <f t="shared" si="51"/>
        <v>0</v>
      </c>
      <c r="M270" s="86">
        <f t="shared" si="52"/>
        <v>0</v>
      </c>
      <c r="N270" s="86">
        <v>1309.7177355436506</v>
      </c>
      <c r="O270" s="86">
        <v>0</v>
      </c>
      <c r="P270" s="86">
        <v>922.11919273579952</v>
      </c>
      <c r="Q270" s="86">
        <v>0</v>
      </c>
      <c r="R270" s="86">
        <v>0</v>
      </c>
      <c r="S270" s="86">
        <f t="shared" si="53"/>
        <v>2231.8369282794501</v>
      </c>
      <c r="T270" s="81" t="s">
        <v>310</v>
      </c>
      <c r="U270" s="81"/>
      <c r="V270" s="86">
        <v>0</v>
      </c>
      <c r="W270" s="86">
        <f t="shared" si="54"/>
        <v>2231.8369282794501</v>
      </c>
      <c r="X270" s="86"/>
      <c r="Y270" s="90"/>
      <c r="Z270" s="86" t="s">
        <v>912</v>
      </c>
      <c r="AA270" s="89" t="s">
        <v>913</v>
      </c>
      <c r="AB270" s="90">
        <v>2015</v>
      </c>
      <c r="AC270" s="88" t="s">
        <v>914</v>
      </c>
      <c r="AD270" s="90">
        <v>10</v>
      </c>
      <c r="AE270" s="172">
        <f t="shared" si="55"/>
        <v>45689</v>
      </c>
      <c r="AF270" s="91">
        <f t="shared" si="48"/>
        <v>2025</v>
      </c>
    </row>
    <row r="271" spans="1:32" ht="14.25" customHeight="1">
      <c r="A271" s="81" t="s">
        <v>28</v>
      </c>
      <c r="B271" s="81">
        <v>905300</v>
      </c>
      <c r="C271" s="81" t="s">
        <v>786</v>
      </c>
      <c r="D271" s="82" t="s">
        <v>787</v>
      </c>
      <c r="E271" s="83" t="s">
        <v>915</v>
      </c>
      <c r="F271" s="82" t="s">
        <v>916</v>
      </c>
      <c r="G271" s="81">
        <v>3004</v>
      </c>
      <c r="H271" s="81" t="s">
        <v>86</v>
      </c>
      <c r="I271" s="85">
        <v>0</v>
      </c>
      <c r="J271" s="85">
        <v>0</v>
      </c>
      <c r="K271" s="86">
        <v>0</v>
      </c>
      <c r="L271" s="87">
        <f t="shared" si="51"/>
        <v>0</v>
      </c>
      <c r="M271" s="86">
        <f t="shared" si="52"/>
        <v>0</v>
      </c>
      <c r="N271" s="86">
        <v>0</v>
      </c>
      <c r="O271" s="86">
        <v>0</v>
      </c>
      <c r="P271" s="86">
        <v>922.11919273579952</v>
      </c>
      <c r="Q271" s="86">
        <v>0</v>
      </c>
      <c r="R271" s="86">
        <v>0</v>
      </c>
      <c r="S271" s="86">
        <f t="shared" si="53"/>
        <v>922.11919273579952</v>
      </c>
      <c r="T271" s="81" t="s">
        <v>310</v>
      </c>
      <c r="U271" s="81"/>
      <c r="V271" s="86">
        <v>0</v>
      </c>
      <c r="W271" s="86">
        <f t="shared" si="54"/>
        <v>922.11919273579952</v>
      </c>
      <c r="X271" s="86"/>
      <c r="Y271" s="90"/>
      <c r="Z271" s="86" t="s">
        <v>917</v>
      </c>
      <c r="AA271" s="89" t="s">
        <v>918</v>
      </c>
      <c r="AB271" s="90">
        <v>2015</v>
      </c>
      <c r="AC271" s="88" t="s">
        <v>914</v>
      </c>
      <c r="AD271" s="90">
        <v>10</v>
      </c>
      <c r="AE271" s="172">
        <f t="shared" si="55"/>
        <v>45689</v>
      </c>
      <c r="AF271" s="91">
        <f t="shared" si="48"/>
        <v>2025</v>
      </c>
    </row>
    <row r="272" spans="1:32" ht="14.25" customHeight="1">
      <c r="A272" s="81" t="s">
        <v>28</v>
      </c>
      <c r="B272" s="81">
        <v>905300</v>
      </c>
      <c r="C272" s="81" t="s">
        <v>786</v>
      </c>
      <c r="D272" s="82" t="s">
        <v>787</v>
      </c>
      <c r="E272" s="83" t="s">
        <v>919</v>
      </c>
      <c r="F272" s="82" t="s">
        <v>920</v>
      </c>
      <c r="G272" s="81">
        <v>1211</v>
      </c>
      <c r="H272" s="81" t="s">
        <v>86</v>
      </c>
      <c r="I272" s="85">
        <v>0</v>
      </c>
      <c r="J272" s="85">
        <v>0</v>
      </c>
      <c r="K272" s="86">
        <v>0</v>
      </c>
      <c r="L272" s="87">
        <f t="shared" si="51"/>
        <v>0</v>
      </c>
      <c r="M272" s="86">
        <f t="shared" si="52"/>
        <v>0</v>
      </c>
      <c r="N272" s="86">
        <v>13677.079096356694</v>
      </c>
      <c r="O272" s="86">
        <v>2550.0157805612762</v>
      </c>
      <c r="P272" s="86">
        <v>2278.9104110949984</v>
      </c>
      <c r="Q272" s="86">
        <v>0</v>
      </c>
      <c r="R272" s="86">
        <v>0</v>
      </c>
      <c r="S272" s="86">
        <f t="shared" si="53"/>
        <v>18506.00528801297</v>
      </c>
      <c r="T272" s="81" t="s">
        <v>74</v>
      </c>
      <c r="U272" s="81">
        <v>2034</v>
      </c>
      <c r="V272" s="86">
        <v>5519.4034799999999</v>
      </c>
      <c r="W272" s="86">
        <f t="shared" si="54"/>
        <v>24025.408768012971</v>
      </c>
      <c r="X272" s="86"/>
      <c r="Y272" s="90"/>
      <c r="Z272" s="86" t="s">
        <v>821</v>
      </c>
      <c r="AA272" s="89" t="s">
        <v>921</v>
      </c>
      <c r="AB272" s="90">
        <v>2015</v>
      </c>
      <c r="AC272" s="88" t="s">
        <v>922</v>
      </c>
      <c r="AD272" s="90">
        <v>10</v>
      </c>
      <c r="AE272" s="172">
        <f t="shared" si="55"/>
        <v>45660</v>
      </c>
      <c r="AF272" s="91">
        <f t="shared" si="48"/>
        <v>2025</v>
      </c>
    </row>
    <row r="273" spans="1:32" ht="14.25" customHeight="1">
      <c r="A273" s="81" t="s">
        <v>28</v>
      </c>
      <c r="B273" s="81">
        <v>905300</v>
      </c>
      <c r="C273" s="81" t="s">
        <v>786</v>
      </c>
      <c r="D273" s="82" t="s">
        <v>787</v>
      </c>
      <c r="E273" s="83" t="s">
        <v>923</v>
      </c>
      <c r="F273" s="82" t="s">
        <v>924</v>
      </c>
      <c r="G273" s="81">
        <v>1211</v>
      </c>
      <c r="H273" s="81" t="s">
        <v>86</v>
      </c>
      <c r="I273" s="85">
        <v>0</v>
      </c>
      <c r="J273" s="85">
        <v>0</v>
      </c>
      <c r="K273" s="86">
        <v>0</v>
      </c>
      <c r="L273" s="87">
        <f t="shared" si="51"/>
        <v>0</v>
      </c>
      <c r="M273" s="86">
        <f t="shared" si="52"/>
        <v>0</v>
      </c>
      <c r="N273" s="86">
        <v>4081.0924458962349</v>
      </c>
      <c r="O273" s="86">
        <v>2858.5130745623264</v>
      </c>
      <c r="P273" s="86">
        <v>2278.9104110949984</v>
      </c>
      <c r="Q273" s="86">
        <v>2926.775516226794</v>
      </c>
      <c r="R273" s="86">
        <v>0</v>
      </c>
      <c r="S273" s="86">
        <f t="shared" si="53"/>
        <v>12145.291447780353</v>
      </c>
      <c r="T273" s="81" t="s">
        <v>886</v>
      </c>
      <c r="U273" s="81">
        <v>2034</v>
      </c>
      <c r="V273" s="86">
        <v>0</v>
      </c>
      <c r="W273" s="86">
        <f t="shared" si="54"/>
        <v>12145.291447780353</v>
      </c>
      <c r="X273" s="86"/>
      <c r="Y273" s="90"/>
      <c r="Z273" s="86" t="s">
        <v>821</v>
      </c>
      <c r="AA273" s="89" t="s">
        <v>921</v>
      </c>
      <c r="AB273" s="90">
        <v>2015</v>
      </c>
      <c r="AC273" s="88" t="s">
        <v>922</v>
      </c>
      <c r="AD273" s="90">
        <v>10</v>
      </c>
      <c r="AE273" s="172">
        <f t="shared" si="55"/>
        <v>45660</v>
      </c>
      <c r="AF273" s="91">
        <f t="shared" si="48"/>
        <v>2025</v>
      </c>
    </row>
    <row r="274" spans="1:32" ht="14.25" customHeight="1">
      <c r="A274" s="81" t="s">
        <v>28</v>
      </c>
      <c r="B274" s="81">
        <v>905300</v>
      </c>
      <c r="C274" s="81" t="s">
        <v>786</v>
      </c>
      <c r="D274" s="82" t="s">
        <v>787</v>
      </c>
      <c r="E274" s="83" t="s">
        <v>925</v>
      </c>
      <c r="F274" s="82" t="s">
        <v>926</v>
      </c>
      <c r="G274" s="81">
        <v>1256</v>
      </c>
      <c r="H274" s="81" t="s">
        <v>86</v>
      </c>
      <c r="I274" s="85">
        <v>0</v>
      </c>
      <c r="J274" s="85">
        <v>0</v>
      </c>
      <c r="K274" s="86">
        <v>0</v>
      </c>
      <c r="L274" s="87">
        <f t="shared" si="51"/>
        <v>0</v>
      </c>
      <c r="M274" s="86">
        <f t="shared" si="52"/>
        <v>0</v>
      </c>
      <c r="N274" s="86">
        <v>8646.2404266879821</v>
      </c>
      <c r="O274" s="86">
        <v>3029.9804408983923</v>
      </c>
      <c r="P274" s="86">
        <v>2278.9104110949984</v>
      </c>
      <c r="Q274" s="86">
        <v>0</v>
      </c>
      <c r="R274" s="86">
        <v>0</v>
      </c>
      <c r="S274" s="86">
        <f t="shared" si="53"/>
        <v>13955.131278681372</v>
      </c>
      <c r="T274" s="81" t="s">
        <v>74</v>
      </c>
      <c r="U274" s="83">
        <f t="shared" ref="U274:U277" si="56">AF274</f>
        <v>2025</v>
      </c>
      <c r="V274" s="86">
        <v>9538.1819999999989</v>
      </c>
      <c r="W274" s="86">
        <f t="shared" si="54"/>
        <v>23493.313278681373</v>
      </c>
      <c r="X274" s="86"/>
      <c r="Y274" s="90"/>
      <c r="Z274" s="86" t="s">
        <v>821</v>
      </c>
      <c r="AA274" s="89" t="s">
        <v>927</v>
      </c>
      <c r="AB274" s="90">
        <v>2015</v>
      </c>
      <c r="AC274" s="88" t="s">
        <v>928</v>
      </c>
      <c r="AD274" s="90">
        <v>10</v>
      </c>
      <c r="AE274" s="172">
        <f t="shared" si="55"/>
        <v>45683</v>
      </c>
      <c r="AF274" s="91">
        <f t="shared" si="48"/>
        <v>2025</v>
      </c>
    </row>
    <row r="275" spans="1:32" ht="14.25" customHeight="1">
      <c r="A275" s="81" t="s">
        <v>28</v>
      </c>
      <c r="B275" s="81">
        <v>905300</v>
      </c>
      <c r="C275" s="81" t="s">
        <v>786</v>
      </c>
      <c r="D275" s="82" t="s">
        <v>787</v>
      </c>
      <c r="E275" s="83" t="s">
        <v>929</v>
      </c>
      <c r="F275" s="82" t="s">
        <v>930</v>
      </c>
      <c r="G275" s="81">
        <v>1256</v>
      </c>
      <c r="H275" s="81" t="s">
        <v>86</v>
      </c>
      <c r="I275" s="85">
        <v>0</v>
      </c>
      <c r="J275" s="85">
        <v>0</v>
      </c>
      <c r="K275" s="86">
        <v>0</v>
      </c>
      <c r="L275" s="87">
        <f t="shared" si="51"/>
        <v>0</v>
      </c>
      <c r="M275" s="86">
        <f t="shared" si="52"/>
        <v>0</v>
      </c>
      <c r="N275" s="86">
        <v>11657.795221809627</v>
      </c>
      <c r="O275" s="86">
        <v>3006.8431438483135</v>
      </c>
      <c r="P275" s="86">
        <v>2278.9104110949984</v>
      </c>
      <c r="Q275" s="86">
        <v>2344.132558293139</v>
      </c>
      <c r="R275" s="86">
        <v>0</v>
      </c>
      <c r="S275" s="86">
        <f t="shared" si="53"/>
        <v>19287.681335046076</v>
      </c>
      <c r="T275" s="81" t="s">
        <v>74</v>
      </c>
      <c r="U275" s="83">
        <f t="shared" si="56"/>
        <v>2025</v>
      </c>
      <c r="V275" s="86">
        <v>9538.1819999999989</v>
      </c>
      <c r="W275" s="86">
        <f t="shared" si="54"/>
        <v>28825.863335046073</v>
      </c>
      <c r="X275" s="86"/>
      <c r="Y275" s="90"/>
      <c r="Z275" s="86" t="s">
        <v>821</v>
      </c>
      <c r="AA275" s="89" t="s">
        <v>927</v>
      </c>
      <c r="AB275" s="90">
        <v>2015</v>
      </c>
      <c r="AC275" s="88" t="s">
        <v>931</v>
      </c>
      <c r="AD275" s="90">
        <v>10</v>
      </c>
      <c r="AE275" s="172">
        <f t="shared" si="55"/>
        <v>45611</v>
      </c>
      <c r="AF275" s="91">
        <f t="shared" si="48"/>
        <v>2025</v>
      </c>
    </row>
    <row r="276" spans="1:32" ht="14.25" customHeight="1">
      <c r="A276" s="81" t="s">
        <v>28</v>
      </c>
      <c r="B276" s="81">
        <v>905300</v>
      </c>
      <c r="C276" s="81" t="s">
        <v>786</v>
      </c>
      <c r="D276" s="82" t="s">
        <v>787</v>
      </c>
      <c r="E276" s="83" t="s">
        <v>932</v>
      </c>
      <c r="F276" s="82" t="s">
        <v>933</v>
      </c>
      <c r="G276" s="81">
        <v>1256</v>
      </c>
      <c r="H276" s="81" t="s">
        <v>86</v>
      </c>
      <c r="I276" s="85">
        <v>0</v>
      </c>
      <c r="J276" s="85">
        <v>0</v>
      </c>
      <c r="K276" s="86">
        <v>0</v>
      </c>
      <c r="L276" s="87">
        <f t="shared" si="51"/>
        <v>0</v>
      </c>
      <c r="M276" s="86">
        <f t="shared" si="52"/>
        <v>0</v>
      </c>
      <c r="N276" s="86">
        <v>4730.4595901508255</v>
      </c>
      <c r="O276" s="86">
        <v>3539.4724331425627</v>
      </c>
      <c r="P276" s="86">
        <v>2278.9104110949984</v>
      </c>
      <c r="Q276" s="86">
        <v>0</v>
      </c>
      <c r="R276" s="86">
        <v>0</v>
      </c>
      <c r="S276" s="86">
        <f t="shared" si="53"/>
        <v>10548.842434388385</v>
      </c>
      <c r="T276" s="81" t="s">
        <v>74</v>
      </c>
      <c r="U276" s="83">
        <f t="shared" si="56"/>
        <v>2025</v>
      </c>
      <c r="V276" s="86">
        <v>9538.1819999999989</v>
      </c>
      <c r="W276" s="86">
        <f t="shared" si="54"/>
        <v>20087.024434388382</v>
      </c>
      <c r="X276" s="86"/>
      <c r="Y276" s="90"/>
      <c r="Z276" s="86" t="s">
        <v>821</v>
      </c>
      <c r="AA276" s="89" t="s">
        <v>927</v>
      </c>
      <c r="AB276" s="90">
        <v>2015</v>
      </c>
      <c r="AC276" s="88" t="s">
        <v>914</v>
      </c>
      <c r="AD276" s="90">
        <v>10</v>
      </c>
      <c r="AE276" s="172">
        <f t="shared" si="55"/>
        <v>45689</v>
      </c>
      <c r="AF276" s="91">
        <f t="shared" si="48"/>
        <v>2025</v>
      </c>
    </row>
    <row r="277" spans="1:32" ht="14.25" customHeight="1">
      <c r="A277" s="81" t="s">
        <v>28</v>
      </c>
      <c r="B277" s="81">
        <v>905300</v>
      </c>
      <c r="C277" s="81" t="s">
        <v>786</v>
      </c>
      <c r="D277" s="82" t="s">
        <v>787</v>
      </c>
      <c r="E277" s="83" t="s">
        <v>934</v>
      </c>
      <c r="F277" s="82" t="s">
        <v>935</v>
      </c>
      <c r="G277" s="81">
        <v>1256</v>
      </c>
      <c r="H277" s="81" t="s">
        <v>86</v>
      </c>
      <c r="I277" s="85">
        <v>0</v>
      </c>
      <c r="J277" s="85">
        <v>0</v>
      </c>
      <c r="K277" s="86">
        <v>0</v>
      </c>
      <c r="L277" s="87">
        <f t="shared" si="51"/>
        <v>0</v>
      </c>
      <c r="M277" s="86">
        <f t="shared" si="52"/>
        <v>0</v>
      </c>
      <c r="N277" s="86">
        <v>5200.8721347622304</v>
      </c>
      <c r="O277" s="86">
        <v>3149.4603002824288</v>
      </c>
      <c r="P277" s="86">
        <v>2278.9104110949984</v>
      </c>
      <c r="Q277" s="86">
        <v>0</v>
      </c>
      <c r="R277" s="86">
        <v>985.96</v>
      </c>
      <c r="S277" s="86">
        <f t="shared" si="53"/>
        <v>11615.202846139659</v>
      </c>
      <c r="T277" s="81" t="s">
        <v>74</v>
      </c>
      <c r="U277" s="83">
        <f t="shared" si="56"/>
        <v>2025</v>
      </c>
      <c r="V277" s="86">
        <v>9538.1819999999989</v>
      </c>
      <c r="W277" s="86">
        <f t="shared" si="54"/>
        <v>21153.384846139656</v>
      </c>
      <c r="X277" s="86"/>
      <c r="Y277" s="90"/>
      <c r="Z277" s="86" t="s">
        <v>821</v>
      </c>
      <c r="AA277" s="89" t="s">
        <v>927</v>
      </c>
      <c r="AB277" s="90">
        <v>2015</v>
      </c>
      <c r="AC277" s="88" t="s">
        <v>928</v>
      </c>
      <c r="AD277" s="90">
        <v>10</v>
      </c>
      <c r="AE277" s="172">
        <f t="shared" si="55"/>
        <v>45683</v>
      </c>
      <c r="AF277" s="91">
        <f t="shared" si="48"/>
        <v>2025</v>
      </c>
    </row>
    <row r="278" spans="1:32" ht="14.25" customHeight="1">
      <c r="A278" s="81" t="s">
        <v>28</v>
      </c>
      <c r="B278" s="81">
        <v>905300</v>
      </c>
      <c r="C278" s="81" t="s">
        <v>786</v>
      </c>
      <c r="D278" s="82" t="s">
        <v>787</v>
      </c>
      <c r="E278" s="83" t="s">
        <v>936</v>
      </c>
      <c r="F278" s="82" t="s">
        <v>937</v>
      </c>
      <c r="G278" s="81">
        <v>3004</v>
      </c>
      <c r="H278" s="81" t="s">
        <v>86</v>
      </c>
      <c r="I278" s="85">
        <v>0</v>
      </c>
      <c r="J278" s="85">
        <v>0</v>
      </c>
      <c r="K278" s="86">
        <v>0</v>
      </c>
      <c r="L278" s="87">
        <f t="shared" si="51"/>
        <v>0</v>
      </c>
      <c r="M278" s="86">
        <f t="shared" si="52"/>
        <v>0</v>
      </c>
      <c r="N278" s="86">
        <v>0</v>
      </c>
      <c r="O278" s="86">
        <v>0</v>
      </c>
      <c r="P278" s="86">
        <v>922.11919273579952</v>
      </c>
      <c r="Q278" s="86">
        <v>0</v>
      </c>
      <c r="R278" s="86">
        <v>0</v>
      </c>
      <c r="S278" s="86">
        <f t="shared" si="53"/>
        <v>922.11919273579952</v>
      </c>
      <c r="T278" s="81" t="s">
        <v>310</v>
      </c>
      <c r="U278" s="81"/>
      <c r="V278" s="86">
        <v>0</v>
      </c>
      <c r="W278" s="86">
        <f t="shared" si="54"/>
        <v>922.11919273579952</v>
      </c>
      <c r="X278" s="86"/>
      <c r="Y278" s="90"/>
      <c r="Z278" s="86" t="s">
        <v>917</v>
      </c>
      <c r="AA278" s="89" t="s">
        <v>918</v>
      </c>
      <c r="AB278" s="90">
        <v>2015</v>
      </c>
      <c r="AC278" s="88" t="s">
        <v>914</v>
      </c>
      <c r="AD278" s="90">
        <v>10</v>
      </c>
      <c r="AE278" s="172">
        <f t="shared" si="55"/>
        <v>45689</v>
      </c>
      <c r="AF278" s="91">
        <f t="shared" si="48"/>
        <v>2025</v>
      </c>
    </row>
    <row r="279" spans="1:32" ht="14.25" customHeight="1">
      <c r="A279" s="81" t="s">
        <v>28</v>
      </c>
      <c r="B279" s="81">
        <v>905300</v>
      </c>
      <c r="C279" s="81" t="s">
        <v>786</v>
      </c>
      <c r="D279" s="82" t="s">
        <v>787</v>
      </c>
      <c r="E279" s="83" t="s">
        <v>938</v>
      </c>
      <c r="F279" s="82" t="s">
        <v>939</v>
      </c>
      <c r="G279" s="81">
        <v>3004</v>
      </c>
      <c r="H279" s="81" t="s">
        <v>86</v>
      </c>
      <c r="I279" s="85">
        <v>0</v>
      </c>
      <c r="J279" s="85">
        <v>0</v>
      </c>
      <c r="K279" s="86">
        <v>0</v>
      </c>
      <c r="L279" s="87">
        <f t="shared" si="51"/>
        <v>0</v>
      </c>
      <c r="M279" s="86">
        <f t="shared" si="52"/>
        <v>0</v>
      </c>
      <c r="N279" s="86">
        <v>0</v>
      </c>
      <c r="O279" s="86">
        <v>0</v>
      </c>
      <c r="P279" s="86">
        <v>922.11919273579952</v>
      </c>
      <c r="Q279" s="86">
        <v>0</v>
      </c>
      <c r="R279" s="86">
        <v>0</v>
      </c>
      <c r="S279" s="86">
        <f t="shared" si="53"/>
        <v>922.11919273579952</v>
      </c>
      <c r="T279" s="81" t="s">
        <v>310</v>
      </c>
      <c r="U279" s="81"/>
      <c r="V279" s="86">
        <v>0</v>
      </c>
      <c r="W279" s="86">
        <f t="shared" si="54"/>
        <v>922.11919273579952</v>
      </c>
      <c r="X279" s="86"/>
      <c r="Y279" s="90"/>
      <c r="Z279" s="86" t="s">
        <v>917</v>
      </c>
      <c r="AA279" s="89" t="s">
        <v>918</v>
      </c>
      <c r="AB279" s="90">
        <v>2015</v>
      </c>
      <c r="AC279" s="88" t="s">
        <v>914</v>
      </c>
      <c r="AD279" s="90">
        <v>10</v>
      </c>
      <c r="AE279" s="172">
        <f t="shared" si="55"/>
        <v>45689</v>
      </c>
      <c r="AF279" s="91">
        <f t="shared" si="48"/>
        <v>2025</v>
      </c>
    </row>
    <row r="280" spans="1:32" ht="14.25" customHeight="1">
      <c r="A280" s="81" t="s">
        <v>28</v>
      </c>
      <c r="B280" s="81">
        <v>905300</v>
      </c>
      <c r="C280" s="81" t="s">
        <v>786</v>
      </c>
      <c r="D280" s="94" t="s">
        <v>787</v>
      </c>
      <c r="E280" s="83" t="s">
        <v>940</v>
      </c>
      <c r="F280" s="82" t="s">
        <v>941</v>
      </c>
      <c r="G280" s="81">
        <v>3007</v>
      </c>
      <c r="H280" s="81" t="s">
        <v>86</v>
      </c>
      <c r="I280" s="85">
        <v>0</v>
      </c>
      <c r="J280" s="85">
        <v>0</v>
      </c>
      <c r="K280" s="86">
        <v>0</v>
      </c>
      <c r="L280" s="87">
        <f t="shared" si="51"/>
        <v>0</v>
      </c>
      <c r="M280" s="86">
        <f t="shared" si="52"/>
        <v>0</v>
      </c>
      <c r="N280" s="86">
        <v>1620.0817669110534</v>
      </c>
      <c r="O280" s="86">
        <v>0</v>
      </c>
      <c r="P280" s="86">
        <v>922.11919273579952</v>
      </c>
      <c r="Q280" s="86">
        <v>0</v>
      </c>
      <c r="R280" s="86">
        <v>0</v>
      </c>
      <c r="S280" s="86">
        <f t="shared" si="53"/>
        <v>2542.2009596468529</v>
      </c>
      <c r="T280" s="81" t="s">
        <v>310</v>
      </c>
      <c r="U280" s="81"/>
      <c r="V280" s="86">
        <v>0</v>
      </c>
      <c r="W280" s="86">
        <f t="shared" si="54"/>
        <v>2542.2009596468529</v>
      </c>
      <c r="X280" s="86"/>
      <c r="Y280" s="90"/>
      <c r="Z280" s="86" t="s">
        <v>942</v>
      </c>
      <c r="AA280" s="89" t="s">
        <v>943</v>
      </c>
      <c r="AB280" s="90">
        <v>2016</v>
      </c>
      <c r="AC280" s="88" t="s">
        <v>605</v>
      </c>
      <c r="AD280" s="90">
        <v>10</v>
      </c>
      <c r="AE280" s="172">
        <f t="shared" si="55"/>
        <v>45880</v>
      </c>
      <c r="AF280" s="91">
        <f t="shared" si="48"/>
        <v>2026</v>
      </c>
    </row>
    <row r="281" spans="1:32" ht="14.25" customHeight="1">
      <c r="A281" s="81" t="s">
        <v>28</v>
      </c>
      <c r="B281" s="81">
        <v>905300</v>
      </c>
      <c r="C281" s="81" t="s">
        <v>786</v>
      </c>
      <c r="D281" s="82" t="s">
        <v>787</v>
      </c>
      <c r="E281" s="83" t="s">
        <v>944</v>
      </c>
      <c r="F281" s="82" t="s">
        <v>945</v>
      </c>
      <c r="G281" s="81">
        <v>3007</v>
      </c>
      <c r="H281" s="81" t="s">
        <v>86</v>
      </c>
      <c r="I281" s="85">
        <v>0</v>
      </c>
      <c r="J281" s="85">
        <v>0</v>
      </c>
      <c r="K281" s="86">
        <v>0</v>
      </c>
      <c r="L281" s="87">
        <f t="shared" si="51"/>
        <v>0</v>
      </c>
      <c r="M281" s="86">
        <f t="shared" si="52"/>
        <v>0</v>
      </c>
      <c r="N281" s="86">
        <v>396.71053553898213</v>
      </c>
      <c r="O281" s="86">
        <v>0</v>
      </c>
      <c r="P281" s="86">
        <v>922.11919273579952</v>
      </c>
      <c r="Q281" s="86">
        <v>0</v>
      </c>
      <c r="R281" s="86">
        <v>0</v>
      </c>
      <c r="S281" s="86">
        <f t="shared" si="53"/>
        <v>1318.8297282747817</v>
      </c>
      <c r="T281" s="81" t="s">
        <v>310</v>
      </c>
      <c r="U281" s="81"/>
      <c r="V281" s="86">
        <v>0</v>
      </c>
      <c r="W281" s="86">
        <f t="shared" si="54"/>
        <v>1318.8297282747817</v>
      </c>
      <c r="X281" s="86"/>
      <c r="Y281" s="90"/>
      <c r="Z281" s="86" t="s">
        <v>942</v>
      </c>
      <c r="AA281" s="89" t="s">
        <v>943</v>
      </c>
      <c r="AB281" s="90">
        <v>2016</v>
      </c>
      <c r="AC281" s="88" t="s">
        <v>605</v>
      </c>
      <c r="AD281" s="90">
        <v>10</v>
      </c>
      <c r="AE281" s="172">
        <f t="shared" si="55"/>
        <v>45880</v>
      </c>
      <c r="AF281" s="91">
        <f t="shared" si="48"/>
        <v>2026</v>
      </c>
    </row>
    <row r="282" spans="1:32" ht="14.25" customHeight="1">
      <c r="A282" s="81" t="s">
        <v>28</v>
      </c>
      <c r="B282" s="81">
        <v>905300</v>
      </c>
      <c r="C282" s="81" t="s">
        <v>786</v>
      </c>
      <c r="D282" s="82" t="s">
        <v>787</v>
      </c>
      <c r="E282" s="83" t="s">
        <v>946</v>
      </c>
      <c r="F282" s="82" t="s">
        <v>947</v>
      </c>
      <c r="G282" s="81">
        <v>1335</v>
      </c>
      <c r="H282" s="81" t="s">
        <v>86</v>
      </c>
      <c r="I282" s="85">
        <v>0</v>
      </c>
      <c r="J282" s="85">
        <v>0</v>
      </c>
      <c r="K282" s="86">
        <v>0</v>
      </c>
      <c r="L282" s="87">
        <f t="shared" si="51"/>
        <v>0</v>
      </c>
      <c r="M282" s="86">
        <f t="shared" si="52"/>
        <v>0</v>
      </c>
      <c r="N282" s="86">
        <v>9180.7992881345181</v>
      </c>
      <c r="O282" s="86">
        <v>7092.5103946140016</v>
      </c>
      <c r="P282" s="86">
        <v>2278.9104110949984</v>
      </c>
      <c r="Q282" s="86">
        <v>0</v>
      </c>
      <c r="R282" s="86">
        <v>0</v>
      </c>
      <c r="S282" s="86">
        <f t="shared" si="53"/>
        <v>18552.22009384352</v>
      </c>
      <c r="T282" s="81" t="s">
        <v>74</v>
      </c>
      <c r="U282" s="81">
        <v>2035</v>
      </c>
      <c r="V282" s="86">
        <v>47690.909999999996</v>
      </c>
      <c r="W282" s="86">
        <f t="shared" si="54"/>
        <v>66243.130093843516</v>
      </c>
      <c r="X282" s="86"/>
      <c r="Y282" s="90"/>
      <c r="Z282" s="86" t="s">
        <v>948</v>
      </c>
      <c r="AA282" s="89" t="s">
        <v>949</v>
      </c>
      <c r="AB282" s="90">
        <v>2017</v>
      </c>
      <c r="AC282" s="88" t="s">
        <v>950</v>
      </c>
      <c r="AD282" s="90">
        <v>10</v>
      </c>
      <c r="AE282" s="172">
        <f t="shared" si="55"/>
        <v>46821</v>
      </c>
      <c r="AF282" s="91">
        <f t="shared" si="48"/>
        <v>2028</v>
      </c>
    </row>
    <row r="283" spans="1:32" ht="14.25" customHeight="1">
      <c r="A283" s="81" t="s">
        <v>28</v>
      </c>
      <c r="B283" s="81">
        <v>905300</v>
      </c>
      <c r="C283" s="81" t="s">
        <v>786</v>
      </c>
      <c r="D283" s="82" t="s">
        <v>787</v>
      </c>
      <c r="E283" s="83" t="s">
        <v>951</v>
      </c>
      <c r="F283" s="82" t="s">
        <v>952</v>
      </c>
      <c r="G283" s="81">
        <v>1253</v>
      </c>
      <c r="H283" s="81" t="s">
        <v>86</v>
      </c>
      <c r="I283" s="85">
        <v>0</v>
      </c>
      <c r="J283" s="85">
        <v>0</v>
      </c>
      <c r="K283" s="86">
        <v>0</v>
      </c>
      <c r="L283" s="87">
        <f t="shared" si="51"/>
        <v>0</v>
      </c>
      <c r="M283" s="86">
        <f t="shared" si="52"/>
        <v>0</v>
      </c>
      <c r="N283" s="86">
        <v>0</v>
      </c>
      <c r="O283" s="86">
        <v>2288.0524448037518</v>
      </c>
      <c r="P283" s="86">
        <v>2278.9104110949984</v>
      </c>
      <c r="Q283" s="86">
        <v>0</v>
      </c>
      <c r="R283" s="86">
        <v>0</v>
      </c>
      <c r="S283" s="86">
        <f t="shared" si="53"/>
        <v>4566.9628558987497</v>
      </c>
      <c r="T283" s="81" t="s">
        <v>74</v>
      </c>
      <c r="U283" s="83">
        <f>AF283</f>
        <v>2030</v>
      </c>
      <c r="V283" s="86">
        <v>14319.878946666664</v>
      </c>
      <c r="W283" s="86">
        <f t="shared" si="54"/>
        <v>18886.841802565414</v>
      </c>
      <c r="X283" s="86"/>
      <c r="Y283" s="90"/>
      <c r="Z283" s="86" t="s">
        <v>329</v>
      </c>
      <c r="AA283" s="89" t="s">
        <v>953</v>
      </c>
      <c r="AB283" s="90">
        <v>2019</v>
      </c>
      <c r="AC283" s="88" t="s">
        <v>954</v>
      </c>
      <c r="AD283" s="90">
        <v>10</v>
      </c>
      <c r="AE283" s="172">
        <f t="shared" si="55"/>
        <v>47572</v>
      </c>
      <c r="AF283" s="91">
        <f t="shared" si="48"/>
        <v>2030</v>
      </c>
    </row>
    <row r="284" spans="1:32" ht="14.25" customHeight="1">
      <c r="A284" s="81" t="s">
        <v>28</v>
      </c>
      <c r="B284" s="81">
        <v>905300</v>
      </c>
      <c r="C284" s="81" t="s">
        <v>786</v>
      </c>
      <c r="D284" s="82" t="s">
        <v>787</v>
      </c>
      <c r="E284" s="83" t="s">
        <v>955</v>
      </c>
      <c r="F284" s="82" t="s">
        <v>956</v>
      </c>
      <c r="G284" s="81">
        <v>3004</v>
      </c>
      <c r="H284" s="81" t="s">
        <v>86</v>
      </c>
      <c r="I284" s="85">
        <v>0</v>
      </c>
      <c r="J284" s="85">
        <v>0</v>
      </c>
      <c r="K284" s="86">
        <v>0</v>
      </c>
      <c r="L284" s="87">
        <f t="shared" si="51"/>
        <v>0</v>
      </c>
      <c r="M284" s="86">
        <f t="shared" si="52"/>
        <v>0</v>
      </c>
      <c r="N284" s="86">
        <v>727.2217734887297</v>
      </c>
      <c r="O284" s="86">
        <v>0</v>
      </c>
      <c r="P284" s="86">
        <v>922.11919273579952</v>
      </c>
      <c r="Q284" s="86">
        <v>0</v>
      </c>
      <c r="R284" s="86">
        <v>0</v>
      </c>
      <c r="S284" s="86">
        <f t="shared" si="53"/>
        <v>1649.3409662245292</v>
      </c>
      <c r="T284" s="81" t="s">
        <v>310</v>
      </c>
      <c r="U284" s="81"/>
      <c r="V284" s="86">
        <v>0</v>
      </c>
      <c r="W284" s="86">
        <f t="shared" si="54"/>
        <v>1649.3409662245292</v>
      </c>
      <c r="X284" s="86"/>
      <c r="Y284" s="90"/>
      <c r="Z284" s="86" t="s">
        <v>957</v>
      </c>
      <c r="AA284" s="89" t="s">
        <v>958</v>
      </c>
      <c r="AB284" s="90">
        <v>2019</v>
      </c>
      <c r="AC284" s="88" t="s">
        <v>959</v>
      </c>
      <c r="AD284" s="90">
        <v>10</v>
      </c>
      <c r="AE284" s="172">
        <f t="shared" si="55"/>
        <v>49260</v>
      </c>
      <c r="AF284" s="91">
        <f t="shared" si="48"/>
        <v>2035</v>
      </c>
    </row>
    <row r="285" spans="1:32" ht="14.25" customHeight="1">
      <c r="A285" s="81" t="s">
        <v>28</v>
      </c>
      <c r="B285" s="81">
        <v>905300</v>
      </c>
      <c r="C285" s="81" t="s">
        <v>786</v>
      </c>
      <c r="D285" s="82" t="s">
        <v>787</v>
      </c>
      <c r="E285" s="83" t="s">
        <v>960</v>
      </c>
      <c r="F285" s="82" t="s">
        <v>961</v>
      </c>
      <c r="G285" s="81">
        <v>3004</v>
      </c>
      <c r="H285" s="81" t="s">
        <v>86</v>
      </c>
      <c r="I285" s="85">
        <v>0</v>
      </c>
      <c r="J285" s="85">
        <v>0</v>
      </c>
      <c r="K285" s="86">
        <v>0</v>
      </c>
      <c r="L285" s="87">
        <f t="shared" si="51"/>
        <v>0</v>
      </c>
      <c r="M285" s="86">
        <f t="shared" si="52"/>
        <v>0</v>
      </c>
      <c r="N285" s="86">
        <v>3741.3147993609064</v>
      </c>
      <c r="O285" s="86">
        <v>0</v>
      </c>
      <c r="P285" s="86">
        <v>922.11919273579952</v>
      </c>
      <c r="Q285" s="86">
        <v>0</v>
      </c>
      <c r="R285" s="86">
        <v>0</v>
      </c>
      <c r="S285" s="86">
        <f t="shared" si="53"/>
        <v>4663.4339920967059</v>
      </c>
      <c r="T285" s="81" t="s">
        <v>310</v>
      </c>
      <c r="U285" s="81"/>
      <c r="V285" s="86">
        <v>0</v>
      </c>
      <c r="W285" s="86">
        <f t="shared" si="54"/>
        <v>4663.4339920967059</v>
      </c>
      <c r="X285" s="86"/>
      <c r="Y285" s="90"/>
      <c r="Z285" s="86" t="s">
        <v>957</v>
      </c>
      <c r="AA285" s="89" t="s">
        <v>958</v>
      </c>
      <c r="AB285" s="90">
        <v>2019</v>
      </c>
      <c r="AC285" s="88" t="s">
        <v>962</v>
      </c>
      <c r="AD285" s="90">
        <v>10</v>
      </c>
      <c r="AE285" s="172">
        <f t="shared" si="55"/>
        <v>49418</v>
      </c>
      <c r="AF285" s="91">
        <f t="shared" si="48"/>
        <v>2035</v>
      </c>
    </row>
    <row r="286" spans="1:32" ht="14.25" customHeight="1">
      <c r="A286" s="81" t="s">
        <v>28</v>
      </c>
      <c r="B286" s="81">
        <v>905300</v>
      </c>
      <c r="C286" s="81" t="s">
        <v>786</v>
      </c>
      <c r="D286" s="82" t="s">
        <v>787</v>
      </c>
      <c r="E286" s="83" t="s">
        <v>963</v>
      </c>
      <c r="F286" s="82" t="s">
        <v>964</v>
      </c>
      <c r="G286" s="81">
        <v>1256</v>
      </c>
      <c r="H286" s="81" t="s">
        <v>86</v>
      </c>
      <c r="I286" s="85">
        <v>0</v>
      </c>
      <c r="J286" s="85">
        <v>0</v>
      </c>
      <c r="K286" s="86">
        <v>0</v>
      </c>
      <c r="L286" s="87">
        <f t="shared" si="51"/>
        <v>0</v>
      </c>
      <c r="M286" s="86">
        <f t="shared" si="52"/>
        <v>0</v>
      </c>
      <c r="N286" s="86">
        <v>9670.9671066388455</v>
      </c>
      <c r="O286" s="86">
        <v>4288.9678733129613</v>
      </c>
      <c r="P286" s="86">
        <v>2278.9104110949984</v>
      </c>
      <c r="Q286" s="86">
        <v>0</v>
      </c>
      <c r="R286" s="86">
        <v>8918.2800000000007</v>
      </c>
      <c r="S286" s="86">
        <f t="shared" si="53"/>
        <v>25157.125391046808</v>
      </c>
      <c r="T286" s="81" t="s">
        <v>74</v>
      </c>
      <c r="U286" s="83">
        <f t="shared" ref="U286:U287" si="57">AF286</f>
        <v>2030</v>
      </c>
      <c r="V286" s="86">
        <v>10924.264373333332</v>
      </c>
      <c r="W286" s="86">
        <f t="shared" si="54"/>
        <v>36081.389764380139</v>
      </c>
      <c r="X286" s="86"/>
      <c r="Y286" s="90"/>
      <c r="Z286" s="86" t="s">
        <v>965</v>
      </c>
      <c r="AA286" s="89" t="s">
        <v>966</v>
      </c>
      <c r="AB286" s="90">
        <v>2020</v>
      </c>
      <c r="AC286" s="88" t="s">
        <v>967</v>
      </c>
      <c r="AD286" s="90">
        <v>10</v>
      </c>
      <c r="AE286" s="172">
        <f t="shared" si="55"/>
        <v>47640</v>
      </c>
      <c r="AF286" s="91">
        <f t="shared" si="48"/>
        <v>2030</v>
      </c>
    </row>
    <row r="287" spans="1:32" ht="14.25" customHeight="1">
      <c r="A287" s="81" t="s">
        <v>28</v>
      </c>
      <c r="B287" s="81">
        <v>905300</v>
      </c>
      <c r="C287" s="81" t="s">
        <v>786</v>
      </c>
      <c r="D287" s="82" t="s">
        <v>787</v>
      </c>
      <c r="E287" s="83" t="s">
        <v>968</v>
      </c>
      <c r="F287" s="82" t="s">
        <v>969</v>
      </c>
      <c r="G287" s="81">
        <v>1256</v>
      </c>
      <c r="H287" s="81" t="s">
        <v>86</v>
      </c>
      <c r="I287" s="85">
        <v>0</v>
      </c>
      <c r="J287" s="85">
        <v>0</v>
      </c>
      <c r="K287" s="86">
        <v>0</v>
      </c>
      <c r="L287" s="87">
        <f t="shared" si="51"/>
        <v>0</v>
      </c>
      <c r="M287" s="86">
        <f t="shared" si="52"/>
        <v>0</v>
      </c>
      <c r="N287" s="86">
        <v>1887.1652312896097</v>
      </c>
      <c r="O287" s="86">
        <v>3267.0314058709696</v>
      </c>
      <c r="P287" s="86">
        <v>2278.9104110949984</v>
      </c>
      <c r="Q287" s="86">
        <v>0</v>
      </c>
      <c r="R287" s="86">
        <v>301.71000000000004</v>
      </c>
      <c r="S287" s="86">
        <f t="shared" si="53"/>
        <v>7734.8170482555779</v>
      </c>
      <c r="T287" s="81" t="s">
        <v>74</v>
      </c>
      <c r="U287" s="83">
        <f t="shared" si="57"/>
        <v>2031</v>
      </c>
      <c r="V287" s="86">
        <v>10740.35845</v>
      </c>
      <c r="W287" s="86">
        <f t="shared" si="54"/>
        <v>18475.175498255579</v>
      </c>
      <c r="X287" s="86"/>
      <c r="Y287" s="90"/>
      <c r="Z287" s="86" t="s">
        <v>965</v>
      </c>
      <c r="AA287" s="89" t="s">
        <v>966</v>
      </c>
      <c r="AB287" s="90">
        <v>2020</v>
      </c>
      <c r="AC287" s="88" t="s">
        <v>970</v>
      </c>
      <c r="AD287" s="90">
        <v>10</v>
      </c>
      <c r="AE287" s="172">
        <f t="shared" si="55"/>
        <v>47761</v>
      </c>
      <c r="AF287" s="91">
        <f t="shared" si="48"/>
        <v>2031</v>
      </c>
    </row>
    <row r="288" spans="1:32" ht="14.25" customHeight="1">
      <c r="A288" s="81" t="s">
        <v>28</v>
      </c>
      <c r="B288" s="81">
        <v>905300</v>
      </c>
      <c r="C288" s="81" t="s">
        <v>786</v>
      </c>
      <c r="D288" s="82" t="s">
        <v>787</v>
      </c>
      <c r="E288" s="83" t="s">
        <v>971</v>
      </c>
      <c r="F288" s="82" t="s">
        <v>972</v>
      </c>
      <c r="G288" s="81">
        <v>1256</v>
      </c>
      <c r="H288" s="81" t="s">
        <v>86</v>
      </c>
      <c r="I288" s="85">
        <v>0</v>
      </c>
      <c r="J288" s="85">
        <v>0</v>
      </c>
      <c r="K288" s="86">
        <v>0</v>
      </c>
      <c r="L288" s="87">
        <f t="shared" si="51"/>
        <v>0</v>
      </c>
      <c r="M288" s="86">
        <f t="shared" si="52"/>
        <v>0</v>
      </c>
      <c r="N288" s="86">
        <v>1817.4572029569931</v>
      </c>
      <c r="O288" s="86">
        <v>3253.4658775420939</v>
      </c>
      <c r="P288" s="86">
        <v>2278.9104110949984</v>
      </c>
      <c r="Q288" s="86">
        <v>0</v>
      </c>
      <c r="R288" s="86">
        <v>51.74</v>
      </c>
      <c r="S288" s="86">
        <f t="shared" si="53"/>
        <v>7401.5734915940857</v>
      </c>
      <c r="T288" s="81" t="s">
        <v>74</v>
      </c>
      <c r="U288" s="81">
        <v>2040</v>
      </c>
      <c r="V288" s="86">
        <v>9997.1293538461541</v>
      </c>
      <c r="W288" s="86">
        <f t="shared" si="54"/>
        <v>17398.702845440239</v>
      </c>
      <c r="X288" s="86"/>
      <c r="Y288" s="90"/>
      <c r="Z288" s="86" t="s">
        <v>965</v>
      </c>
      <c r="AA288" s="89" t="s">
        <v>966</v>
      </c>
      <c r="AB288" s="90">
        <v>2020</v>
      </c>
      <c r="AC288" s="88" t="s">
        <v>970</v>
      </c>
      <c r="AD288" s="90">
        <v>10</v>
      </c>
      <c r="AE288" s="172">
        <f t="shared" si="55"/>
        <v>47761</v>
      </c>
      <c r="AF288" s="91">
        <f t="shared" si="48"/>
        <v>2031</v>
      </c>
    </row>
    <row r="289" spans="1:32" ht="14.25" customHeight="1">
      <c r="A289" s="81" t="s">
        <v>28</v>
      </c>
      <c r="B289" s="81">
        <v>905300</v>
      </c>
      <c r="C289" s="81" t="s">
        <v>786</v>
      </c>
      <c r="D289" s="82" t="s">
        <v>787</v>
      </c>
      <c r="E289" s="83" t="s">
        <v>973</v>
      </c>
      <c r="F289" s="82" t="s">
        <v>974</v>
      </c>
      <c r="G289" s="81">
        <v>3001</v>
      </c>
      <c r="H289" s="81" t="s">
        <v>86</v>
      </c>
      <c r="I289" s="85">
        <v>0</v>
      </c>
      <c r="J289" s="85">
        <v>0</v>
      </c>
      <c r="K289" s="86">
        <v>0</v>
      </c>
      <c r="L289" s="87">
        <f t="shared" si="51"/>
        <v>0</v>
      </c>
      <c r="M289" s="86">
        <f t="shared" si="52"/>
        <v>0</v>
      </c>
      <c r="N289" s="86">
        <v>1083.9458429761371</v>
      </c>
      <c r="O289" s="86">
        <v>0</v>
      </c>
      <c r="P289" s="86">
        <v>922.11919273579952</v>
      </c>
      <c r="Q289" s="86">
        <v>0</v>
      </c>
      <c r="R289" s="86">
        <v>0</v>
      </c>
      <c r="S289" s="86">
        <f t="shared" si="53"/>
        <v>2006.0650357119366</v>
      </c>
      <c r="T289" s="81" t="s">
        <v>310</v>
      </c>
      <c r="U289" s="81"/>
      <c r="V289" s="86">
        <v>0</v>
      </c>
      <c r="W289" s="86">
        <f t="shared" si="54"/>
        <v>2006.0650357119366</v>
      </c>
      <c r="X289" s="86"/>
      <c r="Y289" s="90"/>
      <c r="Z289" s="86" t="s">
        <v>975</v>
      </c>
      <c r="AA289" s="89" t="s">
        <v>976</v>
      </c>
      <c r="AB289" s="90">
        <v>2020</v>
      </c>
      <c r="AC289" s="88" t="s">
        <v>959</v>
      </c>
      <c r="AD289" s="90">
        <v>10</v>
      </c>
      <c r="AE289" s="172">
        <f t="shared" si="55"/>
        <v>49260</v>
      </c>
      <c r="AF289" s="91">
        <f t="shared" si="48"/>
        <v>2035</v>
      </c>
    </row>
    <row r="290" spans="1:32" ht="14.25" customHeight="1">
      <c r="A290" s="81" t="s">
        <v>28</v>
      </c>
      <c r="B290" s="81">
        <v>905300</v>
      </c>
      <c r="C290" s="81" t="s">
        <v>786</v>
      </c>
      <c r="D290" s="82" t="s">
        <v>787</v>
      </c>
      <c r="E290" s="83" t="s">
        <v>977</v>
      </c>
      <c r="F290" s="82" t="s">
        <v>978</v>
      </c>
      <c r="G290" s="81">
        <v>3001</v>
      </c>
      <c r="H290" s="81" t="s">
        <v>86</v>
      </c>
      <c r="I290" s="85">
        <v>0</v>
      </c>
      <c r="J290" s="85">
        <v>0</v>
      </c>
      <c r="K290" s="86">
        <v>0</v>
      </c>
      <c r="L290" s="87">
        <f t="shared" si="51"/>
        <v>0</v>
      </c>
      <c r="M290" s="86">
        <f t="shared" si="52"/>
        <v>0</v>
      </c>
      <c r="N290" s="86">
        <v>0</v>
      </c>
      <c r="O290" s="86">
        <v>0</v>
      </c>
      <c r="P290" s="86">
        <v>922.11919273579952</v>
      </c>
      <c r="Q290" s="86">
        <v>0</v>
      </c>
      <c r="R290" s="86">
        <v>0</v>
      </c>
      <c r="S290" s="86">
        <f t="shared" si="53"/>
        <v>922.11919273579952</v>
      </c>
      <c r="T290" s="81" t="s">
        <v>310</v>
      </c>
      <c r="U290" s="81"/>
      <c r="V290" s="86">
        <v>0</v>
      </c>
      <c r="W290" s="86">
        <f t="shared" si="54"/>
        <v>922.11919273579952</v>
      </c>
      <c r="X290" s="86"/>
      <c r="Y290" s="90"/>
      <c r="Z290" s="86" t="s">
        <v>975</v>
      </c>
      <c r="AA290" s="89" t="s">
        <v>976</v>
      </c>
      <c r="AB290" s="90">
        <v>2020</v>
      </c>
      <c r="AC290" s="88" t="s">
        <v>962</v>
      </c>
      <c r="AD290" s="90">
        <v>10</v>
      </c>
      <c r="AE290" s="172">
        <f t="shared" si="55"/>
        <v>49418</v>
      </c>
      <c r="AF290" s="91">
        <f t="shared" si="48"/>
        <v>2035</v>
      </c>
    </row>
    <row r="291" spans="1:32" ht="14.25" customHeight="1">
      <c r="A291" s="81" t="s">
        <v>28</v>
      </c>
      <c r="B291" s="81">
        <v>905300</v>
      </c>
      <c r="C291" s="81" t="s">
        <v>786</v>
      </c>
      <c r="D291" s="82" t="s">
        <v>787</v>
      </c>
      <c r="E291" s="83" t="s">
        <v>979</v>
      </c>
      <c r="F291" s="82" t="s">
        <v>980</v>
      </c>
      <c r="G291" s="81">
        <v>1335</v>
      </c>
      <c r="H291" s="81" t="s">
        <v>86</v>
      </c>
      <c r="I291" s="85">
        <v>0</v>
      </c>
      <c r="J291" s="85">
        <v>0</v>
      </c>
      <c r="K291" s="86">
        <v>0</v>
      </c>
      <c r="L291" s="87">
        <f t="shared" si="51"/>
        <v>0</v>
      </c>
      <c r="M291" s="86">
        <f t="shared" si="52"/>
        <v>0</v>
      </c>
      <c r="N291" s="86">
        <v>19620.589023724853</v>
      </c>
      <c r="O291" s="86">
        <v>6547.6283400708153</v>
      </c>
      <c r="P291" s="86">
        <v>2278.9104110949984</v>
      </c>
      <c r="Q291" s="86">
        <v>4118.0999782701365</v>
      </c>
      <c r="R291" s="86">
        <v>323.2</v>
      </c>
      <c r="S291" s="86">
        <f t="shared" si="53"/>
        <v>32888.427753160802</v>
      </c>
      <c r="T291" s="81" t="s">
        <v>74</v>
      </c>
      <c r="U291" s="83">
        <f>AF291</f>
        <v>2027</v>
      </c>
      <c r="V291" s="86">
        <v>48204.023759999996</v>
      </c>
      <c r="W291" s="86">
        <f t="shared" si="54"/>
        <v>81092.451513160806</v>
      </c>
      <c r="X291" s="86"/>
      <c r="Y291" s="90"/>
      <c r="Z291" s="86" t="s">
        <v>981</v>
      </c>
      <c r="AA291" s="89" t="s">
        <v>982</v>
      </c>
      <c r="AB291" s="90">
        <v>2022</v>
      </c>
      <c r="AC291" s="88" t="s">
        <v>983</v>
      </c>
      <c r="AD291" s="90">
        <v>5</v>
      </c>
      <c r="AE291" s="172">
        <f t="shared" si="55"/>
        <v>46518</v>
      </c>
      <c r="AF291" s="91">
        <f t="shared" si="48"/>
        <v>2027</v>
      </c>
    </row>
    <row r="292" spans="1:32" ht="14.25" customHeight="1">
      <c r="A292" s="81" t="s">
        <v>28</v>
      </c>
      <c r="B292" s="81">
        <v>905300</v>
      </c>
      <c r="C292" s="81" t="s">
        <v>786</v>
      </c>
      <c r="D292" s="82" t="s">
        <v>787</v>
      </c>
      <c r="E292" s="83" t="s">
        <v>984</v>
      </c>
      <c r="F292" s="82" t="s">
        <v>985</v>
      </c>
      <c r="G292" s="81">
        <v>1256</v>
      </c>
      <c r="H292" s="81" t="s">
        <v>86</v>
      </c>
      <c r="I292" s="85">
        <v>0</v>
      </c>
      <c r="J292" s="85">
        <v>0</v>
      </c>
      <c r="K292" s="86">
        <v>0</v>
      </c>
      <c r="L292" s="87">
        <f t="shared" si="51"/>
        <v>0</v>
      </c>
      <c r="M292" s="86">
        <f t="shared" si="52"/>
        <v>0</v>
      </c>
      <c r="N292" s="86">
        <v>1850.8647988647267</v>
      </c>
      <c r="O292" s="86">
        <v>2826.1517351824996</v>
      </c>
      <c r="P292" s="86">
        <v>2278.9104110949984</v>
      </c>
      <c r="Q292" s="86">
        <v>0</v>
      </c>
      <c r="R292" s="86">
        <v>5885.62</v>
      </c>
      <c r="S292" s="86">
        <f t="shared" si="53"/>
        <v>12841.546945142225</v>
      </c>
      <c r="T292" s="81" t="s">
        <v>74</v>
      </c>
      <c r="U292" s="81">
        <v>2040</v>
      </c>
      <c r="V292" s="86">
        <v>26112.565079999997</v>
      </c>
      <c r="W292" s="86">
        <f t="shared" si="54"/>
        <v>38954.112025142225</v>
      </c>
      <c r="X292" s="86"/>
      <c r="Y292" s="90"/>
      <c r="Z292" s="86" t="s">
        <v>965</v>
      </c>
      <c r="AA292" s="89" t="s">
        <v>966</v>
      </c>
      <c r="AB292" s="90">
        <v>2022</v>
      </c>
      <c r="AC292" s="88" t="s">
        <v>986</v>
      </c>
      <c r="AD292" s="90">
        <v>10</v>
      </c>
      <c r="AE292" s="172">
        <f t="shared" si="55"/>
        <v>48951</v>
      </c>
      <c r="AF292" s="91">
        <f t="shared" si="48"/>
        <v>2034</v>
      </c>
    </row>
    <row r="293" spans="1:32" ht="14.25" customHeight="1">
      <c r="A293" s="81" t="s">
        <v>28</v>
      </c>
      <c r="B293" s="81">
        <v>905300</v>
      </c>
      <c r="C293" s="81" t="s">
        <v>786</v>
      </c>
      <c r="D293" s="82" t="s">
        <v>787</v>
      </c>
      <c r="E293" s="83" t="s">
        <v>987</v>
      </c>
      <c r="F293" s="82" t="s">
        <v>988</v>
      </c>
      <c r="G293" s="81">
        <v>1256</v>
      </c>
      <c r="H293" s="81" t="s">
        <v>86</v>
      </c>
      <c r="I293" s="85">
        <v>0</v>
      </c>
      <c r="J293" s="85">
        <v>0</v>
      </c>
      <c r="K293" s="86">
        <v>0</v>
      </c>
      <c r="L293" s="87">
        <f t="shared" si="51"/>
        <v>0</v>
      </c>
      <c r="M293" s="86">
        <f t="shared" si="52"/>
        <v>0</v>
      </c>
      <c r="N293" s="86">
        <v>1572.6392480297916</v>
      </c>
      <c r="O293" s="86">
        <v>3391.3820822189996</v>
      </c>
      <c r="P293" s="86">
        <v>2278.9104110949984</v>
      </c>
      <c r="Q293" s="86">
        <v>0</v>
      </c>
      <c r="R293" s="86">
        <v>4405.45</v>
      </c>
      <c r="S293" s="86">
        <f t="shared" si="53"/>
        <v>11648.38174134379</v>
      </c>
      <c r="T293" s="81" t="s">
        <v>74</v>
      </c>
      <c r="U293" s="83">
        <f t="shared" ref="U293:U295" si="58">AF293</f>
        <v>2033</v>
      </c>
      <c r="V293" s="86">
        <v>26343.739899999997</v>
      </c>
      <c r="W293" s="86">
        <f t="shared" si="54"/>
        <v>37992.121641343787</v>
      </c>
      <c r="X293" s="86"/>
      <c r="Y293" s="90"/>
      <c r="Z293" s="86" t="s">
        <v>965</v>
      </c>
      <c r="AA293" s="89" t="s">
        <v>966</v>
      </c>
      <c r="AB293" s="90">
        <v>2022</v>
      </c>
      <c r="AC293" s="88" t="s">
        <v>989</v>
      </c>
      <c r="AD293" s="90">
        <v>10</v>
      </c>
      <c r="AE293" s="172">
        <f t="shared" si="55"/>
        <v>48630</v>
      </c>
      <c r="AF293" s="91">
        <f t="shared" si="48"/>
        <v>2033</v>
      </c>
    </row>
    <row r="294" spans="1:32" ht="14.25" customHeight="1">
      <c r="A294" s="81" t="s">
        <v>28</v>
      </c>
      <c r="B294" s="81">
        <v>905300</v>
      </c>
      <c r="C294" s="81" t="s">
        <v>786</v>
      </c>
      <c r="D294" s="98" t="s">
        <v>787</v>
      </c>
      <c r="E294" s="83" t="s">
        <v>990</v>
      </c>
      <c r="F294" s="82" t="s">
        <v>991</v>
      </c>
      <c r="G294" s="81">
        <v>1665</v>
      </c>
      <c r="H294" s="81" t="s">
        <v>86</v>
      </c>
      <c r="I294" s="85">
        <v>0</v>
      </c>
      <c r="J294" s="85">
        <v>0</v>
      </c>
      <c r="K294" s="86">
        <v>0</v>
      </c>
      <c r="L294" s="87">
        <f t="shared" si="51"/>
        <v>0</v>
      </c>
      <c r="M294" s="86">
        <f t="shared" si="52"/>
        <v>0</v>
      </c>
      <c r="N294" s="86">
        <v>5544.7464110750716</v>
      </c>
      <c r="O294" s="86">
        <v>0</v>
      </c>
      <c r="P294" s="86">
        <v>922.11919273579952</v>
      </c>
      <c r="Q294" s="86">
        <v>0</v>
      </c>
      <c r="R294" s="86">
        <v>0</v>
      </c>
      <c r="S294" s="86">
        <f t="shared" si="53"/>
        <v>6466.8656038108711</v>
      </c>
      <c r="T294" s="81" t="s">
        <v>74</v>
      </c>
      <c r="U294" s="83">
        <f t="shared" si="58"/>
        <v>2033</v>
      </c>
      <c r="V294" s="86">
        <v>20438.568586666664</v>
      </c>
      <c r="W294" s="86">
        <f t="shared" si="54"/>
        <v>26905.434190477536</v>
      </c>
      <c r="X294" s="86"/>
      <c r="Y294" s="90"/>
      <c r="Z294" s="86" t="s">
        <v>992</v>
      </c>
      <c r="AA294" s="89" t="s">
        <v>993</v>
      </c>
      <c r="AB294" s="90">
        <v>2022</v>
      </c>
      <c r="AC294" s="88" t="s">
        <v>994</v>
      </c>
      <c r="AD294" s="90">
        <v>10</v>
      </c>
      <c r="AE294" s="172">
        <f t="shared" si="55"/>
        <v>48584</v>
      </c>
      <c r="AF294" s="91">
        <f t="shared" si="48"/>
        <v>2033</v>
      </c>
    </row>
    <row r="295" spans="1:32" ht="14.25" customHeight="1">
      <c r="A295" s="81" t="s">
        <v>28</v>
      </c>
      <c r="B295" s="81">
        <v>905300</v>
      </c>
      <c r="C295" s="81" t="s">
        <v>786</v>
      </c>
      <c r="D295" s="82" t="s">
        <v>787</v>
      </c>
      <c r="E295" s="83" t="s">
        <v>995</v>
      </c>
      <c r="F295" s="82" t="s">
        <v>996</v>
      </c>
      <c r="G295" s="81">
        <v>1665</v>
      </c>
      <c r="H295" s="81" t="s">
        <v>86</v>
      </c>
      <c r="I295" s="85">
        <v>0</v>
      </c>
      <c r="J295" s="85">
        <v>0</v>
      </c>
      <c r="K295" s="86">
        <v>0</v>
      </c>
      <c r="L295" s="87">
        <f t="shared" si="51"/>
        <v>0</v>
      </c>
      <c r="M295" s="86">
        <f t="shared" si="52"/>
        <v>0</v>
      </c>
      <c r="N295" s="86">
        <v>1431.2075375332538</v>
      </c>
      <c r="O295" s="86">
        <v>107.76838803770032</v>
      </c>
      <c r="P295" s="86">
        <v>922.11919273579952</v>
      </c>
      <c r="Q295" s="86">
        <v>0</v>
      </c>
      <c r="R295" s="86">
        <v>0</v>
      </c>
      <c r="S295" s="86">
        <f t="shared" si="53"/>
        <v>2461.0951183067536</v>
      </c>
      <c r="T295" s="81" t="s">
        <v>74</v>
      </c>
      <c r="U295" s="83">
        <f t="shared" si="58"/>
        <v>2033</v>
      </c>
      <c r="V295" s="86">
        <v>10498.561826666668</v>
      </c>
      <c r="W295" s="86">
        <f t="shared" si="54"/>
        <v>12959.656944973422</v>
      </c>
      <c r="X295" s="86"/>
      <c r="Y295" s="90"/>
      <c r="Z295" s="86" t="s">
        <v>997</v>
      </c>
      <c r="AA295" s="89" t="s">
        <v>998</v>
      </c>
      <c r="AB295" s="90">
        <v>2022</v>
      </c>
      <c r="AC295" s="88" t="s">
        <v>999</v>
      </c>
      <c r="AD295" s="90">
        <v>10</v>
      </c>
      <c r="AE295" s="172">
        <f t="shared" si="55"/>
        <v>48531</v>
      </c>
      <c r="AF295" s="91">
        <f t="shared" si="48"/>
        <v>2033</v>
      </c>
    </row>
    <row r="296" spans="1:32" ht="14.25" customHeight="1">
      <c r="A296" s="81" t="s">
        <v>28</v>
      </c>
      <c r="B296" s="81">
        <v>905300</v>
      </c>
      <c r="C296" s="81" t="s">
        <v>786</v>
      </c>
      <c r="D296" s="82" t="s">
        <v>787</v>
      </c>
      <c r="E296" s="83" t="s">
        <v>1000</v>
      </c>
      <c r="F296" s="82" t="s">
        <v>1001</v>
      </c>
      <c r="G296" s="81">
        <v>3004</v>
      </c>
      <c r="H296" s="81" t="s">
        <v>86</v>
      </c>
      <c r="I296" s="85">
        <v>0</v>
      </c>
      <c r="J296" s="85">
        <v>0</v>
      </c>
      <c r="K296" s="86">
        <v>0</v>
      </c>
      <c r="L296" s="87">
        <f t="shared" si="51"/>
        <v>0</v>
      </c>
      <c r="M296" s="86">
        <f t="shared" si="52"/>
        <v>0</v>
      </c>
      <c r="N296" s="86">
        <v>884.14415694807121</v>
      </c>
      <c r="O296" s="86">
        <v>0</v>
      </c>
      <c r="P296" s="86">
        <v>922.11919273579952</v>
      </c>
      <c r="Q296" s="86">
        <v>0</v>
      </c>
      <c r="R296" s="86">
        <v>0</v>
      </c>
      <c r="S296" s="86">
        <f t="shared" si="53"/>
        <v>1806.2633496838707</v>
      </c>
      <c r="T296" s="81" t="s">
        <v>310</v>
      </c>
      <c r="U296" s="81"/>
      <c r="V296" s="86">
        <v>0</v>
      </c>
      <c r="W296" s="86">
        <f t="shared" si="54"/>
        <v>1806.2633496838707</v>
      </c>
      <c r="X296" s="86"/>
      <c r="Y296" s="90"/>
      <c r="Z296" s="86" t="s">
        <v>1002</v>
      </c>
      <c r="AA296" s="89" t="s">
        <v>1003</v>
      </c>
      <c r="AB296" s="90">
        <v>2022</v>
      </c>
      <c r="AC296" s="88" t="s">
        <v>1004</v>
      </c>
      <c r="AD296" s="90">
        <v>10</v>
      </c>
      <c r="AE296" s="172">
        <f t="shared" si="55"/>
        <v>49261</v>
      </c>
      <c r="AF296" s="91">
        <f t="shared" si="48"/>
        <v>2035</v>
      </c>
    </row>
    <row r="297" spans="1:32" ht="14.25" customHeight="1">
      <c r="A297" s="81" t="s">
        <v>28</v>
      </c>
      <c r="B297" s="81">
        <v>905300</v>
      </c>
      <c r="C297" s="81" t="s">
        <v>786</v>
      </c>
      <c r="D297" s="82" t="s">
        <v>787</v>
      </c>
      <c r="E297" s="83" t="s">
        <v>1005</v>
      </c>
      <c r="F297" s="82" t="s">
        <v>1006</v>
      </c>
      <c r="G297" s="81">
        <v>3001</v>
      </c>
      <c r="H297" s="81" t="s">
        <v>86</v>
      </c>
      <c r="I297" s="85">
        <v>0</v>
      </c>
      <c r="J297" s="85">
        <v>0</v>
      </c>
      <c r="K297" s="86">
        <v>0</v>
      </c>
      <c r="L297" s="87">
        <f t="shared" si="51"/>
        <v>0</v>
      </c>
      <c r="M297" s="86">
        <f t="shared" si="52"/>
        <v>0</v>
      </c>
      <c r="N297" s="86">
        <v>1825.0252365550857</v>
      </c>
      <c r="O297" s="86">
        <v>0</v>
      </c>
      <c r="P297" s="86">
        <v>922.11919273579952</v>
      </c>
      <c r="Q297" s="86">
        <v>0</v>
      </c>
      <c r="R297" s="86">
        <v>0</v>
      </c>
      <c r="S297" s="86">
        <f t="shared" si="53"/>
        <v>2747.1444292908855</v>
      </c>
      <c r="T297" s="81" t="s">
        <v>310</v>
      </c>
      <c r="U297" s="81"/>
      <c r="V297" s="86">
        <v>0</v>
      </c>
      <c r="W297" s="86">
        <f t="shared" si="54"/>
        <v>2747.1444292908855</v>
      </c>
      <c r="X297" s="86"/>
      <c r="Y297" s="90"/>
      <c r="Z297" s="86" t="s">
        <v>1007</v>
      </c>
      <c r="AA297" s="89" t="s">
        <v>1008</v>
      </c>
      <c r="AB297" s="90">
        <v>2022</v>
      </c>
      <c r="AC297" s="88" t="s">
        <v>1004</v>
      </c>
      <c r="AD297" s="90">
        <v>10</v>
      </c>
      <c r="AE297" s="172">
        <f t="shared" si="55"/>
        <v>49261</v>
      </c>
      <c r="AF297" s="91">
        <f t="shared" si="48"/>
        <v>2035</v>
      </c>
    </row>
    <row r="298" spans="1:32" ht="14.25" customHeight="1">
      <c r="A298" s="81" t="s">
        <v>28</v>
      </c>
      <c r="B298" s="81">
        <v>905300</v>
      </c>
      <c r="C298" s="81" t="s">
        <v>786</v>
      </c>
      <c r="D298" s="82" t="s">
        <v>787</v>
      </c>
      <c r="E298" s="83" t="s">
        <v>1009</v>
      </c>
      <c r="F298" s="82" t="s">
        <v>1010</v>
      </c>
      <c r="G298" s="81">
        <v>3001</v>
      </c>
      <c r="H298" s="81" t="s">
        <v>86</v>
      </c>
      <c r="I298" s="85">
        <v>0</v>
      </c>
      <c r="J298" s="85">
        <v>0</v>
      </c>
      <c r="K298" s="86">
        <v>0</v>
      </c>
      <c r="L298" s="87">
        <f t="shared" si="51"/>
        <v>0</v>
      </c>
      <c r="M298" s="86">
        <f t="shared" si="52"/>
        <v>0</v>
      </c>
      <c r="N298" s="86">
        <v>1014.2564781049214</v>
      </c>
      <c r="O298" s="86">
        <v>0</v>
      </c>
      <c r="P298" s="86">
        <v>922.11919273579952</v>
      </c>
      <c r="Q298" s="86">
        <v>0</v>
      </c>
      <c r="R298" s="86">
        <v>0</v>
      </c>
      <c r="S298" s="86">
        <f t="shared" si="53"/>
        <v>1936.3756708407209</v>
      </c>
      <c r="T298" s="81" t="s">
        <v>310</v>
      </c>
      <c r="U298" s="81"/>
      <c r="V298" s="86">
        <v>0</v>
      </c>
      <c r="W298" s="86">
        <f t="shared" si="54"/>
        <v>1936.3756708407209</v>
      </c>
      <c r="X298" s="86"/>
      <c r="Y298" s="90"/>
      <c r="Z298" s="86" t="s">
        <v>1007</v>
      </c>
      <c r="AA298" s="89" t="s">
        <v>1008</v>
      </c>
      <c r="AB298" s="90">
        <v>2022</v>
      </c>
      <c r="AC298" s="88" t="s">
        <v>1004</v>
      </c>
      <c r="AD298" s="90">
        <v>10</v>
      </c>
      <c r="AE298" s="172">
        <f t="shared" si="55"/>
        <v>49261</v>
      </c>
      <c r="AF298" s="91">
        <f t="shared" si="48"/>
        <v>2035</v>
      </c>
    </row>
    <row r="299" spans="1:32" ht="14.25" customHeight="1">
      <c r="A299" s="81" t="s">
        <v>28</v>
      </c>
      <c r="B299" s="81">
        <v>905300</v>
      </c>
      <c r="C299" s="81" t="s">
        <v>786</v>
      </c>
      <c r="D299" s="82" t="s">
        <v>787</v>
      </c>
      <c r="E299" s="83" t="s">
        <v>1011</v>
      </c>
      <c r="F299" s="82" t="s">
        <v>1012</v>
      </c>
      <c r="G299" s="81">
        <v>3004</v>
      </c>
      <c r="H299" s="81" t="s">
        <v>86</v>
      </c>
      <c r="I299" s="85">
        <v>0</v>
      </c>
      <c r="J299" s="85">
        <v>0</v>
      </c>
      <c r="K299" s="86">
        <v>0</v>
      </c>
      <c r="L299" s="87">
        <f t="shared" si="51"/>
        <v>0</v>
      </c>
      <c r="M299" s="86">
        <f t="shared" si="52"/>
        <v>0</v>
      </c>
      <c r="N299" s="86">
        <v>0</v>
      </c>
      <c r="O299" s="86">
        <v>0</v>
      </c>
      <c r="P299" s="86">
        <v>922.11919273579952</v>
      </c>
      <c r="Q299" s="86">
        <v>0</v>
      </c>
      <c r="R299" s="86">
        <v>0</v>
      </c>
      <c r="S299" s="86">
        <f t="shared" si="53"/>
        <v>922.11919273579952</v>
      </c>
      <c r="T299" s="81" t="s">
        <v>310</v>
      </c>
      <c r="U299" s="81"/>
      <c r="V299" s="86">
        <v>0</v>
      </c>
      <c r="W299" s="86">
        <f t="shared" si="54"/>
        <v>922.11919273579952</v>
      </c>
      <c r="X299" s="86"/>
      <c r="Y299" s="90"/>
      <c r="Z299" s="86" t="s">
        <v>1002</v>
      </c>
      <c r="AA299" s="89" t="s">
        <v>1003</v>
      </c>
      <c r="AB299" s="90">
        <v>2022</v>
      </c>
      <c r="AC299" s="88" t="s">
        <v>1004</v>
      </c>
      <c r="AD299" s="90">
        <v>10</v>
      </c>
      <c r="AE299" s="172">
        <f t="shared" si="55"/>
        <v>49261</v>
      </c>
      <c r="AF299" s="91">
        <f t="shared" si="48"/>
        <v>2035</v>
      </c>
    </row>
    <row r="300" spans="1:32" ht="14.25" customHeight="1">
      <c r="A300" s="81" t="s">
        <v>28</v>
      </c>
      <c r="B300" s="81">
        <v>905300</v>
      </c>
      <c r="C300" s="81" t="s">
        <v>786</v>
      </c>
      <c r="D300" s="94" t="s">
        <v>787</v>
      </c>
      <c r="E300" s="83" t="s">
        <v>1013</v>
      </c>
      <c r="F300" s="82" t="s">
        <v>1014</v>
      </c>
      <c r="G300" s="81">
        <v>1204</v>
      </c>
      <c r="H300" s="81" t="s">
        <v>1187</v>
      </c>
      <c r="I300" s="85">
        <v>11024</v>
      </c>
      <c r="J300" s="85">
        <v>11.241814759355353</v>
      </c>
      <c r="K300" s="86">
        <v>7756.4812657947214</v>
      </c>
      <c r="L300" s="87">
        <f t="shared" si="51"/>
        <v>1.2927468776324536</v>
      </c>
      <c r="M300" s="86">
        <f t="shared" si="52"/>
        <v>6494.7603132254462</v>
      </c>
      <c r="N300" s="86">
        <v>0</v>
      </c>
      <c r="O300" s="86">
        <v>0</v>
      </c>
      <c r="P300" s="86">
        <v>2331.789038893668</v>
      </c>
      <c r="Q300" s="86">
        <v>0</v>
      </c>
      <c r="R300" s="86">
        <v>304.63</v>
      </c>
      <c r="S300" s="86">
        <f t="shared" si="53"/>
        <v>16887.660617913836</v>
      </c>
      <c r="T300" s="81" t="s">
        <v>74</v>
      </c>
      <c r="U300" s="83">
        <f t="shared" ref="U300:U304" si="59">AF300</f>
        <v>2034</v>
      </c>
      <c r="V300" s="86">
        <v>9770.1473657142851</v>
      </c>
      <c r="W300" s="86">
        <f t="shared" si="54"/>
        <v>26657.807983628121</v>
      </c>
      <c r="X300" s="86"/>
      <c r="Y300" s="90"/>
      <c r="Z300" s="86" t="s">
        <v>670</v>
      </c>
      <c r="AA300" s="89" t="s">
        <v>749</v>
      </c>
      <c r="AB300" s="90">
        <v>2023</v>
      </c>
      <c r="AC300" s="88" t="s">
        <v>1015</v>
      </c>
      <c r="AD300" s="90">
        <v>10</v>
      </c>
      <c r="AE300" s="172">
        <f t="shared" si="55"/>
        <v>49084</v>
      </c>
      <c r="AF300" s="91">
        <f t="shared" si="48"/>
        <v>2034</v>
      </c>
    </row>
    <row r="301" spans="1:32" ht="14.25" customHeight="1">
      <c r="A301" s="81" t="s">
        <v>28</v>
      </c>
      <c r="B301" s="81">
        <v>905300</v>
      </c>
      <c r="C301" s="81" t="s">
        <v>786</v>
      </c>
      <c r="D301" s="94" t="s">
        <v>787</v>
      </c>
      <c r="E301" s="83" t="s">
        <v>1016</v>
      </c>
      <c r="F301" s="82" t="s">
        <v>1017</v>
      </c>
      <c r="G301" s="81">
        <v>1204</v>
      </c>
      <c r="H301" s="81" t="s">
        <v>1187</v>
      </c>
      <c r="I301" s="85">
        <v>7615</v>
      </c>
      <c r="J301" s="85">
        <v>11.241814759355353</v>
      </c>
      <c r="K301" s="86">
        <v>7756.4812657947214</v>
      </c>
      <c r="L301" s="87">
        <f t="shared" si="51"/>
        <v>1.2927468776324536</v>
      </c>
      <c r="M301" s="86">
        <f t="shared" si="52"/>
        <v>2087.7862073764127</v>
      </c>
      <c r="N301" s="86">
        <v>0</v>
      </c>
      <c r="O301" s="86">
        <v>0</v>
      </c>
      <c r="P301" s="86">
        <v>2331.789038893668</v>
      </c>
      <c r="Q301" s="86">
        <v>0</v>
      </c>
      <c r="R301" s="86">
        <v>0</v>
      </c>
      <c r="S301" s="86">
        <f t="shared" si="53"/>
        <v>12176.056512064803</v>
      </c>
      <c r="T301" s="81" t="s">
        <v>74</v>
      </c>
      <c r="U301" s="83">
        <f t="shared" si="59"/>
        <v>2034</v>
      </c>
      <c r="V301" s="86">
        <v>9711.65865142857</v>
      </c>
      <c r="W301" s="86">
        <f t="shared" si="54"/>
        <v>21887.715163493373</v>
      </c>
      <c r="X301" s="86"/>
      <c r="Y301" s="90"/>
      <c r="Z301" s="86" t="s">
        <v>670</v>
      </c>
      <c r="AA301" s="89" t="s">
        <v>749</v>
      </c>
      <c r="AB301" s="90">
        <v>2023</v>
      </c>
      <c r="AC301" s="88" t="s">
        <v>1015</v>
      </c>
      <c r="AD301" s="90">
        <v>10</v>
      </c>
      <c r="AE301" s="172">
        <f t="shared" si="55"/>
        <v>49084</v>
      </c>
      <c r="AF301" s="91">
        <f t="shared" si="48"/>
        <v>2034</v>
      </c>
    </row>
    <row r="302" spans="1:32" ht="14.25" customHeight="1">
      <c r="A302" s="81" t="s">
        <v>28</v>
      </c>
      <c r="B302" s="81">
        <v>905300</v>
      </c>
      <c r="C302" s="81" t="s">
        <v>786</v>
      </c>
      <c r="D302" s="82" t="s">
        <v>787</v>
      </c>
      <c r="E302" s="83" t="s">
        <v>1018</v>
      </c>
      <c r="F302" s="82" t="s">
        <v>1019</v>
      </c>
      <c r="G302" s="81">
        <v>1204</v>
      </c>
      <c r="H302" s="81" t="s">
        <v>1187</v>
      </c>
      <c r="I302" s="85">
        <v>12087</v>
      </c>
      <c r="J302" s="85">
        <v>11.241814759355353</v>
      </c>
      <c r="K302" s="86">
        <v>7756.4812657947214</v>
      </c>
      <c r="L302" s="87">
        <f t="shared" si="51"/>
        <v>1.2927468776324536</v>
      </c>
      <c r="M302" s="86">
        <f t="shared" si="52"/>
        <v>7868.9502441487448</v>
      </c>
      <c r="N302" s="86">
        <v>0</v>
      </c>
      <c r="O302" s="86">
        <v>0</v>
      </c>
      <c r="P302" s="86">
        <v>2331.789038893668</v>
      </c>
      <c r="Q302" s="86">
        <v>0</v>
      </c>
      <c r="R302" s="86">
        <v>0</v>
      </c>
      <c r="S302" s="86">
        <f t="shared" si="53"/>
        <v>17957.220548837133</v>
      </c>
      <c r="T302" s="81" t="s">
        <v>74</v>
      </c>
      <c r="U302" s="83">
        <f t="shared" si="59"/>
        <v>2034</v>
      </c>
      <c r="V302" s="86">
        <v>9712.8255085714281</v>
      </c>
      <c r="W302" s="86">
        <f t="shared" si="54"/>
        <v>27670.046057408559</v>
      </c>
      <c r="X302" s="86"/>
      <c r="Y302" s="90"/>
      <c r="Z302" s="86" t="s">
        <v>670</v>
      </c>
      <c r="AA302" s="89" t="s">
        <v>749</v>
      </c>
      <c r="AB302" s="90">
        <v>2023</v>
      </c>
      <c r="AC302" s="88" t="s">
        <v>1015</v>
      </c>
      <c r="AD302" s="90">
        <v>10</v>
      </c>
      <c r="AE302" s="172">
        <f t="shared" si="55"/>
        <v>49084</v>
      </c>
      <c r="AF302" s="91">
        <f t="shared" si="48"/>
        <v>2034</v>
      </c>
    </row>
    <row r="303" spans="1:32" ht="14.25" customHeight="1">
      <c r="A303" s="81" t="s">
        <v>28</v>
      </c>
      <c r="B303" s="81">
        <v>905300</v>
      </c>
      <c r="C303" s="81" t="s">
        <v>786</v>
      </c>
      <c r="D303" s="98" t="s">
        <v>787</v>
      </c>
      <c r="E303" s="83" t="s">
        <v>1020</v>
      </c>
      <c r="F303" s="82" t="s">
        <v>1021</v>
      </c>
      <c r="G303" s="81">
        <v>1665</v>
      </c>
      <c r="H303" s="81" t="s">
        <v>86</v>
      </c>
      <c r="I303" s="85">
        <v>0</v>
      </c>
      <c r="J303" s="85">
        <v>0</v>
      </c>
      <c r="K303" s="86">
        <v>0</v>
      </c>
      <c r="L303" s="87">
        <f t="shared" si="51"/>
        <v>0</v>
      </c>
      <c r="M303" s="86">
        <f t="shared" si="52"/>
        <v>0</v>
      </c>
      <c r="N303" s="86">
        <v>0</v>
      </c>
      <c r="O303" s="86">
        <v>450.85165644397978</v>
      </c>
      <c r="P303" s="86">
        <v>922.11919273579952</v>
      </c>
      <c r="Q303" s="86">
        <v>0</v>
      </c>
      <c r="R303" s="86">
        <v>0</v>
      </c>
      <c r="S303" s="86">
        <f t="shared" si="53"/>
        <v>1372.9708491797792</v>
      </c>
      <c r="T303" s="81" t="s">
        <v>74</v>
      </c>
      <c r="U303" s="83">
        <f t="shared" si="59"/>
        <v>2034</v>
      </c>
      <c r="V303" s="86">
        <v>44999.635679999999</v>
      </c>
      <c r="W303" s="86">
        <f t="shared" si="54"/>
        <v>46372.606529179779</v>
      </c>
      <c r="X303" s="86"/>
      <c r="Y303" s="90"/>
      <c r="Z303" s="86" t="s">
        <v>1022</v>
      </c>
      <c r="AA303" s="89" t="s">
        <v>1023</v>
      </c>
      <c r="AB303" s="90">
        <v>2023</v>
      </c>
      <c r="AC303" s="88" t="s">
        <v>1024</v>
      </c>
      <c r="AD303" s="90">
        <v>10</v>
      </c>
      <c r="AE303" s="172">
        <f t="shared" si="55"/>
        <v>48916</v>
      </c>
      <c r="AF303" s="91">
        <f t="shared" si="48"/>
        <v>2034</v>
      </c>
    </row>
    <row r="304" spans="1:32" ht="14.25" customHeight="1">
      <c r="A304" s="81" t="s">
        <v>28</v>
      </c>
      <c r="B304" s="81">
        <v>905300</v>
      </c>
      <c r="C304" s="81" t="s">
        <v>786</v>
      </c>
      <c r="D304" s="82" t="s">
        <v>787</v>
      </c>
      <c r="E304" s="83" t="s">
        <v>1025</v>
      </c>
      <c r="F304" s="82" t="s">
        <v>1026</v>
      </c>
      <c r="G304" s="81">
        <v>1665</v>
      </c>
      <c r="H304" s="81" t="s">
        <v>86</v>
      </c>
      <c r="I304" s="85">
        <v>0</v>
      </c>
      <c r="J304" s="85">
        <v>0</v>
      </c>
      <c r="K304" s="86">
        <v>0</v>
      </c>
      <c r="L304" s="87">
        <f t="shared" si="51"/>
        <v>0</v>
      </c>
      <c r="M304" s="86">
        <f t="shared" si="52"/>
        <v>0</v>
      </c>
      <c r="N304" s="86">
        <v>806.28019598323135</v>
      </c>
      <c r="O304" s="86">
        <v>442.16802890913539</v>
      </c>
      <c r="P304" s="86">
        <v>922.11919273579952</v>
      </c>
      <c r="Q304" s="86">
        <v>0</v>
      </c>
      <c r="R304" s="86">
        <v>0</v>
      </c>
      <c r="S304" s="86">
        <f t="shared" si="53"/>
        <v>2170.5674176281664</v>
      </c>
      <c r="T304" s="81" t="s">
        <v>74</v>
      </c>
      <c r="U304" s="83">
        <f t="shared" si="59"/>
        <v>2034</v>
      </c>
      <c r="V304" s="86">
        <v>44999.635679999999</v>
      </c>
      <c r="W304" s="86">
        <f t="shared" si="54"/>
        <v>47170.203097628168</v>
      </c>
      <c r="X304" s="86"/>
      <c r="Y304" s="90"/>
      <c r="Z304" s="86" t="s">
        <v>1022</v>
      </c>
      <c r="AA304" s="89" t="s">
        <v>1023</v>
      </c>
      <c r="AB304" s="90">
        <v>2023</v>
      </c>
      <c r="AC304" s="88" t="s">
        <v>1024</v>
      </c>
      <c r="AD304" s="90">
        <v>10</v>
      </c>
      <c r="AE304" s="172">
        <f t="shared" si="55"/>
        <v>48916</v>
      </c>
      <c r="AF304" s="91">
        <f t="shared" si="48"/>
        <v>2034</v>
      </c>
    </row>
    <row r="305" spans="1:32" ht="14.25" customHeight="1">
      <c r="A305" s="81" t="s">
        <v>28</v>
      </c>
      <c r="B305" s="81">
        <v>905300</v>
      </c>
      <c r="C305" s="81" t="s">
        <v>786</v>
      </c>
      <c r="D305" s="82" t="s">
        <v>787</v>
      </c>
      <c r="E305" s="83" t="s">
        <v>1027</v>
      </c>
      <c r="F305" s="82" t="s">
        <v>1028</v>
      </c>
      <c r="G305" s="81">
        <v>1665</v>
      </c>
      <c r="H305" s="81" t="s">
        <v>86</v>
      </c>
      <c r="I305" s="85">
        <v>0</v>
      </c>
      <c r="J305" s="85">
        <v>0</v>
      </c>
      <c r="K305" s="86">
        <v>0</v>
      </c>
      <c r="L305" s="87">
        <f t="shared" si="51"/>
        <v>0</v>
      </c>
      <c r="M305" s="86">
        <f t="shared" si="52"/>
        <v>0</v>
      </c>
      <c r="N305" s="86">
        <v>0</v>
      </c>
      <c r="O305" s="86">
        <v>1460.9860552604569</v>
      </c>
      <c r="P305" s="86">
        <v>922.11919273579952</v>
      </c>
      <c r="Q305" s="86">
        <v>0</v>
      </c>
      <c r="R305" s="86">
        <v>0</v>
      </c>
      <c r="S305" s="86">
        <f t="shared" si="53"/>
        <v>2383.1052479962564</v>
      </c>
      <c r="T305" s="81" t="s">
        <v>74</v>
      </c>
      <c r="U305" s="81">
        <v>2017</v>
      </c>
      <c r="V305" s="86">
        <v>30591.77376</v>
      </c>
      <c r="W305" s="86">
        <f t="shared" si="54"/>
        <v>32974.879007996256</v>
      </c>
      <c r="X305" s="86"/>
      <c r="Y305" s="90"/>
      <c r="Z305" s="86" t="s">
        <v>1029</v>
      </c>
      <c r="AA305" s="89" t="s">
        <v>1030</v>
      </c>
      <c r="AB305" s="90">
        <v>2023</v>
      </c>
      <c r="AC305" s="88" t="s">
        <v>1031</v>
      </c>
      <c r="AD305" s="90">
        <v>10</v>
      </c>
      <c r="AE305" s="172">
        <f t="shared" si="55"/>
        <v>48830</v>
      </c>
      <c r="AF305" s="91">
        <f t="shared" si="48"/>
        <v>2034</v>
      </c>
    </row>
    <row r="306" spans="1:32" ht="14.25" customHeight="1">
      <c r="A306" s="81" t="s">
        <v>28</v>
      </c>
      <c r="B306" s="81">
        <v>905300</v>
      </c>
      <c r="C306" s="81" t="s">
        <v>786</v>
      </c>
      <c r="D306" s="82" t="s">
        <v>787</v>
      </c>
      <c r="E306" s="83" t="s">
        <v>1032</v>
      </c>
      <c r="F306" s="82" t="s">
        <v>1033</v>
      </c>
      <c r="G306" s="81">
        <v>1665</v>
      </c>
      <c r="H306" s="81" t="s">
        <v>86</v>
      </c>
      <c r="I306" s="85">
        <v>0</v>
      </c>
      <c r="J306" s="85">
        <v>0</v>
      </c>
      <c r="K306" s="86">
        <v>0</v>
      </c>
      <c r="L306" s="87">
        <f t="shared" si="51"/>
        <v>0</v>
      </c>
      <c r="M306" s="86">
        <f t="shared" si="52"/>
        <v>0</v>
      </c>
      <c r="N306" s="86">
        <v>182.67796019267766</v>
      </c>
      <c r="O306" s="86">
        <v>300.0307571545772</v>
      </c>
      <c r="P306" s="86">
        <v>922.11919273579952</v>
      </c>
      <c r="Q306" s="86">
        <v>0</v>
      </c>
      <c r="R306" s="86">
        <v>0</v>
      </c>
      <c r="S306" s="86">
        <f t="shared" si="53"/>
        <v>1404.8279100830543</v>
      </c>
      <c r="T306" s="81" t="s">
        <v>74</v>
      </c>
      <c r="U306" s="81">
        <v>2017</v>
      </c>
      <c r="V306" s="86">
        <v>20394.434159999997</v>
      </c>
      <c r="W306" s="86">
        <f t="shared" si="54"/>
        <v>21799.262070083052</v>
      </c>
      <c r="X306" s="86"/>
      <c r="Y306" s="90"/>
      <c r="Z306" s="86" t="s">
        <v>1029</v>
      </c>
      <c r="AA306" s="89" t="s">
        <v>1030</v>
      </c>
      <c r="AB306" s="90">
        <v>2023</v>
      </c>
      <c r="AC306" s="88" t="s">
        <v>1034</v>
      </c>
      <c r="AD306" s="90">
        <v>10</v>
      </c>
      <c r="AE306" s="172">
        <f t="shared" si="55"/>
        <v>48922</v>
      </c>
      <c r="AF306" s="91">
        <f t="shared" si="48"/>
        <v>2034</v>
      </c>
    </row>
    <row r="307" spans="1:32" ht="14.25" customHeight="1">
      <c r="A307" s="81" t="s">
        <v>28</v>
      </c>
      <c r="B307" s="81">
        <v>905300</v>
      </c>
      <c r="C307" s="81" t="s">
        <v>786</v>
      </c>
      <c r="D307" s="94" t="s">
        <v>787</v>
      </c>
      <c r="E307" s="83" t="s">
        <v>1035</v>
      </c>
      <c r="F307" s="82" t="s">
        <v>1036</v>
      </c>
      <c r="G307" s="81">
        <v>1667</v>
      </c>
      <c r="H307" s="81" t="s">
        <v>86</v>
      </c>
      <c r="I307" s="85">
        <v>0</v>
      </c>
      <c r="J307" s="85">
        <v>0</v>
      </c>
      <c r="K307" s="86">
        <v>0</v>
      </c>
      <c r="L307" s="87">
        <f t="shared" si="51"/>
        <v>0</v>
      </c>
      <c r="M307" s="86">
        <f t="shared" si="52"/>
        <v>0</v>
      </c>
      <c r="N307" s="86">
        <v>0</v>
      </c>
      <c r="O307" s="86">
        <v>442.06519647780158</v>
      </c>
      <c r="P307" s="86">
        <v>922.11919273579952</v>
      </c>
      <c r="Q307" s="86">
        <v>0</v>
      </c>
      <c r="R307" s="86">
        <v>0</v>
      </c>
      <c r="S307" s="86">
        <f t="shared" si="53"/>
        <v>1364.1843892136012</v>
      </c>
      <c r="T307" s="81" t="s">
        <v>310</v>
      </c>
      <c r="U307" s="81"/>
      <c r="V307" s="86">
        <v>0</v>
      </c>
      <c r="W307" s="86">
        <f t="shared" si="54"/>
        <v>1364.1843892136012</v>
      </c>
      <c r="X307" s="86"/>
      <c r="Y307" s="90"/>
      <c r="Z307" s="86" t="s">
        <v>1037</v>
      </c>
      <c r="AA307" s="89" t="s">
        <v>1038</v>
      </c>
      <c r="AB307" s="90">
        <v>2023</v>
      </c>
      <c r="AC307" s="88" t="s">
        <v>1039</v>
      </c>
      <c r="AD307" s="90">
        <v>10</v>
      </c>
      <c r="AE307" s="172">
        <f t="shared" si="55"/>
        <v>49321</v>
      </c>
      <c r="AF307" s="91">
        <f t="shared" si="48"/>
        <v>2035</v>
      </c>
    </row>
    <row r="308" spans="1:32" ht="14.25" customHeight="1">
      <c r="A308" s="81" t="s">
        <v>28</v>
      </c>
      <c r="B308" s="81">
        <v>905300</v>
      </c>
      <c r="C308" s="81" t="s">
        <v>786</v>
      </c>
      <c r="D308" s="94" t="s">
        <v>787</v>
      </c>
      <c r="E308" s="83" t="s">
        <v>1040</v>
      </c>
      <c r="F308" s="82" t="s">
        <v>1041</v>
      </c>
      <c r="G308" s="81">
        <v>4040</v>
      </c>
      <c r="H308" s="81" t="s">
        <v>86</v>
      </c>
      <c r="I308" s="85">
        <v>0</v>
      </c>
      <c r="J308" s="85">
        <v>0</v>
      </c>
      <c r="K308" s="86">
        <v>0</v>
      </c>
      <c r="L308" s="87">
        <f t="shared" si="51"/>
        <v>0</v>
      </c>
      <c r="M308" s="86">
        <f t="shared" si="52"/>
        <v>0</v>
      </c>
      <c r="N308" s="86">
        <v>3.7326922801849604E-3</v>
      </c>
      <c r="O308" s="86">
        <v>0</v>
      </c>
      <c r="P308" s="86">
        <v>922.11919273579952</v>
      </c>
      <c r="Q308" s="86">
        <v>0</v>
      </c>
      <c r="R308" s="86">
        <v>221.56</v>
      </c>
      <c r="S308" s="86">
        <f t="shared" si="53"/>
        <v>1143.6829254280797</v>
      </c>
      <c r="T308" s="81" t="s">
        <v>310</v>
      </c>
      <c r="U308" s="81"/>
      <c r="V308" s="86">
        <v>0</v>
      </c>
      <c r="W308" s="86">
        <f t="shared" si="54"/>
        <v>1143.6829254280797</v>
      </c>
      <c r="X308" s="86"/>
      <c r="Y308" s="90"/>
      <c r="Z308" s="86" t="s">
        <v>1042</v>
      </c>
      <c r="AA308" s="89" t="s">
        <v>1043</v>
      </c>
      <c r="AB308" s="90">
        <v>2023</v>
      </c>
      <c r="AC308" s="88" t="s">
        <v>1044</v>
      </c>
      <c r="AD308" s="90">
        <v>10</v>
      </c>
      <c r="AE308" s="172">
        <f t="shared" si="55"/>
        <v>48820</v>
      </c>
      <c r="AF308" s="91">
        <f t="shared" si="48"/>
        <v>2034</v>
      </c>
    </row>
    <row r="309" spans="1:32" ht="14.25" customHeight="1">
      <c r="A309" s="81" t="s">
        <v>28</v>
      </c>
      <c r="B309" s="81">
        <v>905300</v>
      </c>
      <c r="C309" s="81" t="s">
        <v>786</v>
      </c>
      <c r="D309" s="82" t="s">
        <v>787</v>
      </c>
      <c r="E309" s="83" t="s">
        <v>1045</v>
      </c>
      <c r="F309" s="82" t="s">
        <v>1046</v>
      </c>
      <c r="G309" s="81">
        <v>4040</v>
      </c>
      <c r="H309" s="81" t="s">
        <v>86</v>
      </c>
      <c r="I309" s="85">
        <v>0</v>
      </c>
      <c r="J309" s="85">
        <v>0</v>
      </c>
      <c r="K309" s="86">
        <v>0</v>
      </c>
      <c r="L309" s="87">
        <f t="shared" si="51"/>
        <v>0</v>
      </c>
      <c r="M309" s="86">
        <f t="shared" si="52"/>
        <v>0</v>
      </c>
      <c r="N309" s="86">
        <v>0</v>
      </c>
      <c r="O309" s="86">
        <v>0</v>
      </c>
      <c r="P309" s="86">
        <v>922.11919273579952</v>
      </c>
      <c r="Q309" s="86">
        <v>0</v>
      </c>
      <c r="R309" s="86">
        <v>0</v>
      </c>
      <c r="S309" s="86">
        <f t="shared" si="53"/>
        <v>922.11919273579952</v>
      </c>
      <c r="T309" s="81" t="s">
        <v>310</v>
      </c>
      <c r="U309" s="81"/>
      <c r="V309" s="86">
        <v>0</v>
      </c>
      <c r="W309" s="86">
        <f t="shared" si="54"/>
        <v>922.11919273579952</v>
      </c>
      <c r="X309" s="86"/>
      <c r="Y309" s="90"/>
      <c r="Z309" s="86" t="s">
        <v>1042</v>
      </c>
      <c r="AA309" s="89" t="s">
        <v>1043</v>
      </c>
      <c r="AB309" s="90">
        <v>2023</v>
      </c>
      <c r="AC309" s="88" t="s">
        <v>1044</v>
      </c>
      <c r="AD309" s="90">
        <v>10</v>
      </c>
      <c r="AE309" s="172">
        <f t="shared" si="55"/>
        <v>48820</v>
      </c>
      <c r="AF309" s="91">
        <f t="shared" si="48"/>
        <v>2034</v>
      </c>
    </row>
    <row r="310" spans="1:32" ht="14.25" customHeight="1">
      <c r="A310" s="81" t="s">
        <v>28</v>
      </c>
      <c r="B310" s="81">
        <v>905300</v>
      </c>
      <c r="C310" s="81" t="s">
        <v>786</v>
      </c>
      <c r="D310" s="82" t="s">
        <v>787</v>
      </c>
      <c r="E310" s="83" t="s">
        <v>1047</v>
      </c>
      <c r="F310" s="82" t="s">
        <v>1048</v>
      </c>
      <c r="G310" s="81">
        <v>4040</v>
      </c>
      <c r="H310" s="81" t="s">
        <v>86</v>
      </c>
      <c r="I310" s="85">
        <v>0</v>
      </c>
      <c r="J310" s="85">
        <v>0</v>
      </c>
      <c r="K310" s="86">
        <v>0</v>
      </c>
      <c r="L310" s="87">
        <f t="shared" si="51"/>
        <v>0</v>
      </c>
      <c r="M310" s="86">
        <f t="shared" si="52"/>
        <v>0</v>
      </c>
      <c r="N310" s="86">
        <v>0</v>
      </c>
      <c r="O310" s="86">
        <v>0</v>
      </c>
      <c r="P310" s="86">
        <v>922.11919273579952</v>
      </c>
      <c r="Q310" s="86">
        <v>0</v>
      </c>
      <c r="R310" s="86">
        <v>0</v>
      </c>
      <c r="S310" s="86">
        <f t="shared" si="53"/>
        <v>922.11919273579952</v>
      </c>
      <c r="T310" s="81" t="s">
        <v>310</v>
      </c>
      <c r="U310" s="81"/>
      <c r="V310" s="86">
        <v>0</v>
      </c>
      <c r="W310" s="86">
        <f t="shared" si="54"/>
        <v>922.11919273579952</v>
      </c>
      <c r="X310" s="86"/>
      <c r="Y310" s="90"/>
      <c r="Z310" s="86" t="s">
        <v>1042</v>
      </c>
      <c r="AA310" s="89" t="s">
        <v>1043</v>
      </c>
      <c r="AB310" s="90">
        <v>2023</v>
      </c>
      <c r="AC310" s="88" t="s">
        <v>1049</v>
      </c>
      <c r="AD310" s="90">
        <v>10</v>
      </c>
      <c r="AE310" s="172">
        <f>IFERROR(IF(AC310="","",AC310+(365*AD310)),"TBD")</f>
        <v>48806</v>
      </c>
      <c r="AF310" s="91">
        <f t="shared" si="48"/>
        <v>2034</v>
      </c>
    </row>
    <row r="311" spans="1:32" ht="14.25" customHeight="1">
      <c r="A311" s="81" t="s">
        <v>28</v>
      </c>
      <c r="B311" s="81">
        <v>905300</v>
      </c>
      <c r="C311" s="81" t="s">
        <v>786</v>
      </c>
      <c r="D311" s="94" t="s">
        <v>787</v>
      </c>
      <c r="E311" s="83" t="s">
        <v>1050</v>
      </c>
      <c r="F311" s="82" t="s">
        <v>1051</v>
      </c>
      <c r="G311" s="81">
        <v>4040</v>
      </c>
      <c r="H311" s="81" t="s">
        <v>86</v>
      </c>
      <c r="I311" s="85">
        <v>0</v>
      </c>
      <c r="J311" s="85">
        <v>0</v>
      </c>
      <c r="K311" s="86">
        <v>0</v>
      </c>
      <c r="L311" s="87">
        <f t="shared" si="51"/>
        <v>0</v>
      </c>
      <c r="M311" s="86">
        <f t="shared" si="52"/>
        <v>0</v>
      </c>
      <c r="N311" s="86">
        <v>0</v>
      </c>
      <c r="O311" s="86">
        <v>0</v>
      </c>
      <c r="P311" s="86">
        <v>922.11919273579952</v>
      </c>
      <c r="Q311" s="86">
        <v>0</v>
      </c>
      <c r="R311" s="86">
        <v>221.56</v>
      </c>
      <c r="S311" s="86">
        <f t="shared" si="53"/>
        <v>1143.6791927357995</v>
      </c>
      <c r="T311" s="81" t="s">
        <v>310</v>
      </c>
      <c r="U311" s="81"/>
      <c r="V311" s="86">
        <v>0</v>
      </c>
      <c r="W311" s="86">
        <f t="shared" si="54"/>
        <v>1143.6791927357995</v>
      </c>
      <c r="X311" s="86"/>
      <c r="Y311" s="90"/>
      <c r="Z311" s="86" t="s">
        <v>1042</v>
      </c>
      <c r="AA311" s="89" t="s">
        <v>1043</v>
      </c>
      <c r="AB311" s="90">
        <v>2023</v>
      </c>
      <c r="AC311" s="88" t="s">
        <v>1044</v>
      </c>
      <c r="AD311" s="90">
        <v>10</v>
      </c>
      <c r="AE311" s="172">
        <f t="shared" ref="AE311:AE328" si="60">IF(AC311="","",AC311+(365*AD311))</f>
        <v>48820</v>
      </c>
      <c r="AF311" s="91">
        <f t="shared" si="48"/>
        <v>2034</v>
      </c>
    </row>
    <row r="312" spans="1:32" ht="14.25" customHeight="1">
      <c r="A312" s="81" t="s">
        <v>28</v>
      </c>
      <c r="B312" s="81">
        <v>905300</v>
      </c>
      <c r="C312" s="81" t="s">
        <v>786</v>
      </c>
      <c r="D312" s="82" t="s">
        <v>787</v>
      </c>
      <c r="E312" s="83" t="s">
        <v>1052</v>
      </c>
      <c r="F312" s="82" t="s">
        <v>1053</v>
      </c>
      <c r="G312" s="81">
        <v>3007</v>
      </c>
      <c r="H312" s="81" t="s">
        <v>86</v>
      </c>
      <c r="I312" s="85">
        <v>0</v>
      </c>
      <c r="J312" s="85">
        <v>0</v>
      </c>
      <c r="K312" s="86">
        <v>0</v>
      </c>
      <c r="L312" s="87">
        <f t="shared" si="51"/>
        <v>0</v>
      </c>
      <c r="M312" s="86">
        <f t="shared" si="52"/>
        <v>0</v>
      </c>
      <c r="N312" s="86">
        <v>0</v>
      </c>
      <c r="O312" s="86">
        <v>0</v>
      </c>
      <c r="P312" s="86">
        <v>922.11919273579952</v>
      </c>
      <c r="Q312" s="86">
        <v>0</v>
      </c>
      <c r="R312" s="86">
        <v>0</v>
      </c>
      <c r="S312" s="86">
        <f t="shared" si="53"/>
        <v>922.11919273579952</v>
      </c>
      <c r="T312" s="81" t="s">
        <v>310</v>
      </c>
      <c r="U312" s="81"/>
      <c r="V312" s="86">
        <v>0</v>
      </c>
      <c r="W312" s="86">
        <f t="shared" si="54"/>
        <v>922.11919273579952</v>
      </c>
      <c r="X312" s="86"/>
      <c r="Y312" s="90"/>
      <c r="Z312" s="86" t="s">
        <v>1054</v>
      </c>
      <c r="AA312" s="89" t="s">
        <v>1055</v>
      </c>
      <c r="AB312" s="90">
        <v>2023</v>
      </c>
      <c r="AC312" s="88" t="s">
        <v>1034</v>
      </c>
      <c r="AD312" s="90">
        <v>10</v>
      </c>
      <c r="AE312" s="172">
        <f t="shared" si="60"/>
        <v>48922</v>
      </c>
      <c r="AF312" s="91">
        <f t="shared" si="48"/>
        <v>2034</v>
      </c>
    </row>
    <row r="313" spans="1:32" ht="14.25" customHeight="1">
      <c r="A313" s="81" t="s">
        <v>28</v>
      </c>
      <c r="B313" s="81">
        <v>905300</v>
      </c>
      <c r="C313" s="81" t="s">
        <v>786</v>
      </c>
      <c r="D313" s="82" t="s">
        <v>787</v>
      </c>
      <c r="E313" s="83" t="s">
        <v>1056</v>
      </c>
      <c r="F313" s="82" t="s">
        <v>1057</v>
      </c>
      <c r="G313" s="81">
        <v>3007</v>
      </c>
      <c r="H313" s="81" t="s">
        <v>86</v>
      </c>
      <c r="I313" s="85">
        <v>0</v>
      </c>
      <c r="J313" s="85">
        <v>0</v>
      </c>
      <c r="K313" s="86">
        <v>0</v>
      </c>
      <c r="L313" s="87">
        <f t="shared" si="51"/>
        <v>0</v>
      </c>
      <c r="M313" s="86">
        <f t="shared" si="52"/>
        <v>0</v>
      </c>
      <c r="N313" s="86">
        <v>232.72403193937413</v>
      </c>
      <c r="O313" s="86">
        <v>0</v>
      </c>
      <c r="P313" s="86">
        <v>922.11919273579952</v>
      </c>
      <c r="Q313" s="86">
        <v>0</v>
      </c>
      <c r="R313" s="86">
        <v>0</v>
      </c>
      <c r="S313" s="86">
        <f t="shared" si="53"/>
        <v>1154.8432246751736</v>
      </c>
      <c r="T313" s="81" t="s">
        <v>310</v>
      </c>
      <c r="U313" s="81"/>
      <c r="V313" s="86">
        <v>0</v>
      </c>
      <c r="W313" s="86">
        <f t="shared" si="54"/>
        <v>1154.8432246751736</v>
      </c>
      <c r="X313" s="86"/>
      <c r="Y313" s="90"/>
      <c r="Z313" s="86" t="s">
        <v>1054</v>
      </c>
      <c r="AA313" s="89" t="s">
        <v>1055</v>
      </c>
      <c r="AB313" s="90">
        <v>2023</v>
      </c>
      <c r="AC313" s="88" t="s">
        <v>1034</v>
      </c>
      <c r="AD313" s="90">
        <v>10</v>
      </c>
      <c r="AE313" s="172">
        <f t="shared" si="60"/>
        <v>48922</v>
      </c>
      <c r="AF313" s="91">
        <f t="shared" si="48"/>
        <v>2034</v>
      </c>
    </row>
    <row r="314" spans="1:32" ht="14.25" customHeight="1">
      <c r="A314" s="81" t="s">
        <v>28</v>
      </c>
      <c r="B314" s="81">
        <v>905300</v>
      </c>
      <c r="C314" s="81" t="s">
        <v>786</v>
      </c>
      <c r="D314" s="82" t="s">
        <v>787</v>
      </c>
      <c r="E314" s="83" t="s">
        <v>1058</v>
      </c>
      <c r="F314" s="82" t="s">
        <v>1059</v>
      </c>
      <c r="G314" s="81">
        <v>1665</v>
      </c>
      <c r="H314" s="81" t="s">
        <v>86</v>
      </c>
      <c r="I314" s="85">
        <v>0</v>
      </c>
      <c r="J314" s="85">
        <v>0</v>
      </c>
      <c r="K314" s="86">
        <v>0</v>
      </c>
      <c r="L314" s="87">
        <f t="shared" si="51"/>
        <v>0</v>
      </c>
      <c r="M314" s="86">
        <f t="shared" si="52"/>
        <v>0</v>
      </c>
      <c r="N314" s="86">
        <v>5257.5157401141705</v>
      </c>
      <c r="O314" s="86">
        <v>1813.7927013406206</v>
      </c>
      <c r="P314" s="86">
        <v>922.11919273579952</v>
      </c>
      <c r="Q314" s="86">
        <v>0</v>
      </c>
      <c r="R314" s="86">
        <v>0</v>
      </c>
      <c r="S314" s="86">
        <f t="shared" si="53"/>
        <v>7993.4276341905907</v>
      </c>
      <c r="T314" s="81" t="s">
        <v>74</v>
      </c>
      <c r="U314" s="83">
        <f t="shared" ref="U314:U317" si="61">AF314</f>
        <v>2034</v>
      </c>
      <c r="V314" s="86">
        <v>15409.952999999998</v>
      </c>
      <c r="W314" s="86">
        <f t="shared" si="54"/>
        <v>23403.380634190587</v>
      </c>
      <c r="X314" s="86"/>
      <c r="Y314" s="90"/>
      <c r="Z314" s="86" t="s">
        <v>1060</v>
      </c>
      <c r="AA314" s="89" t="s">
        <v>1061</v>
      </c>
      <c r="AB314" s="90">
        <v>2024</v>
      </c>
      <c r="AC314" s="88" t="s">
        <v>1062</v>
      </c>
      <c r="AD314" s="90">
        <v>10</v>
      </c>
      <c r="AE314" s="172">
        <f t="shared" si="60"/>
        <v>49033</v>
      </c>
      <c r="AF314" s="91">
        <f t="shared" si="48"/>
        <v>2034</v>
      </c>
    </row>
    <row r="315" spans="1:32" ht="14.25" customHeight="1">
      <c r="A315" s="81" t="s">
        <v>28</v>
      </c>
      <c r="B315" s="81">
        <v>905300</v>
      </c>
      <c r="C315" s="81" t="s">
        <v>786</v>
      </c>
      <c r="D315" s="82" t="s">
        <v>787</v>
      </c>
      <c r="E315" s="83" t="s">
        <v>1063</v>
      </c>
      <c r="F315" s="82" t="s">
        <v>1064</v>
      </c>
      <c r="G315" s="81">
        <v>1665</v>
      </c>
      <c r="H315" s="81" t="s">
        <v>86</v>
      </c>
      <c r="I315" s="85">
        <v>0</v>
      </c>
      <c r="J315" s="85">
        <v>0</v>
      </c>
      <c r="K315" s="86">
        <v>0</v>
      </c>
      <c r="L315" s="87">
        <f t="shared" si="51"/>
        <v>0</v>
      </c>
      <c r="M315" s="86">
        <f t="shared" si="52"/>
        <v>0</v>
      </c>
      <c r="N315" s="86">
        <v>1113.5367610273722</v>
      </c>
      <c r="O315" s="86">
        <v>2380.6964694575145</v>
      </c>
      <c r="P315" s="86">
        <v>922.11919273579952</v>
      </c>
      <c r="Q315" s="86">
        <v>0</v>
      </c>
      <c r="R315" s="86">
        <v>9549.4599999999991</v>
      </c>
      <c r="S315" s="86">
        <f t="shared" si="53"/>
        <v>13965.812423220686</v>
      </c>
      <c r="T315" s="81" t="s">
        <v>74</v>
      </c>
      <c r="U315" s="83">
        <f t="shared" si="61"/>
        <v>2034</v>
      </c>
      <c r="V315" s="86">
        <v>7159.9462799999992</v>
      </c>
      <c r="W315" s="86">
        <f t="shared" si="54"/>
        <v>21125.758703220687</v>
      </c>
      <c r="X315" s="86"/>
      <c r="Y315" s="90"/>
      <c r="Z315" s="86" t="s">
        <v>1060</v>
      </c>
      <c r="AA315" s="89" t="s">
        <v>1061</v>
      </c>
      <c r="AB315" s="90">
        <v>2024</v>
      </c>
      <c r="AC315" s="88" t="s">
        <v>1062</v>
      </c>
      <c r="AD315" s="90">
        <v>10</v>
      </c>
      <c r="AE315" s="172">
        <f t="shared" si="60"/>
        <v>49033</v>
      </c>
      <c r="AF315" s="91">
        <f t="shared" si="48"/>
        <v>2034</v>
      </c>
    </row>
    <row r="316" spans="1:32" ht="14.25" customHeight="1">
      <c r="A316" s="81" t="s">
        <v>28</v>
      </c>
      <c r="B316" s="81">
        <v>905300</v>
      </c>
      <c r="C316" s="81" t="s">
        <v>786</v>
      </c>
      <c r="D316" s="94" t="s">
        <v>787</v>
      </c>
      <c r="E316" s="83" t="s">
        <v>1065</v>
      </c>
      <c r="F316" s="82" t="s">
        <v>1066</v>
      </c>
      <c r="G316" s="81">
        <v>1500</v>
      </c>
      <c r="H316" s="81" t="s">
        <v>86</v>
      </c>
      <c r="I316" s="85">
        <v>0</v>
      </c>
      <c r="J316" s="85">
        <v>0</v>
      </c>
      <c r="K316" s="86">
        <v>0</v>
      </c>
      <c r="L316" s="87">
        <f t="shared" si="51"/>
        <v>0</v>
      </c>
      <c r="M316" s="86">
        <f t="shared" si="52"/>
        <v>0</v>
      </c>
      <c r="N316" s="86">
        <v>0</v>
      </c>
      <c r="O316" s="86">
        <v>0</v>
      </c>
      <c r="P316" s="86">
        <v>922.11919273579952</v>
      </c>
      <c r="Q316" s="86">
        <v>0</v>
      </c>
      <c r="R316" s="86">
        <v>0</v>
      </c>
      <c r="S316" s="86">
        <f t="shared" si="53"/>
        <v>922.11919273579952</v>
      </c>
      <c r="T316" s="81" t="s">
        <v>74</v>
      </c>
      <c r="U316" s="83">
        <f t="shared" si="61"/>
        <v>2035</v>
      </c>
      <c r="V316" s="86">
        <v>9838.9685999999983</v>
      </c>
      <c r="W316" s="86">
        <f t="shared" si="54"/>
        <v>10761.087792735798</v>
      </c>
      <c r="X316" s="86"/>
      <c r="Y316" s="90"/>
      <c r="Z316" s="86" t="s">
        <v>1067</v>
      </c>
      <c r="AA316" s="89" t="s">
        <v>1068</v>
      </c>
      <c r="AB316" s="90">
        <v>2024</v>
      </c>
      <c r="AC316" s="88" t="s">
        <v>1069</v>
      </c>
      <c r="AD316" s="90">
        <v>10</v>
      </c>
      <c r="AE316" s="172">
        <f t="shared" si="60"/>
        <v>49316</v>
      </c>
      <c r="AF316" s="91">
        <f t="shared" si="48"/>
        <v>2035</v>
      </c>
    </row>
    <row r="317" spans="1:32" ht="14.25" customHeight="1">
      <c r="A317" s="81" t="s">
        <v>28</v>
      </c>
      <c r="B317" s="81">
        <v>905300</v>
      </c>
      <c r="C317" s="81" t="s">
        <v>786</v>
      </c>
      <c r="D317" s="82" t="s">
        <v>787</v>
      </c>
      <c r="E317" s="83" t="s">
        <v>1070</v>
      </c>
      <c r="F317" s="82" t="s">
        <v>1071</v>
      </c>
      <c r="G317" s="81">
        <v>1500</v>
      </c>
      <c r="H317" s="81" t="s">
        <v>86</v>
      </c>
      <c r="I317" s="85">
        <v>0</v>
      </c>
      <c r="J317" s="85">
        <v>0</v>
      </c>
      <c r="K317" s="86">
        <v>0</v>
      </c>
      <c r="L317" s="87">
        <f t="shared" si="51"/>
        <v>0</v>
      </c>
      <c r="M317" s="86">
        <f t="shared" si="52"/>
        <v>0</v>
      </c>
      <c r="N317" s="86">
        <v>0</v>
      </c>
      <c r="O317" s="86">
        <v>204.70509330825263</v>
      </c>
      <c r="P317" s="86">
        <v>922.11919273579952</v>
      </c>
      <c r="Q317" s="86">
        <v>0</v>
      </c>
      <c r="R317" s="86">
        <v>0</v>
      </c>
      <c r="S317" s="86">
        <f t="shared" si="53"/>
        <v>1126.8242860440521</v>
      </c>
      <c r="T317" s="81" t="s">
        <v>74</v>
      </c>
      <c r="U317" s="83">
        <f t="shared" si="61"/>
        <v>2035</v>
      </c>
      <c r="V317" s="86">
        <v>9838.9685999999983</v>
      </c>
      <c r="W317" s="86">
        <f t="shared" si="54"/>
        <v>10965.79288604405</v>
      </c>
      <c r="X317" s="86"/>
      <c r="Y317" s="90"/>
      <c r="Z317" s="86" t="s">
        <v>1067</v>
      </c>
      <c r="AA317" s="89" t="s">
        <v>1068</v>
      </c>
      <c r="AB317" s="90">
        <v>2024</v>
      </c>
      <c r="AC317" s="88" t="s">
        <v>1069</v>
      </c>
      <c r="AD317" s="90">
        <v>10</v>
      </c>
      <c r="AE317" s="172">
        <f t="shared" si="60"/>
        <v>49316</v>
      </c>
      <c r="AF317" s="91">
        <f t="shared" si="48"/>
        <v>2035</v>
      </c>
    </row>
    <row r="318" spans="1:32" ht="14.25" customHeight="1">
      <c r="A318" s="81" t="s">
        <v>28</v>
      </c>
      <c r="B318" s="81">
        <v>905300</v>
      </c>
      <c r="C318" s="81" t="s">
        <v>786</v>
      </c>
      <c r="D318" s="82" t="s">
        <v>787</v>
      </c>
      <c r="E318" s="83" t="s">
        <v>1072</v>
      </c>
      <c r="F318" s="82" t="s">
        <v>1073</v>
      </c>
      <c r="G318" s="81">
        <v>1667</v>
      </c>
      <c r="H318" s="81" t="s">
        <v>86</v>
      </c>
      <c r="I318" s="85">
        <v>0</v>
      </c>
      <c r="J318" s="85">
        <v>0</v>
      </c>
      <c r="K318" s="86">
        <v>0</v>
      </c>
      <c r="L318" s="87">
        <f t="shared" si="51"/>
        <v>0</v>
      </c>
      <c r="M318" s="86">
        <f t="shared" si="52"/>
        <v>0</v>
      </c>
      <c r="N318" s="86">
        <v>0</v>
      </c>
      <c r="O318" s="86">
        <v>0</v>
      </c>
      <c r="P318" s="86">
        <v>922.11919273579952</v>
      </c>
      <c r="Q318" s="86">
        <v>0</v>
      </c>
      <c r="R318" s="86">
        <v>0</v>
      </c>
      <c r="S318" s="86">
        <f t="shared" si="53"/>
        <v>922.11919273579952</v>
      </c>
      <c r="T318" s="81" t="s">
        <v>74</v>
      </c>
      <c r="U318" s="81">
        <v>2020</v>
      </c>
      <c r="V318" s="86">
        <v>4631.1334799999995</v>
      </c>
      <c r="W318" s="86">
        <f t="shared" si="54"/>
        <v>5553.252672735799</v>
      </c>
      <c r="X318" s="86"/>
      <c r="Y318" s="90"/>
      <c r="Z318" s="86" t="s">
        <v>1074</v>
      </c>
      <c r="AA318" s="89" t="s">
        <v>1075</v>
      </c>
      <c r="AB318" s="90">
        <v>2024</v>
      </c>
      <c r="AC318" s="88" t="s">
        <v>1069</v>
      </c>
      <c r="AD318" s="90">
        <v>10</v>
      </c>
      <c r="AE318" s="172">
        <f t="shared" si="60"/>
        <v>49316</v>
      </c>
      <c r="AF318" s="91">
        <f t="shared" si="48"/>
        <v>2035</v>
      </c>
    </row>
    <row r="319" spans="1:32" ht="14.25" customHeight="1">
      <c r="A319" s="81" t="s">
        <v>28</v>
      </c>
      <c r="B319" s="81">
        <v>905300</v>
      </c>
      <c r="C319" s="81" t="s">
        <v>786</v>
      </c>
      <c r="D319" s="82" t="s">
        <v>787</v>
      </c>
      <c r="E319" s="83" t="s">
        <v>1076</v>
      </c>
      <c r="F319" s="82" t="s">
        <v>1077</v>
      </c>
      <c r="G319" s="81">
        <v>1667</v>
      </c>
      <c r="H319" s="81" t="s">
        <v>86</v>
      </c>
      <c r="I319" s="85">
        <v>0</v>
      </c>
      <c r="J319" s="85">
        <v>0</v>
      </c>
      <c r="K319" s="86">
        <v>0</v>
      </c>
      <c r="L319" s="87">
        <f t="shared" si="51"/>
        <v>0</v>
      </c>
      <c r="M319" s="86">
        <f t="shared" si="52"/>
        <v>0</v>
      </c>
      <c r="N319" s="86">
        <v>0</v>
      </c>
      <c r="O319" s="86">
        <v>0</v>
      </c>
      <c r="P319" s="86">
        <v>922.11919273579952</v>
      </c>
      <c r="Q319" s="86">
        <v>0</v>
      </c>
      <c r="R319" s="86">
        <v>0</v>
      </c>
      <c r="S319" s="86">
        <f t="shared" si="53"/>
        <v>922.11919273579952</v>
      </c>
      <c r="T319" s="81" t="s">
        <v>74</v>
      </c>
      <c r="U319" s="83">
        <f>AF319</f>
        <v>2035</v>
      </c>
      <c r="V319" s="86">
        <v>4631.1334799999995</v>
      </c>
      <c r="W319" s="86">
        <f t="shared" si="54"/>
        <v>5553.252672735799</v>
      </c>
      <c r="X319" s="86"/>
      <c r="Y319" s="90"/>
      <c r="Z319" s="86" t="s">
        <v>1074</v>
      </c>
      <c r="AA319" s="89" t="s">
        <v>1075</v>
      </c>
      <c r="AB319" s="90">
        <v>2024</v>
      </c>
      <c r="AC319" s="88" t="s">
        <v>1069</v>
      </c>
      <c r="AD319" s="90">
        <v>10</v>
      </c>
      <c r="AE319" s="172">
        <f t="shared" si="60"/>
        <v>49316</v>
      </c>
      <c r="AF319" s="91">
        <f t="shared" si="48"/>
        <v>2035</v>
      </c>
    </row>
    <row r="320" spans="1:32" ht="14.25" customHeight="1">
      <c r="A320" s="81" t="s">
        <v>28</v>
      </c>
      <c r="B320" s="81">
        <v>905300</v>
      </c>
      <c r="C320" s="81" t="s">
        <v>786</v>
      </c>
      <c r="D320" s="94" t="s">
        <v>787</v>
      </c>
      <c r="E320" s="83" t="s">
        <v>1078</v>
      </c>
      <c r="F320" s="82" t="s">
        <v>1079</v>
      </c>
      <c r="G320" s="81">
        <v>1665</v>
      </c>
      <c r="H320" s="81" t="s">
        <v>86</v>
      </c>
      <c r="I320" s="85">
        <v>0</v>
      </c>
      <c r="J320" s="85">
        <v>0</v>
      </c>
      <c r="K320" s="86">
        <v>0</v>
      </c>
      <c r="L320" s="87">
        <f t="shared" si="51"/>
        <v>0</v>
      </c>
      <c r="M320" s="86">
        <f t="shared" si="52"/>
        <v>0</v>
      </c>
      <c r="N320" s="86">
        <v>7558.7018673921611</v>
      </c>
      <c r="O320" s="86">
        <v>0</v>
      </c>
      <c r="P320" s="86">
        <v>922.11919273579952</v>
      </c>
      <c r="Q320" s="86">
        <v>0</v>
      </c>
      <c r="R320" s="86">
        <v>0</v>
      </c>
      <c r="S320" s="86">
        <f t="shared" si="53"/>
        <v>8480.8210601279607</v>
      </c>
      <c r="T320" s="81" t="s">
        <v>310</v>
      </c>
      <c r="U320" s="81"/>
      <c r="V320" s="86">
        <v>0</v>
      </c>
      <c r="W320" s="86">
        <f t="shared" si="54"/>
        <v>8480.8210601279607</v>
      </c>
      <c r="X320" s="86"/>
      <c r="Y320" s="90"/>
      <c r="Z320" s="86" t="s">
        <v>1080</v>
      </c>
      <c r="AA320" s="89" t="s">
        <v>1081</v>
      </c>
      <c r="AB320" s="90">
        <v>2024</v>
      </c>
      <c r="AC320" s="88" t="s">
        <v>1082</v>
      </c>
      <c r="AD320" s="90">
        <v>10</v>
      </c>
      <c r="AE320" s="172">
        <f t="shared" si="60"/>
        <v>49441</v>
      </c>
      <c r="AF320" s="91">
        <f t="shared" si="48"/>
        <v>2035</v>
      </c>
    </row>
    <row r="321" spans="1:32" ht="14.25" customHeight="1">
      <c r="A321" s="81" t="s">
        <v>28</v>
      </c>
      <c r="B321" s="81">
        <v>905300</v>
      </c>
      <c r="C321" s="81" t="s">
        <v>786</v>
      </c>
      <c r="D321" s="94" t="s">
        <v>787</v>
      </c>
      <c r="E321" s="83" t="s">
        <v>1083</v>
      </c>
      <c r="F321" s="82" t="s">
        <v>1084</v>
      </c>
      <c r="G321" s="81">
        <v>1665</v>
      </c>
      <c r="H321" s="81" t="s">
        <v>86</v>
      </c>
      <c r="I321" s="85">
        <v>0</v>
      </c>
      <c r="J321" s="85">
        <v>0</v>
      </c>
      <c r="K321" s="86">
        <v>0</v>
      </c>
      <c r="L321" s="87">
        <f t="shared" si="51"/>
        <v>0</v>
      </c>
      <c r="M321" s="86">
        <f t="shared" si="52"/>
        <v>0</v>
      </c>
      <c r="N321" s="86">
        <v>0</v>
      </c>
      <c r="O321" s="86">
        <v>0</v>
      </c>
      <c r="P321" s="86">
        <v>922.11919273579952</v>
      </c>
      <c r="Q321" s="86">
        <v>0</v>
      </c>
      <c r="R321" s="86">
        <v>0</v>
      </c>
      <c r="S321" s="86">
        <f t="shared" si="53"/>
        <v>922.11919273579952</v>
      </c>
      <c r="T321" s="81" t="s">
        <v>310</v>
      </c>
      <c r="U321" s="81"/>
      <c r="V321" s="86">
        <v>0</v>
      </c>
      <c r="W321" s="86">
        <f t="shared" si="54"/>
        <v>922.11919273579952</v>
      </c>
      <c r="X321" s="86"/>
      <c r="Y321" s="90"/>
      <c r="Z321" s="86" t="s">
        <v>1080</v>
      </c>
      <c r="AA321" s="89" t="s">
        <v>1081</v>
      </c>
      <c r="AB321" s="90">
        <v>2024</v>
      </c>
      <c r="AC321" s="88" t="s">
        <v>1082</v>
      </c>
      <c r="AD321" s="90">
        <v>10</v>
      </c>
      <c r="AE321" s="172">
        <f t="shared" si="60"/>
        <v>49441</v>
      </c>
      <c r="AF321" s="91">
        <f t="shared" si="48"/>
        <v>2035</v>
      </c>
    </row>
    <row r="322" spans="1:32" ht="14.25" customHeight="1">
      <c r="A322" s="81" t="s">
        <v>28</v>
      </c>
      <c r="B322" s="81">
        <v>905300</v>
      </c>
      <c r="C322" s="81" t="s">
        <v>786</v>
      </c>
      <c r="D322" s="82" t="s">
        <v>787</v>
      </c>
      <c r="E322" s="83" t="s">
        <v>1085</v>
      </c>
      <c r="F322" s="82" t="s">
        <v>1086</v>
      </c>
      <c r="G322" s="81">
        <v>4040</v>
      </c>
      <c r="H322" s="81" t="s">
        <v>86</v>
      </c>
      <c r="I322" s="85">
        <v>0</v>
      </c>
      <c r="J322" s="85">
        <v>0</v>
      </c>
      <c r="K322" s="86">
        <v>0</v>
      </c>
      <c r="L322" s="87">
        <f t="shared" si="51"/>
        <v>0</v>
      </c>
      <c r="M322" s="86">
        <f t="shared" si="52"/>
        <v>0</v>
      </c>
      <c r="N322" s="86">
        <v>0</v>
      </c>
      <c r="O322" s="86">
        <v>0</v>
      </c>
      <c r="P322" s="86">
        <v>922.11919273579952</v>
      </c>
      <c r="Q322" s="86">
        <v>0</v>
      </c>
      <c r="R322" s="86">
        <v>0</v>
      </c>
      <c r="S322" s="86">
        <f t="shared" si="53"/>
        <v>922.11919273579952</v>
      </c>
      <c r="T322" s="81" t="s">
        <v>310</v>
      </c>
      <c r="U322" s="81"/>
      <c r="V322" s="86">
        <v>0</v>
      </c>
      <c r="W322" s="86">
        <f t="shared" si="54"/>
        <v>922.11919273579952</v>
      </c>
      <c r="X322" s="86"/>
      <c r="Y322" s="90"/>
      <c r="Z322" s="86" t="s">
        <v>1087</v>
      </c>
      <c r="AA322" s="89" t="s">
        <v>1088</v>
      </c>
      <c r="AB322" s="90">
        <v>2023</v>
      </c>
      <c r="AC322" s="88" t="s">
        <v>1089</v>
      </c>
      <c r="AD322" s="90">
        <v>10</v>
      </c>
      <c r="AE322" s="172">
        <f t="shared" si="60"/>
        <v>49094</v>
      </c>
      <c r="AF322" s="91">
        <f t="shared" si="48"/>
        <v>2034</v>
      </c>
    </row>
    <row r="323" spans="1:32" ht="14.25" customHeight="1">
      <c r="A323" s="81" t="s">
        <v>28</v>
      </c>
      <c r="B323" s="81">
        <v>905300</v>
      </c>
      <c r="C323" s="81" t="s">
        <v>786</v>
      </c>
      <c r="D323" s="94" t="s">
        <v>787</v>
      </c>
      <c r="E323" s="83" t="s">
        <v>1090</v>
      </c>
      <c r="F323" s="82" t="s">
        <v>1091</v>
      </c>
      <c r="G323" s="81">
        <v>4040</v>
      </c>
      <c r="H323" s="81" t="s">
        <v>86</v>
      </c>
      <c r="I323" s="85">
        <v>0</v>
      </c>
      <c r="J323" s="85">
        <v>0</v>
      </c>
      <c r="K323" s="86">
        <v>0</v>
      </c>
      <c r="L323" s="87">
        <f t="shared" si="51"/>
        <v>0</v>
      </c>
      <c r="M323" s="86">
        <f t="shared" ref="M323:M386" si="62">IF(H323="N",IF(I323&gt;6000,L323,0)*(I323-(500*12)),0)</f>
        <v>0</v>
      </c>
      <c r="N323" s="86">
        <v>0</v>
      </c>
      <c r="O323" s="86">
        <v>0</v>
      </c>
      <c r="P323" s="86">
        <v>922.11919273579952</v>
      </c>
      <c r="Q323" s="86">
        <v>0</v>
      </c>
      <c r="R323" s="86">
        <v>0</v>
      </c>
      <c r="S323" s="86">
        <f t="shared" ref="S323:S386" si="63">K323+M323+N323+O323+P323+Q323+R323</f>
        <v>922.11919273579952</v>
      </c>
      <c r="T323" s="81" t="s">
        <v>310</v>
      </c>
      <c r="U323" s="81"/>
      <c r="V323" s="86">
        <v>0</v>
      </c>
      <c r="W323" s="86">
        <f t="shared" ref="W323:W386" si="64">V323+S323</f>
        <v>922.11919273579952</v>
      </c>
      <c r="X323" s="86"/>
      <c r="Y323" s="90"/>
      <c r="Z323" s="86" t="s">
        <v>1087</v>
      </c>
      <c r="AA323" s="89" t="s">
        <v>1088</v>
      </c>
      <c r="AB323" s="90">
        <v>2023</v>
      </c>
      <c r="AC323" s="88" t="s">
        <v>1089</v>
      </c>
      <c r="AD323" s="90">
        <v>10</v>
      </c>
      <c r="AE323" s="172">
        <f t="shared" si="60"/>
        <v>49094</v>
      </c>
      <c r="AF323" s="91">
        <f t="shared" si="48"/>
        <v>2034</v>
      </c>
    </row>
    <row r="324" spans="1:32" ht="14.25" customHeight="1">
      <c r="A324" s="81" t="s">
        <v>28</v>
      </c>
      <c r="B324" s="81">
        <v>905300</v>
      </c>
      <c r="C324" s="81" t="s">
        <v>786</v>
      </c>
      <c r="D324" s="82" t="s">
        <v>787</v>
      </c>
      <c r="E324" s="83" t="s">
        <v>1092</v>
      </c>
      <c r="F324" s="82" t="s">
        <v>1093</v>
      </c>
      <c r="G324" s="81">
        <v>3007</v>
      </c>
      <c r="H324" s="81" t="s">
        <v>86</v>
      </c>
      <c r="I324" s="85">
        <v>0</v>
      </c>
      <c r="J324" s="85">
        <v>0</v>
      </c>
      <c r="K324" s="86">
        <v>0</v>
      </c>
      <c r="L324" s="87">
        <f t="shared" si="51"/>
        <v>0</v>
      </c>
      <c r="M324" s="86">
        <f t="shared" si="62"/>
        <v>0</v>
      </c>
      <c r="N324" s="86">
        <v>0</v>
      </c>
      <c r="O324" s="86">
        <v>0</v>
      </c>
      <c r="P324" s="86">
        <v>922.11919273579952</v>
      </c>
      <c r="Q324" s="86">
        <v>0</v>
      </c>
      <c r="R324" s="86">
        <v>0</v>
      </c>
      <c r="S324" s="86">
        <f t="shared" si="63"/>
        <v>922.11919273579952</v>
      </c>
      <c r="T324" s="81" t="s">
        <v>310</v>
      </c>
      <c r="U324" s="81"/>
      <c r="V324" s="86">
        <v>0</v>
      </c>
      <c r="W324" s="86">
        <f t="shared" si="64"/>
        <v>922.11919273579952</v>
      </c>
      <c r="X324" s="86"/>
      <c r="Y324" s="90"/>
      <c r="Z324" s="86" t="s">
        <v>1094</v>
      </c>
      <c r="AA324" s="89" t="s">
        <v>1095</v>
      </c>
      <c r="AB324" s="90">
        <v>2025</v>
      </c>
      <c r="AC324" s="88" t="s">
        <v>1069</v>
      </c>
      <c r="AD324" s="90">
        <v>10</v>
      </c>
      <c r="AE324" s="172">
        <f t="shared" si="60"/>
        <v>49316</v>
      </c>
      <c r="AF324" s="91">
        <f t="shared" si="48"/>
        <v>2035</v>
      </c>
    </row>
    <row r="325" spans="1:32" ht="14.25" customHeight="1">
      <c r="A325" s="81" t="s">
        <v>28</v>
      </c>
      <c r="B325" s="81">
        <v>905300</v>
      </c>
      <c r="C325" s="81" t="s">
        <v>786</v>
      </c>
      <c r="D325" s="82" t="s">
        <v>787</v>
      </c>
      <c r="E325" s="83" t="s">
        <v>1096</v>
      </c>
      <c r="F325" s="82" t="s">
        <v>1097</v>
      </c>
      <c r="G325" s="81">
        <v>1665</v>
      </c>
      <c r="H325" s="81" t="s">
        <v>86</v>
      </c>
      <c r="I325" s="85">
        <v>0</v>
      </c>
      <c r="J325" s="85">
        <v>0</v>
      </c>
      <c r="K325" s="86">
        <v>0</v>
      </c>
      <c r="L325" s="87">
        <f t="shared" si="51"/>
        <v>0</v>
      </c>
      <c r="M325" s="86">
        <f t="shared" si="62"/>
        <v>0</v>
      </c>
      <c r="N325" s="86">
        <v>0</v>
      </c>
      <c r="O325" s="86">
        <v>0</v>
      </c>
      <c r="P325" s="86">
        <v>922.11919273579952</v>
      </c>
      <c r="Q325" s="86">
        <v>0</v>
      </c>
      <c r="R325" s="86">
        <v>0</v>
      </c>
      <c r="S325" s="86">
        <f t="shared" si="63"/>
        <v>922.11919273579952</v>
      </c>
      <c r="T325" s="81" t="s">
        <v>74</v>
      </c>
      <c r="U325" s="81">
        <v>2017</v>
      </c>
      <c r="V325" s="86">
        <v>6578.3438399999986</v>
      </c>
      <c r="W325" s="86">
        <f t="shared" si="64"/>
        <v>7500.4630327357982</v>
      </c>
      <c r="X325" s="86"/>
      <c r="Y325" s="90"/>
      <c r="Z325" s="86" t="s">
        <v>1098</v>
      </c>
      <c r="AA325" s="89" t="s">
        <v>1099</v>
      </c>
      <c r="AB325" s="90">
        <v>2025</v>
      </c>
      <c r="AC325" s="88" t="s">
        <v>1100</v>
      </c>
      <c r="AD325" s="90">
        <v>10</v>
      </c>
      <c r="AE325" s="172">
        <f t="shared" si="60"/>
        <v>49432</v>
      </c>
      <c r="AF325" s="91">
        <f t="shared" si="48"/>
        <v>2035</v>
      </c>
    </row>
    <row r="326" spans="1:32" ht="14.25" customHeight="1">
      <c r="A326" s="81" t="s">
        <v>28</v>
      </c>
      <c r="B326" s="81">
        <v>905300</v>
      </c>
      <c r="C326" s="81" t="s">
        <v>786</v>
      </c>
      <c r="D326" s="94" t="s">
        <v>787</v>
      </c>
      <c r="E326" s="83" t="s">
        <v>1101</v>
      </c>
      <c r="F326" s="82" t="s">
        <v>1102</v>
      </c>
      <c r="G326" s="81">
        <v>1665</v>
      </c>
      <c r="H326" s="81" t="s">
        <v>86</v>
      </c>
      <c r="I326" s="85">
        <v>0</v>
      </c>
      <c r="J326" s="85">
        <v>0</v>
      </c>
      <c r="K326" s="86">
        <v>0</v>
      </c>
      <c r="L326" s="87">
        <f t="shared" si="51"/>
        <v>0</v>
      </c>
      <c r="M326" s="86">
        <f t="shared" si="62"/>
        <v>0</v>
      </c>
      <c r="N326" s="86">
        <v>0</v>
      </c>
      <c r="O326" s="86">
        <v>2020.4516108442133</v>
      </c>
      <c r="P326" s="86">
        <v>922.11919273579952</v>
      </c>
      <c r="Q326" s="86">
        <v>0</v>
      </c>
      <c r="R326" s="86">
        <v>0</v>
      </c>
      <c r="S326" s="86">
        <f t="shared" si="63"/>
        <v>2942.5708035800126</v>
      </c>
      <c r="T326" s="81" t="s">
        <v>74</v>
      </c>
      <c r="U326" s="81">
        <v>2017</v>
      </c>
      <c r="V326" s="86">
        <v>30483</v>
      </c>
      <c r="W326" s="86">
        <f t="shared" si="64"/>
        <v>33425.570803580013</v>
      </c>
      <c r="X326" s="86"/>
      <c r="Y326" s="90"/>
      <c r="Z326" s="86" t="s">
        <v>1103</v>
      </c>
      <c r="AA326" s="89" t="s">
        <v>1104</v>
      </c>
      <c r="AB326" s="90">
        <v>2025</v>
      </c>
      <c r="AC326" s="88" t="s">
        <v>1105</v>
      </c>
      <c r="AD326" s="90">
        <v>10</v>
      </c>
      <c r="AE326" s="172">
        <f t="shared" si="60"/>
        <v>49461</v>
      </c>
      <c r="AF326" s="91">
        <f t="shared" si="48"/>
        <v>2035</v>
      </c>
    </row>
    <row r="327" spans="1:32" ht="14.25" customHeight="1">
      <c r="A327" s="81" t="s">
        <v>28</v>
      </c>
      <c r="B327" s="81">
        <v>905300</v>
      </c>
      <c r="C327" s="81" t="s">
        <v>786</v>
      </c>
      <c r="D327" s="82" t="s">
        <v>787</v>
      </c>
      <c r="E327" s="83" t="s">
        <v>1106</v>
      </c>
      <c r="F327" s="82" t="s">
        <v>1107</v>
      </c>
      <c r="G327" s="81">
        <v>1665</v>
      </c>
      <c r="H327" s="81" t="s">
        <v>86</v>
      </c>
      <c r="I327" s="85">
        <v>0</v>
      </c>
      <c r="J327" s="85">
        <v>0</v>
      </c>
      <c r="K327" s="86">
        <v>0</v>
      </c>
      <c r="L327" s="87">
        <f t="shared" si="51"/>
        <v>0</v>
      </c>
      <c r="M327" s="86">
        <f t="shared" si="62"/>
        <v>0</v>
      </c>
      <c r="N327" s="86">
        <v>0</v>
      </c>
      <c r="O327" s="86">
        <v>1311.7761973952815</v>
      </c>
      <c r="P327" s="86">
        <v>922.11919273579952</v>
      </c>
      <c r="Q327" s="86">
        <v>0</v>
      </c>
      <c r="R327" s="86">
        <v>1547.99</v>
      </c>
      <c r="S327" s="86">
        <f t="shared" si="63"/>
        <v>3781.8853901310813</v>
      </c>
      <c r="T327" s="81" t="s">
        <v>74</v>
      </c>
      <c r="U327" s="81">
        <v>2018</v>
      </c>
      <c r="V327" s="86">
        <v>28456</v>
      </c>
      <c r="W327" s="86">
        <f t="shared" si="64"/>
        <v>32237.885390131079</v>
      </c>
      <c r="X327" s="86"/>
      <c r="Y327" s="90"/>
      <c r="Z327" s="86" t="s">
        <v>1103</v>
      </c>
      <c r="AA327" s="89" t="s">
        <v>1104</v>
      </c>
      <c r="AB327" s="90">
        <v>2025</v>
      </c>
      <c r="AC327" s="88" t="s">
        <v>1105</v>
      </c>
      <c r="AD327" s="90">
        <v>10</v>
      </c>
      <c r="AE327" s="172">
        <f t="shared" si="60"/>
        <v>49461</v>
      </c>
      <c r="AF327" s="91">
        <f t="shared" si="48"/>
        <v>2035</v>
      </c>
    </row>
    <row r="328" spans="1:32" ht="14.25" customHeight="1">
      <c r="A328" s="81" t="s">
        <v>28</v>
      </c>
      <c r="B328" s="81">
        <v>905300</v>
      </c>
      <c r="C328" s="81" t="s">
        <v>786</v>
      </c>
      <c r="D328" s="82" t="s">
        <v>787</v>
      </c>
      <c r="E328" s="83" t="s">
        <v>1108</v>
      </c>
      <c r="F328" s="82" t="s">
        <v>1109</v>
      </c>
      <c r="G328" s="81">
        <v>3001</v>
      </c>
      <c r="H328" s="81" t="s">
        <v>86</v>
      </c>
      <c r="I328" s="85">
        <v>0</v>
      </c>
      <c r="J328" s="85">
        <v>0</v>
      </c>
      <c r="K328" s="86">
        <v>0</v>
      </c>
      <c r="L328" s="87">
        <f t="shared" si="51"/>
        <v>0</v>
      </c>
      <c r="M328" s="86">
        <f t="shared" si="62"/>
        <v>0</v>
      </c>
      <c r="N328" s="86">
        <v>0</v>
      </c>
      <c r="O328" s="86">
        <v>0</v>
      </c>
      <c r="P328" s="86">
        <v>922.11919273579952</v>
      </c>
      <c r="Q328" s="86">
        <v>0</v>
      </c>
      <c r="R328" s="86">
        <v>0</v>
      </c>
      <c r="S328" s="86">
        <f t="shared" si="63"/>
        <v>922.11919273579952</v>
      </c>
      <c r="T328" s="81" t="s">
        <v>310</v>
      </c>
      <c r="U328" s="81"/>
      <c r="V328" s="86">
        <v>0</v>
      </c>
      <c r="W328" s="86">
        <f t="shared" si="64"/>
        <v>922.11919273579952</v>
      </c>
      <c r="X328" s="86"/>
      <c r="Y328" s="90"/>
      <c r="Z328" s="86" t="s">
        <v>975</v>
      </c>
      <c r="AA328" s="89" t="s">
        <v>1110</v>
      </c>
      <c r="AB328" s="90">
        <v>2025</v>
      </c>
      <c r="AC328" s="88" t="s">
        <v>387</v>
      </c>
      <c r="AD328" s="90">
        <v>10</v>
      </c>
      <c r="AE328" s="172">
        <f t="shared" si="60"/>
        <v>49484</v>
      </c>
      <c r="AF328" s="91">
        <f t="shared" si="48"/>
        <v>2035</v>
      </c>
    </row>
    <row r="329" spans="1:32" ht="14.25" customHeight="1">
      <c r="A329" s="81" t="s">
        <v>28</v>
      </c>
      <c r="B329" s="81">
        <v>905300</v>
      </c>
      <c r="C329" s="81" t="s">
        <v>786</v>
      </c>
      <c r="D329" s="82" t="s">
        <v>787</v>
      </c>
      <c r="E329" s="83" t="s">
        <v>1111</v>
      </c>
      <c r="F329" s="82" t="s">
        <v>1112</v>
      </c>
      <c r="G329" s="81">
        <v>1212</v>
      </c>
      <c r="H329" s="81" t="s">
        <v>1187</v>
      </c>
      <c r="I329" s="85">
        <v>0</v>
      </c>
      <c r="J329" s="85">
        <v>7.5289218113113829</v>
      </c>
      <c r="K329" s="86">
        <v>5194.7076367249047</v>
      </c>
      <c r="L329" s="87">
        <f t="shared" si="51"/>
        <v>0.86578460612081742</v>
      </c>
      <c r="M329" s="86">
        <f t="shared" si="62"/>
        <v>0</v>
      </c>
      <c r="N329" s="86">
        <v>0</v>
      </c>
      <c r="O329" s="86">
        <v>0</v>
      </c>
      <c r="P329" s="86">
        <v>2331.789038893668</v>
      </c>
      <c r="Q329" s="86">
        <v>0</v>
      </c>
      <c r="R329" s="86">
        <v>0</v>
      </c>
      <c r="S329" s="86">
        <f t="shared" si="63"/>
        <v>7526.4966756185731</v>
      </c>
      <c r="T329" s="81" t="s">
        <v>74</v>
      </c>
      <c r="U329" s="81">
        <v>2033</v>
      </c>
      <c r="V329" s="86">
        <v>6013</v>
      </c>
      <c r="W329" s="86">
        <f t="shared" si="64"/>
        <v>13539.496675618573</v>
      </c>
      <c r="X329" s="86"/>
      <c r="Y329" s="90"/>
      <c r="Z329" s="86" t="s">
        <v>641</v>
      </c>
      <c r="AA329" s="89" t="s">
        <v>1113</v>
      </c>
      <c r="AB329" s="90">
        <v>2025</v>
      </c>
      <c r="AC329" s="88" t="s">
        <v>658</v>
      </c>
      <c r="AD329" s="90">
        <v>10</v>
      </c>
      <c r="AE329" s="172">
        <f t="shared" ref="AE329:AE332" si="65">IFERROR(IF(AC329="","",AC329+(365*AD329)),"TBD")</f>
        <v>49530</v>
      </c>
      <c r="AF329" s="91">
        <f t="shared" si="48"/>
        <v>2036</v>
      </c>
    </row>
    <row r="330" spans="1:32" ht="14.25" customHeight="1">
      <c r="A330" s="81" t="s">
        <v>28</v>
      </c>
      <c r="B330" s="81">
        <v>905300</v>
      </c>
      <c r="C330" s="81" t="s">
        <v>786</v>
      </c>
      <c r="D330" s="94" t="s">
        <v>787</v>
      </c>
      <c r="E330" s="83" t="s">
        <v>1114</v>
      </c>
      <c r="F330" s="82" t="s">
        <v>1115</v>
      </c>
      <c r="G330" s="81">
        <v>1667</v>
      </c>
      <c r="H330" s="81" t="s">
        <v>86</v>
      </c>
      <c r="I330" s="85">
        <v>0</v>
      </c>
      <c r="J330" s="85">
        <v>0</v>
      </c>
      <c r="K330" s="86">
        <v>0</v>
      </c>
      <c r="L330" s="87">
        <f t="shared" si="51"/>
        <v>0</v>
      </c>
      <c r="M330" s="86">
        <f t="shared" si="62"/>
        <v>0</v>
      </c>
      <c r="N330" s="86">
        <v>0</v>
      </c>
      <c r="O330" s="86">
        <v>226.09213881459999</v>
      </c>
      <c r="P330" s="86">
        <v>2278.9104110949984</v>
      </c>
      <c r="Q330" s="86">
        <v>0</v>
      </c>
      <c r="R330" s="86">
        <v>0</v>
      </c>
      <c r="S330" s="86">
        <f t="shared" si="63"/>
        <v>2505.0025499095982</v>
      </c>
      <c r="T330" s="81" t="s">
        <v>74</v>
      </c>
      <c r="U330" s="81">
        <v>2036</v>
      </c>
      <c r="V330" s="86">
        <v>8790.7427777777775</v>
      </c>
      <c r="W330" s="86">
        <f t="shared" si="64"/>
        <v>11295.745327687375</v>
      </c>
      <c r="X330" s="86"/>
      <c r="Y330" s="90"/>
      <c r="Z330" s="86" t="s">
        <v>1116</v>
      </c>
      <c r="AA330" s="89" t="s">
        <v>1117</v>
      </c>
      <c r="AB330" s="90">
        <v>2025</v>
      </c>
      <c r="AC330" s="88" t="s">
        <v>661</v>
      </c>
      <c r="AD330" s="90">
        <v>10</v>
      </c>
      <c r="AE330" s="172" t="str">
        <f t="shared" si="65"/>
        <v>TBD</v>
      </c>
      <c r="AF330" s="91" t="s">
        <v>376</v>
      </c>
    </row>
    <row r="331" spans="1:32" ht="14.25" customHeight="1">
      <c r="A331" s="81" t="s">
        <v>28</v>
      </c>
      <c r="B331" s="81">
        <v>905300</v>
      </c>
      <c r="C331" s="81" t="s">
        <v>786</v>
      </c>
      <c r="D331" s="82" t="s">
        <v>787</v>
      </c>
      <c r="E331" s="83" t="s">
        <v>1118</v>
      </c>
      <c r="F331" s="82" t="s">
        <v>1119</v>
      </c>
      <c r="G331" s="81">
        <v>1335</v>
      </c>
      <c r="H331" s="81" t="s">
        <v>86</v>
      </c>
      <c r="I331" s="85">
        <v>0</v>
      </c>
      <c r="J331" s="85">
        <v>0</v>
      </c>
      <c r="K331" s="86">
        <v>0</v>
      </c>
      <c r="L331" s="87">
        <f t="shared" si="51"/>
        <v>0</v>
      </c>
      <c r="M331" s="86">
        <f t="shared" si="62"/>
        <v>0</v>
      </c>
      <c r="N331" s="86">
        <v>10516.991143675441</v>
      </c>
      <c r="O331" s="86">
        <v>5140.2276159483199</v>
      </c>
      <c r="P331" s="86">
        <v>2278.9104110949984</v>
      </c>
      <c r="Q331" s="86">
        <v>0</v>
      </c>
      <c r="R331" s="86">
        <v>0</v>
      </c>
      <c r="S331" s="86">
        <f t="shared" si="63"/>
        <v>17936.129170718759</v>
      </c>
      <c r="T331" s="81" t="s">
        <v>74</v>
      </c>
      <c r="U331" s="81">
        <v>2041</v>
      </c>
      <c r="V331" s="86">
        <v>41695</v>
      </c>
      <c r="W331" s="86">
        <f t="shared" si="64"/>
        <v>59631.129170718763</v>
      </c>
      <c r="X331" s="86"/>
      <c r="Y331" s="90"/>
      <c r="Z331" s="86" t="s">
        <v>1120</v>
      </c>
      <c r="AA331" s="89" t="s">
        <v>1121</v>
      </c>
      <c r="AB331" s="90">
        <v>2024</v>
      </c>
      <c r="AC331" s="88" t="s">
        <v>1122</v>
      </c>
      <c r="AD331" s="90">
        <v>15</v>
      </c>
      <c r="AE331" s="172">
        <f t="shared" si="65"/>
        <v>51292</v>
      </c>
      <c r="AF331" s="91">
        <f t="shared" ref="AF331:AF337" si="66">IF(AE331="","", IF(MONTH(AE331)&gt;6,YEAR(AE331)+1,YEAR(AE331)))</f>
        <v>2040</v>
      </c>
    </row>
    <row r="332" spans="1:32" ht="14.25" customHeight="1">
      <c r="A332" s="81" t="s">
        <v>28</v>
      </c>
      <c r="B332" s="81">
        <v>905300</v>
      </c>
      <c r="C332" s="81" t="s">
        <v>786</v>
      </c>
      <c r="D332" s="82" t="s">
        <v>787</v>
      </c>
      <c r="E332" s="83" t="s">
        <v>1123</v>
      </c>
      <c r="F332" s="82" t="s">
        <v>1124</v>
      </c>
      <c r="G332" s="81">
        <v>3004</v>
      </c>
      <c r="H332" s="81" t="s">
        <v>86</v>
      </c>
      <c r="I332" s="85">
        <v>0</v>
      </c>
      <c r="J332" s="85">
        <v>0</v>
      </c>
      <c r="K332" s="86">
        <v>0</v>
      </c>
      <c r="L332" s="87">
        <f t="shared" si="51"/>
        <v>0</v>
      </c>
      <c r="M332" s="86">
        <f t="shared" si="62"/>
        <v>0</v>
      </c>
      <c r="N332" s="86">
        <v>0</v>
      </c>
      <c r="O332" s="86">
        <v>0</v>
      </c>
      <c r="P332" s="86">
        <v>922.11919273579952</v>
      </c>
      <c r="Q332" s="86">
        <v>0</v>
      </c>
      <c r="R332" s="86">
        <v>0</v>
      </c>
      <c r="S332" s="86">
        <f t="shared" si="63"/>
        <v>922.11919273579952</v>
      </c>
      <c r="T332" s="81" t="s">
        <v>310</v>
      </c>
      <c r="U332" s="81"/>
      <c r="V332" s="86">
        <v>0</v>
      </c>
      <c r="W332" s="86">
        <f t="shared" si="64"/>
        <v>922.11919273579952</v>
      </c>
      <c r="X332" s="86"/>
      <c r="Y332" s="90"/>
      <c r="Z332" s="86"/>
      <c r="AA332" s="89"/>
      <c r="AB332" s="90">
        <v>2025</v>
      </c>
      <c r="AC332" s="88" t="s">
        <v>1125</v>
      </c>
      <c r="AD332" s="88"/>
      <c r="AE332" s="172">
        <f t="shared" si="65"/>
        <v>45937</v>
      </c>
      <c r="AF332" s="91">
        <f t="shared" si="66"/>
        <v>2026</v>
      </c>
    </row>
    <row r="333" spans="1:32" ht="14.25" customHeight="1">
      <c r="A333" s="81" t="s">
        <v>28</v>
      </c>
      <c r="B333" s="81">
        <v>905300</v>
      </c>
      <c r="C333" s="81" t="s">
        <v>786</v>
      </c>
      <c r="D333" s="82" t="s">
        <v>787</v>
      </c>
      <c r="E333" s="83" t="s">
        <v>1126</v>
      </c>
      <c r="F333" s="82" t="s">
        <v>1127</v>
      </c>
      <c r="G333" s="81">
        <v>3001</v>
      </c>
      <c r="H333" s="81" t="s">
        <v>86</v>
      </c>
      <c r="I333" s="85">
        <v>0</v>
      </c>
      <c r="J333" s="85">
        <v>0</v>
      </c>
      <c r="K333" s="86">
        <v>0</v>
      </c>
      <c r="L333" s="87">
        <f t="shared" si="51"/>
        <v>0</v>
      </c>
      <c r="M333" s="86">
        <f t="shared" si="62"/>
        <v>0</v>
      </c>
      <c r="N333" s="86">
        <v>0</v>
      </c>
      <c r="O333" s="86">
        <v>0</v>
      </c>
      <c r="P333" s="86">
        <v>922.11919273579952</v>
      </c>
      <c r="Q333" s="86">
        <v>0</v>
      </c>
      <c r="R333" s="86">
        <v>0</v>
      </c>
      <c r="S333" s="86">
        <f t="shared" si="63"/>
        <v>922.11919273579952</v>
      </c>
      <c r="T333" s="81" t="s">
        <v>310</v>
      </c>
      <c r="U333" s="81"/>
      <c r="V333" s="86">
        <v>0</v>
      </c>
      <c r="W333" s="86">
        <f t="shared" si="64"/>
        <v>922.11919273579952</v>
      </c>
      <c r="X333" s="86"/>
      <c r="Y333" s="90"/>
      <c r="Z333" s="86" t="s">
        <v>1128</v>
      </c>
      <c r="AA333" s="89" t="s">
        <v>1129</v>
      </c>
      <c r="AB333" s="90">
        <v>2016</v>
      </c>
      <c r="AC333" s="88" t="s">
        <v>1130</v>
      </c>
      <c r="AD333" s="90">
        <v>10</v>
      </c>
      <c r="AE333" s="172">
        <f>IF(AC333="","",AC333+(365*AD333))</f>
        <v>45841</v>
      </c>
      <c r="AF333" s="91">
        <f t="shared" si="66"/>
        <v>2026</v>
      </c>
    </row>
    <row r="334" spans="1:32" ht="14.25" customHeight="1">
      <c r="A334" s="81" t="s">
        <v>28</v>
      </c>
      <c r="B334" s="81">
        <v>905300</v>
      </c>
      <c r="C334" s="81" t="s">
        <v>786</v>
      </c>
      <c r="D334" s="82" t="s">
        <v>787</v>
      </c>
      <c r="E334" s="83" t="s">
        <v>1131</v>
      </c>
      <c r="F334" s="82" t="s">
        <v>1132</v>
      </c>
      <c r="G334" s="81">
        <v>3004</v>
      </c>
      <c r="H334" s="81" t="s">
        <v>86</v>
      </c>
      <c r="I334" s="85">
        <v>0</v>
      </c>
      <c r="J334" s="85">
        <v>0</v>
      </c>
      <c r="K334" s="86">
        <v>0</v>
      </c>
      <c r="L334" s="87">
        <f t="shared" si="51"/>
        <v>0</v>
      </c>
      <c r="M334" s="86">
        <f t="shared" si="62"/>
        <v>0</v>
      </c>
      <c r="N334" s="86">
        <v>0</v>
      </c>
      <c r="O334" s="86">
        <v>0</v>
      </c>
      <c r="P334" s="86">
        <v>922.11919273579952</v>
      </c>
      <c r="Q334" s="86">
        <v>0</v>
      </c>
      <c r="R334" s="86">
        <v>0</v>
      </c>
      <c r="S334" s="86">
        <f t="shared" si="63"/>
        <v>922.11919273579952</v>
      </c>
      <c r="T334" s="81" t="s">
        <v>310</v>
      </c>
      <c r="U334" s="81"/>
      <c r="V334" s="86">
        <v>0</v>
      </c>
      <c r="W334" s="86">
        <f t="shared" si="64"/>
        <v>922.11919273579952</v>
      </c>
      <c r="X334" s="86"/>
      <c r="Y334" s="90"/>
      <c r="Z334" s="86"/>
      <c r="AA334" s="89"/>
      <c r="AB334" s="90">
        <v>2025</v>
      </c>
      <c r="AC334" s="88" t="s">
        <v>1125</v>
      </c>
      <c r="AD334" s="88"/>
      <c r="AE334" s="172">
        <f>IFERROR(IF(AC334="","",AC334+(365*AD334)),"TBD")</f>
        <v>45937</v>
      </c>
      <c r="AF334" s="91">
        <f t="shared" si="66"/>
        <v>2026</v>
      </c>
    </row>
    <row r="335" spans="1:32" ht="14.25" customHeight="1">
      <c r="A335" s="81" t="s">
        <v>28</v>
      </c>
      <c r="B335" s="81">
        <v>905300</v>
      </c>
      <c r="C335" s="81" t="s">
        <v>786</v>
      </c>
      <c r="D335" s="82" t="s">
        <v>787</v>
      </c>
      <c r="E335" s="83" t="s">
        <v>1133</v>
      </c>
      <c r="F335" s="82" t="s">
        <v>1134</v>
      </c>
      <c r="G335" s="81">
        <v>3001</v>
      </c>
      <c r="H335" s="81" t="s">
        <v>86</v>
      </c>
      <c r="I335" s="85">
        <v>0</v>
      </c>
      <c r="J335" s="85">
        <v>0</v>
      </c>
      <c r="K335" s="86">
        <v>0</v>
      </c>
      <c r="L335" s="87">
        <f t="shared" si="51"/>
        <v>0</v>
      </c>
      <c r="M335" s="86">
        <f t="shared" si="62"/>
        <v>0</v>
      </c>
      <c r="N335" s="86">
        <v>0</v>
      </c>
      <c r="O335" s="86">
        <v>0</v>
      </c>
      <c r="P335" s="86">
        <v>922.11919273579952</v>
      </c>
      <c r="Q335" s="86">
        <v>0</v>
      </c>
      <c r="R335" s="86">
        <v>0</v>
      </c>
      <c r="S335" s="86">
        <f t="shared" si="63"/>
        <v>922.11919273579952</v>
      </c>
      <c r="T335" s="81" t="s">
        <v>310</v>
      </c>
      <c r="U335" s="81"/>
      <c r="V335" s="86">
        <v>0</v>
      </c>
      <c r="W335" s="86">
        <f t="shared" si="64"/>
        <v>922.11919273579952</v>
      </c>
      <c r="X335" s="86"/>
      <c r="Y335" s="90"/>
      <c r="Z335" s="86" t="s">
        <v>1128</v>
      </c>
      <c r="AA335" s="89" t="s">
        <v>1129</v>
      </c>
      <c r="AB335" s="90">
        <v>2016</v>
      </c>
      <c r="AC335" s="88" t="s">
        <v>1130</v>
      </c>
      <c r="AD335" s="90">
        <v>10</v>
      </c>
      <c r="AE335" s="172">
        <f>IF(AC335="","",AC335+(365*AD335))</f>
        <v>45841</v>
      </c>
      <c r="AF335" s="91">
        <f t="shared" si="66"/>
        <v>2026</v>
      </c>
    </row>
    <row r="336" spans="1:32" ht="14.25" customHeight="1">
      <c r="A336" s="81" t="s">
        <v>28</v>
      </c>
      <c r="B336" s="81">
        <v>905300</v>
      </c>
      <c r="C336" s="81" t="s">
        <v>786</v>
      </c>
      <c r="D336" s="82" t="s">
        <v>787</v>
      </c>
      <c r="E336" s="83" t="s">
        <v>1135</v>
      </c>
      <c r="F336" s="82" t="s">
        <v>1136</v>
      </c>
      <c r="G336" s="81">
        <v>3004</v>
      </c>
      <c r="H336" s="81" t="s">
        <v>86</v>
      </c>
      <c r="I336" s="85">
        <v>0</v>
      </c>
      <c r="J336" s="85">
        <v>0</v>
      </c>
      <c r="K336" s="86">
        <v>0</v>
      </c>
      <c r="L336" s="87">
        <f t="shared" si="51"/>
        <v>0</v>
      </c>
      <c r="M336" s="86">
        <f t="shared" si="62"/>
        <v>0</v>
      </c>
      <c r="N336" s="86">
        <v>279.20538255848572</v>
      </c>
      <c r="O336" s="86">
        <v>0</v>
      </c>
      <c r="P336" s="86">
        <v>922.11919273579952</v>
      </c>
      <c r="Q336" s="86">
        <v>0</v>
      </c>
      <c r="R336" s="86">
        <v>0</v>
      </c>
      <c r="S336" s="86">
        <f t="shared" si="63"/>
        <v>1201.3245752942853</v>
      </c>
      <c r="T336" s="81" t="s">
        <v>310</v>
      </c>
      <c r="U336" s="81"/>
      <c r="V336" s="86">
        <v>0</v>
      </c>
      <c r="W336" s="86">
        <f t="shared" si="64"/>
        <v>1201.3245752942853</v>
      </c>
      <c r="X336" s="86"/>
      <c r="Y336" s="90"/>
      <c r="Z336" s="86"/>
      <c r="AA336" s="89"/>
      <c r="AB336" s="90">
        <v>2025</v>
      </c>
      <c r="AC336" s="88" t="s">
        <v>1125</v>
      </c>
      <c r="AD336" s="88"/>
      <c r="AE336" s="172">
        <f>IFERROR(IF(AC336="","",AC336+(365*AD336)),"TBD")</f>
        <v>45937</v>
      </c>
      <c r="AF336" s="91">
        <f t="shared" si="66"/>
        <v>2026</v>
      </c>
    </row>
    <row r="337" spans="1:32" ht="14.25" customHeight="1">
      <c r="A337" s="81" t="s">
        <v>28</v>
      </c>
      <c r="B337" s="81">
        <v>905300</v>
      </c>
      <c r="C337" s="81" t="s">
        <v>786</v>
      </c>
      <c r="D337" s="82" t="s">
        <v>787</v>
      </c>
      <c r="E337" s="83" t="s">
        <v>1137</v>
      </c>
      <c r="F337" s="82" t="s">
        <v>1138</v>
      </c>
      <c r="G337" s="81">
        <v>3001</v>
      </c>
      <c r="H337" s="81" t="s">
        <v>86</v>
      </c>
      <c r="I337" s="85">
        <v>0</v>
      </c>
      <c r="J337" s="85">
        <v>0</v>
      </c>
      <c r="K337" s="86">
        <v>0</v>
      </c>
      <c r="L337" s="87">
        <f t="shared" si="51"/>
        <v>0</v>
      </c>
      <c r="M337" s="86">
        <f t="shared" si="62"/>
        <v>0</v>
      </c>
      <c r="N337" s="86">
        <v>0</v>
      </c>
      <c r="O337" s="86">
        <v>0</v>
      </c>
      <c r="P337" s="86">
        <v>922.11919273579952</v>
      </c>
      <c r="Q337" s="86">
        <v>0</v>
      </c>
      <c r="R337" s="86">
        <v>0</v>
      </c>
      <c r="S337" s="86">
        <f t="shared" si="63"/>
        <v>922.11919273579952</v>
      </c>
      <c r="T337" s="81" t="s">
        <v>310</v>
      </c>
      <c r="U337" s="81"/>
      <c r="V337" s="86">
        <v>0</v>
      </c>
      <c r="W337" s="86">
        <f t="shared" si="64"/>
        <v>922.11919273579952</v>
      </c>
      <c r="X337" s="86"/>
      <c r="Y337" s="90"/>
      <c r="Z337" s="86" t="s">
        <v>1128</v>
      </c>
      <c r="AA337" s="89" t="s">
        <v>1129</v>
      </c>
      <c r="AB337" s="90">
        <v>2016</v>
      </c>
      <c r="AC337" s="88" t="s">
        <v>1130</v>
      </c>
      <c r="AD337" s="90">
        <v>10</v>
      </c>
      <c r="AE337" s="172">
        <f>IF(AC337="","",AC337+(365*AD337))</f>
        <v>45841</v>
      </c>
      <c r="AF337" s="91">
        <f t="shared" si="66"/>
        <v>2026</v>
      </c>
    </row>
    <row r="338" spans="1:32" ht="14.25" customHeight="1">
      <c r="A338" s="81" t="s">
        <v>28</v>
      </c>
      <c r="B338" s="81">
        <v>905300</v>
      </c>
      <c r="C338" s="81" t="s">
        <v>786</v>
      </c>
      <c r="D338" s="82" t="s">
        <v>787</v>
      </c>
      <c r="E338" s="83" t="s">
        <v>1139</v>
      </c>
      <c r="F338" s="82" t="s">
        <v>1140</v>
      </c>
      <c r="G338" s="81">
        <v>1325</v>
      </c>
      <c r="H338" s="81" t="s">
        <v>86</v>
      </c>
      <c r="I338" s="85">
        <v>0</v>
      </c>
      <c r="J338" s="85">
        <v>0</v>
      </c>
      <c r="K338" s="86">
        <v>0</v>
      </c>
      <c r="L338" s="87">
        <f t="shared" si="51"/>
        <v>0</v>
      </c>
      <c r="M338" s="86">
        <f t="shared" si="62"/>
        <v>0</v>
      </c>
      <c r="N338" s="86">
        <v>3137.913509334358</v>
      </c>
      <c r="O338" s="86">
        <v>1134.9825368492918</v>
      </c>
      <c r="P338" s="86">
        <v>2278.9104110949984</v>
      </c>
      <c r="Q338" s="86">
        <v>0</v>
      </c>
      <c r="R338" s="86">
        <v>0</v>
      </c>
      <c r="S338" s="86">
        <f t="shared" si="63"/>
        <v>6551.8064572786479</v>
      </c>
      <c r="T338" s="81" t="s">
        <v>74</v>
      </c>
      <c r="U338" s="81">
        <v>2041</v>
      </c>
      <c r="V338" s="86">
        <v>26187</v>
      </c>
      <c r="W338" s="86">
        <f t="shared" si="64"/>
        <v>32738.806457278646</v>
      </c>
      <c r="X338" s="86"/>
      <c r="Y338" s="90"/>
      <c r="Z338" s="86" t="s">
        <v>1141</v>
      </c>
      <c r="AA338" s="89" t="s">
        <v>1142</v>
      </c>
      <c r="AB338" s="90">
        <v>2025</v>
      </c>
      <c r="AC338" s="88" t="s">
        <v>661</v>
      </c>
      <c r="AD338" s="90">
        <v>15</v>
      </c>
      <c r="AE338" s="172" t="str">
        <f t="shared" ref="AE338:AE342" si="67">IFERROR(IF(AC338="","",AC338+(365*AD338)),"TBD")</f>
        <v>TBD</v>
      </c>
      <c r="AF338" s="91" t="s">
        <v>1143</v>
      </c>
    </row>
    <row r="339" spans="1:32" ht="14.25" customHeight="1">
      <c r="A339" s="81" t="s">
        <v>28</v>
      </c>
      <c r="B339" s="81">
        <v>905300</v>
      </c>
      <c r="C339" s="81" t="s">
        <v>786</v>
      </c>
      <c r="D339" s="82" t="s">
        <v>787</v>
      </c>
      <c r="E339" s="83" t="s">
        <v>1144</v>
      </c>
      <c r="F339" s="82" t="s">
        <v>1145</v>
      </c>
      <c r="G339" s="81">
        <v>1325</v>
      </c>
      <c r="H339" s="81" t="s">
        <v>86</v>
      </c>
      <c r="I339" s="85">
        <v>0</v>
      </c>
      <c r="J339" s="85">
        <v>0</v>
      </c>
      <c r="K339" s="86">
        <v>0</v>
      </c>
      <c r="L339" s="87">
        <f t="shared" si="51"/>
        <v>0</v>
      </c>
      <c r="M339" s="86">
        <f t="shared" si="62"/>
        <v>0</v>
      </c>
      <c r="N339" s="86">
        <v>5775.3929653298237</v>
      </c>
      <c r="O339" s="86">
        <v>995.93587147831295</v>
      </c>
      <c r="P339" s="86">
        <v>2278.9104110949984</v>
      </c>
      <c r="Q339" s="86">
        <v>0</v>
      </c>
      <c r="R339" s="86">
        <v>2977.1</v>
      </c>
      <c r="S339" s="86">
        <f t="shared" si="63"/>
        <v>12027.339247903135</v>
      </c>
      <c r="T339" s="81" t="s">
        <v>74</v>
      </c>
      <c r="U339" s="81">
        <v>2041</v>
      </c>
      <c r="V339" s="86">
        <v>26187</v>
      </c>
      <c r="W339" s="86">
        <f t="shared" si="64"/>
        <v>38214.339247903132</v>
      </c>
      <c r="X339" s="86"/>
      <c r="Y339" s="90"/>
      <c r="Z339" s="86" t="s">
        <v>1141</v>
      </c>
      <c r="AA339" s="89" t="s">
        <v>1142</v>
      </c>
      <c r="AB339" s="90">
        <v>2025</v>
      </c>
      <c r="AC339" s="88" t="s">
        <v>661</v>
      </c>
      <c r="AD339" s="90">
        <v>15</v>
      </c>
      <c r="AE339" s="172" t="str">
        <f t="shared" si="67"/>
        <v>TBD</v>
      </c>
      <c r="AF339" s="91" t="s">
        <v>1143</v>
      </c>
    </row>
    <row r="340" spans="1:32" ht="14.25" customHeight="1">
      <c r="A340" s="81" t="s">
        <v>28</v>
      </c>
      <c r="B340" s="81">
        <v>905300</v>
      </c>
      <c r="C340" s="81" t="s">
        <v>786</v>
      </c>
      <c r="D340" s="82" t="s">
        <v>787</v>
      </c>
      <c r="E340" s="83" t="s">
        <v>1146</v>
      </c>
      <c r="F340" s="82" t="s">
        <v>1147</v>
      </c>
      <c r="G340" s="81">
        <v>1325</v>
      </c>
      <c r="H340" s="81" t="s">
        <v>86</v>
      </c>
      <c r="I340" s="85">
        <v>0</v>
      </c>
      <c r="J340" s="85">
        <v>0</v>
      </c>
      <c r="K340" s="86">
        <v>0</v>
      </c>
      <c r="L340" s="87">
        <f t="shared" si="51"/>
        <v>0</v>
      </c>
      <c r="M340" s="86">
        <f t="shared" si="62"/>
        <v>0</v>
      </c>
      <c r="N340" s="86">
        <v>5248.1551088937113</v>
      </c>
      <c r="O340" s="86">
        <v>591.23094300017897</v>
      </c>
      <c r="P340" s="86">
        <v>2278.9104110949984</v>
      </c>
      <c r="Q340" s="86">
        <v>0</v>
      </c>
      <c r="R340" s="86">
        <v>221.13</v>
      </c>
      <c r="S340" s="86">
        <f t="shared" si="63"/>
        <v>8339.4264629888876</v>
      </c>
      <c r="T340" s="81" t="s">
        <v>74</v>
      </c>
      <c r="U340" s="81">
        <v>2041</v>
      </c>
      <c r="V340" s="86">
        <v>26187</v>
      </c>
      <c r="W340" s="86">
        <f t="shared" si="64"/>
        <v>34526.426462988886</v>
      </c>
      <c r="X340" s="86"/>
      <c r="Y340" s="90"/>
      <c r="Z340" s="86" t="s">
        <v>1141</v>
      </c>
      <c r="AA340" s="89" t="s">
        <v>1142</v>
      </c>
      <c r="AB340" s="90">
        <v>2025</v>
      </c>
      <c r="AC340" s="88" t="s">
        <v>661</v>
      </c>
      <c r="AD340" s="90">
        <v>15</v>
      </c>
      <c r="AE340" s="172" t="str">
        <f t="shared" si="67"/>
        <v>TBD</v>
      </c>
      <c r="AF340" s="91" t="s">
        <v>1143</v>
      </c>
    </row>
    <row r="341" spans="1:32" ht="14.25" customHeight="1">
      <c r="A341" s="81" t="s">
        <v>28</v>
      </c>
      <c r="B341" s="81">
        <v>905300</v>
      </c>
      <c r="C341" s="81" t="s">
        <v>786</v>
      </c>
      <c r="D341" s="82" t="s">
        <v>787</v>
      </c>
      <c r="E341" s="83" t="s">
        <v>1148</v>
      </c>
      <c r="F341" s="82" t="s">
        <v>1149</v>
      </c>
      <c r="G341" s="81">
        <v>1325</v>
      </c>
      <c r="H341" s="81" t="s">
        <v>86</v>
      </c>
      <c r="I341" s="85">
        <v>0</v>
      </c>
      <c r="J341" s="85">
        <v>0</v>
      </c>
      <c r="K341" s="86">
        <v>0</v>
      </c>
      <c r="L341" s="87">
        <f t="shared" si="51"/>
        <v>0</v>
      </c>
      <c r="M341" s="86">
        <f t="shared" si="62"/>
        <v>0</v>
      </c>
      <c r="N341" s="86">
        <v>6091.2604773302155</v>
      </c>
      <c r="O341" s="86">
        <v>1269.5073594439789</v>
      </c>
      <c r="P341" s="86">
        <v>2278.9104110949984</v>
      </c>
      <c r="Q341" s="86">
        <v>1153.3544276794928</v>
      </c>
      <c r="R341" s="86">
        <v>0</v>
      </c>
      <c r="S341" s="86">
        <f t="shared" si="63"/>
        <v>10793.032675548686</v>
      </c>
      <c r="T341" s="81" t="s">
        <v>74</v>
      </c>
      <c r="U341" s="81">
        <v>2041</v>
      </c>
      <c r="V341" s="86">
        <v>26187</v>
      </c>
      <c r="W341" s="86">
        <f t="shared" si="64"/>
        <v>36980.032675548689</v>
      </c>
      <c r="X341" s="86"/>
      <c r="Y341" s="90"/>
      <c r="Z341" s="86" t="s">
        <v>1141</v>
      </c>
      <c r="AA341" s="89" t="s">
        <v>1142</v>
      </c>
      <c r="AB341" s="90">
        <v>2025</v>
      </c>
      <c r="AC341" s="88" t="s">
        <v>661</v>
      </c>
      <c r="AD341" s="90">
        <v>15</v>
      </c>
      <c r="AE341" s="172" t="str">
        <f t="shared" si="67"/>
        <v>TBD</v>
      </c>
      <c r="AF341" s="91" t="s">
        <v>1143</v>
      </c>
    </row>
    <row r="342" spans="1:32" ht="14.25" customHeight="1">
      <c r="A342" s="81" t="s">
        <v>28</v>
      </c>
      <c r="B342" s="81">
        <v>905300</v>
      </c>
      <c r="C342" s="81" t="s">
        <v>786</v>
      </c>
      <c r="D342" s="82" t="s">
        <v>787</v>
      </c>
      <c r="E342" s="83" t="s">
        <v>1150</v>
      </c>
      <c r="F342" s="82" t="s">
        <v>1151</v>
      </c>
      <c r="G342" s="81">
        <v>1325</v>
      </c>
      <c r="H342" s="81" t="s">
        <v>86</v>
      </c>
      <c r="I342" s="85">
        <v>0</v>
      </c>
      <c r="J342" s="85">
        <v>0</v>
      </c>
      <c r="K342" s="86">
        <v>0</v>
      </c>
      <c r="L342" s="87">
        <f t="shared" si="51"/>
        <v>0</v>
      </c>
      <c r="M342" s="86">
        <f t="shared" si="62"/>
        <v>0</v>
      </c>
      <c r="N342" s="86">
        <v>3831.1161408440721</v>
      </c>
      <c r="O342" s="86">
        <v>2716.4970478574187</v>
      </c>
      <c r="P342" s="86">
        <v>2278.9104110949984</v>
      </c>
      <c r="Q342" s="86">
        <v>0</v>
      </c>
      <c r="R342" s="86">
        <v>69.099999999999994</v>
      </c>
      <c r="S342" s="86">
        <f t="shared" si="63"/>
        <v>8895.6235997964886</v>
      </c>
      <c r="T342" s="81" t="s">
        <v>74</v>
      </c>
      <c r="U342" s="81">
        <v>2041</v>
      </c>
      <c r="V342" s="86">
        <v>26187</v>
      </c>
      <c r="W342" s="86">
        <f t="shared" si="64"/>
        <v>35082.62359979649</v>
      </c>
      <c r="X342" s="86"/>
      <c r="Y342" s="90"/>
      <c r="Z342" s="86" t="s">
        <v>1141</v>
      </c>
      <c r="AA342" s="89" t="s">
        <v>1142</v>
      </c>
      <c r="AB342" s="90">
        <v>2025</v>
      </c>
      <c r="AC342" s="88" t="s">
        <v>661</v>
      </c>
      <c r="AD342" s="90">
        <v>15</v>
      </c>
      <c r="AE342" s="172" t="str">
        <f t="shared" si="67"/>
        <v>TBD</v>
      </c>
      <c r="AF342" s="91" t="s">
        <v>1143</v>
      </c>
    </row>
    <row r="343" spans="1:32" ht="14.25" customHeight="1">
      <c r="A343" s="81" t="s">
        <v>28</v>
      </c>
      <c r="B343" s="81">
        <v>905300</v>
      </c>
      <c r="C343" s="81" t="s">
        <v>786</v>
      </c>
      <c r="D343" s="82" t="s">
        <v>787</v>
      </c>
      <c r="E343" s="83" t="s">
        <v>1152</v>
      </c>
      <c r="F343" s="82" t="s">
        <v>1153</v>
      </c>
      <c r="G343" s="81">
        <v>9050</v>
      </c>
      <c r="H343" s="81" t="s">
        <v>86</v>
      </c>
      <c r="I343" s="85">
        <v>0</v>
      </c>
      <c r="J343" s="85">
        <v>0</v>
      </c>
      <c r="K343" s="86">
        <v>0</v>
      </c>
      <c r="L343" s="87">
        <f t="shared" si="51"/>
        <v>0</v>
      </c>
      <c r="M343" s="86">
        <f t="shared" si="62"/>
        <v>0</v>
      </c>
      <c r="N343" s="86">
        <v>361.57656945165928</v>
      </c>
      <c r="O343" s="86">
        <v>0</v>
      </c>
      <c r="P343" s="86">
        <v>0</v>
      </c>
      <c r="Q343" s="86">
        <v>0</v>
      </c>
      <c r="R343" s="86">
        <v>2279.5699999999997</v>
      </c>
      <c r="S343" s="86">
        <f t="shared" si="63"/>
        <v>2641.1465694516592</v>
      </c>
      <c r="T343" s="81"/>
      <c r="U343" s="81"/>
      <c r="V343" s="86">
        <v>0</v>
      </c>
      <c r="W343" s="86">
        <f t="shared" si="64"/>
        <v>2641.1465694516592</v>
      </c>
      <c r="X343" s="86"/>
      <c r="Y343" s="90"/>
      <c r="Z343" s="86"/>
      <c r="AA343" s="89"/>
      <c r="AB343" s="90"/>
      <c r="AC343" s="88"/>
      <c r="AD343" s="88"/>
      <c r="AE343" s="172" t="str">
        <f t="shared" ref="AE343:AE354" si="68">IF(AC343="","",AC343+(365*AD343))</f>
        <v/>
      </c>
      <c r="AF343" s="91" t="str">
        <f t="shared" ref="AF343:AF354" si="69">IF(AE343="","", IF(MONTH(AE343)&gt;6,YEAR(AE343)+1,YEAR(AE343)))</f>
        <v/>
      </c>
    </row>
    <row r="344" spans="1:32" ht="14.25" customHeight="1">
      <c r="A344" s="81" t="s">
        <v>28</v>
      </c>
      <c r="B344" s="81">
        <v>905300</v>
      </c>
      <c r="C344" s="81" t="s">
        <v>786</v>
      </c>
      <c r="D344" s="82" t="s">
        <v>787</v>
      </c>
      <c r="E344" s="83" t="s">
        <v>1154</v>
      </c>
      <c r="F344" s="82" t="s">
        <v>1155</v>
      </c>
      <c r="G344" s="81">
        <v>9050</v>
      </c>
      <c r="H344" s="81" t="s">
        <v>86</v>
      </c>
      <c r="I344" s="85">
        <v>0</v>
      </c>
      <c r="J344" s="85">
        <v>0</v>
      </c>
      <c r="K344" s="86">
        <v>0</v>
      </c>
      <c r="L344" s="87">
        <f t="shared" si="51"/>
        <v>0</v>
      </c>
      <c r="M344" s="86">
        <f t="shared" si="62"/>
        <v>0</v>
      </c>
      <c r="N344" s="86">
        <v>0</v>
      </c>
      <c r="O344" s="86">
        <v>0</v>
      </c>
      <c r="P344" s="86">
        <v>0</v>
      </c>
      <c r="Q344" s="86">
        <v>0</v>
      </c>
      <c r="R344" s="86">
        <v>1372.51</v>
      </c>
      <c r="S344" s="86">
        <f t="shared" si="63"/>
        <v>1372.51</v>
      </c>
      <c r="T344" s="81"/>
      <c r="U344" s="81"/>
      <c r="V344" s="86">
        <v>0</v>
      </c>
      <c r="W344" s="86">
        <f t="shared" si="64"/>
        <v>1372.51</v>
      </c>
      <c r="X344" s="86"/>
      <c r="Y344" s="90"/>
      <c r="Z344" s="86"/>
      <c r="AA344" s="89"/>
      <c r="AB344" s="90"/>
      <c r="AC344" s="88"/>
      <c r="AD344" s="88"/>
      <c r="AE344" s="172" t="str">
        <f t="shared" si="68"/>
        <v/>
      </c>
      <c r="AF344" s="91" t="str">
        <f t="shared" si="69"/>
        <v/>
      </c>
    </row>
    <row r="345" spans="1:32" ht="14.25" customHeight="1">
      <c r="A345" s="81" t="s">
        <v>28</v>
      </c>
      <c r="B345" s="81">
        <v>905300</v>
      </c>
      <c r="C345" s="81" t="s">
        <v>786</v>
      </c>
      <c r="D345" s="82" t="s">
        <v>787</v>
      </c>
      <c r="E345" s="83" t="s">
        <v>1156</v>
      </c>
      <c r="F345" s="82" t="s">
        <v>1157</v>
      </c>
      <c r="G345" s="81">
        <v>9050</v>
      </c>
      <c r="H345" s="81" t="s">
        <v>86</v>
      </c>
      <c r="I345" s="85">
        <v>0</v>
      </c>
      <c r="J345" s="85">
        <v>0</v>
      </c>
      <c r="K345" s="86">
        <v>0</v>
      </c>
      <c r="L345" s="87">
        <f t="shared" si="51"/>
        <v>0</v>
      </c>
      <c r="M345" s="86">
        <f t="shared" si="62"/>
        <v>0</v>
      </c>
      <c r="N345" s="86">
        <v>681.63626901686462</v>
      </c>
      <c r="O345" s="86">
        <v>457.11300892963055</v>
      </c>
      <c r="P345" s="86">
        <v>0</v>
      </c>
      <c r="Q345" s="86">
        <v>0</v>
      </c>
      <c r="R345" s="86">
        <v>818.90000000000009</v>
      </c>
      <c r="S345" s="86">
        <f t="shared" si="63"/>
        <v>1957.6492779464952</v>
      </c>
      <c r="T345" s="81"/>
      <c r="U345" s="81"/>
      <c r="V345" s="86">
        <v>0</v>
      </c>
      <c r="W345" s="86">
        <f t="shared" si="64"/>
        <v>1957.6492779464952</v>
      </c>
      <c r="X345" s="86"/>
      <c r="Y345" s="90"/>
      <c r="Z345" s="86"/>
      <c r="AA345" s="89"/>
      <c r="AB345" s="90"/>
      <c r="AC345" s="88"/>
      <c r="AD345" s="88"/>
      <c r="AE345" s="172" t="str">
        <f t="shared" si="68"/>
        <v/>
      </c>
      <c r="AF345" s="91" t="str">
        <f t="shared" si="69"/>
        <v/>
      </c>
    </row>
    <row r="346" spans="1:32" ht="14.25" customHeight="1">
      <c r="A346" s="81" t="s">
        <v>28</v>
      </c>
      <c r="B346" s="81">
        <v>905300</v>
      </c>
      <c r="C346" s="81" t="s">
        <v>786</v>
      </c>
      <c r="D346" s="82" t="s">
        <v>787</v>
      </c>
      <c r="E346" s="83" t="s">
        <v>1158</v>
      </c>
      <c r="F346" s="82" t="s">
        <v>1159</v>
      </c>
      <c r="G346" s="81">
        <v>9050</v>
      </c>
      <c r="H346" s="81" t="s">
        <v>86</v>
      </c>
      <c r="I346" s="85">
        <v>0</v>
      </c>
      <c r="J346" s="85">
        <v>0</v>
      </c>
      <c r="K346" s="86">
        <v>0</v>
      </c>
      <c r="L346" s="87">
        <f t="shared" si="51"/>
        <v>0</v>
      </c>
      <c r="M346" s="86">
        <f t="shared" si="62"/>
        <v>0</v>
      </c>
      <c r="N346" s="86">
        <v>0</v>
      </c>
      <c r="O346" s="86">
        <v>24.519821960231646</v>
      </c>
      <c r="P346" s="86">
        <v>0</v>
      </c>
      <c r="Q346" s="86">
        <v>0</v>
      </c>
      <c r="R346" s="86">
        <v>0</v>
      </c>
      <c r="S346" s="86">
        <f t="shared" si="63"/>
        <v>24.519821960231646</v>
      </c>
      <c r="T346" s="81"/>
      <c r="U346" s="81"/>
      <c r="V346" s="86">
        <v>0</v>
      </c>
      <c r="W346" s="86">
        <f t="shared" si="64"/>
        <v>24.519821960231646</v>
      </c>
      <c r="X346" s="86"/>
      <c r="Y346" s="90"/>
      <c r="Z346" s="86"/>
      <c r="AA346" s="89"/>
      <c r="AB346" s="90"/>
      <c r="AC346" s="88"/>
      <c r="AD346" s="88"/>
      <c r="AE346" s="172" t="str">
        <f t="shared" si="68"/>
        <v/>
      </c>
      <c r="AF346" s="91" t="str">
        <f t="shared" si="69"/>
        <v/>
      </c>
    </row>
    <row r="347" spans="1:32" ht="14.25" customHeight="1">
      <c r="A347" s="81" t="s">
        <v>28</v>
      </c>
      <c r="B347" s="81">
        <v>905300</v>
      </c>
      <c r="C347" s="81" t="s">
        <v>786</v>
      </c>
      <c r="D347" s="82" t="s">
        <v>787</v>
      </c>
      <c r="E347" s="83" t="s">
        <v>1160</v>
      </c>
      <c r="F347" s="82" t="s">
        <v>1161</v>
      </c>
      <c r="G347" s="81">
        <v>9050</v>
      </c>
      <c r="H347" s="81" t="s">
        <v>86</v>
      </c>
      <c r="I347" s="85">
        <v>0</v>
      </c>
      <c r="J347" s="85">
        <v>0</v>
      </c>
      <c r="K347" s="86">
        <v>0</v>
      </c>
      <c r="L347" s="87">
        <f t="shared" si="51"/>
        <v>0</v>
      </c>
      <c r="M347" s="86">
        <f t="shared" si="62"/>
        <v>0</v>
      </c>
      <c r="N347" s="86">
        <v>0</v>
      </c>
      <c r="O347" s="86">
        <v>2576.512270368255</v>
      </c>
      <c r="P347" s="86">
        <v>0</v>
      </c>
      <c r="Q347" s="86">
        <v>0</v>
      </c>
      <c r="R347" s="86">
        <v>3140.8700000000003</v>
      </c>
      <c r="S347" s="86">
        <f t="shared" si="63"/>
        <v>5717.3822703682554</v>
      </c>
      <c r="T347" s="81"/>
      <c r="U347" s="81"/>
      <c r="V347" s="86">
        <v>0</v>
      </c>
      <c r="W347" s="86">
        <f t="shared" si="64"/>
        <v>5717.3822703682554</v>
      </c>
      <c r="X347" s="86"/>
      <c r="Y347" s="90"/>
      <c r="Z347" s="86"/>
      <c r="AA347" s="89"/>
      <c r="AB347" s="90"/>
      <c r="AC347" s="88"/>
      <c r="AD347" s="88"/>
      <c r="AE347" s="172" t="str">
        <f t="shared" si="68"/>
        <v/>
      </c>
      <c r="AF347" s="91" t="str">
        <f t="shared" si="69"/>
        <v/>
      </c>
    </row>
    <row r="348" spans="1:32" ht="14.25" customHeight="1">
      <c r="A348" s="81" t="s">
        <v>28</v>
      </c>
      <c r="B348" s="81">
        <v>905300</v>
      </c>
      <c r="C348" s="81" t="s">
        <v>786</v>
      </c>
      <c r="D348" s="82" t="s">
        <v>787</v>
      </c>
      <c r="E348" s="83" t="s">
        <v>1162</v>
      </c>
      <c r="F348" s="82" t="s">
        <v>1163</v>
      </c>
      <c r="G348" s="81">
        <v>9050</v>
      </c>
      <c r="H348" s="81" t="s">
        <v>86</v>
      </c>
      <c r="I348" s="85">
        <v>0</v>
      </c>
      <c r="J348" s="85">
        <v>0</v>
      </c>
      <c r="K348" s="86">
        <v>0</v>
      </c>
      <c r="L348" s="87">
        <f t="shared" si="51"/>
        <v>0</v>
      </c>
      <c r="M348" s="86">
        <f t="shared" si="62"/>
        <v>0</v>
      </c>
      <c r="N348" s="86">
        <v>0</v>
      </c>
      <c r="O348" s="86">
        <v>0</v>
      </c>
      <c r="P348" s="86">
        <v>0</v>
      </c>
      <c r="Q348" s="86">
        <v>0</v>
      </c>
      <c r="R348" s="86">
        <v>1344.3600000000001</v>
      </c>
      <c r="S348" s="86">
        <f t="shared" si="63"/>
        <v>1344.3600000000001</v>
      </c>
      <c r="T348" s="81"/>
      <c r="U348" s="81"/>
      <c r="V348" s="86">
        <v>0</v>
      </c>
      <c r="W348" s="86">
        <f t="shared" si="64"/>
        <v>1344.3600000000001</v>
      </c>
      <c r="X348" s="86"/>
      <c r="Y348" s="90"/>
      <c r="Z348" s="86"/>
      <c r="AA348" s="89"/>
      <c r="AB348" s="90"/>
      <c r="AC348" s="88"/>
      <c r="AD348" s="88"/>
      <c r="AE348" s="172" t="str">
        <f t="shared" si="68"/>
        <v/>
      </c>
      <c r="AF348" s="91" t="str">
        <f t="shared" si="69"/>
        <v/>
      </c>
    </row>
    <row r="349" spans="1:32" ht="14.25" customHeight="1">
      <c r="A349" s="81" t="s">
        <v>28</v>
      </c>
      <c r="B349" s="81">
        <v>905300</v>
      </c>
      <c r="C349" s="81" t="s">
        <v>786</v>
      </c>
      <c r="D349" s="94" t="s">
        <v>787</v>
      </c>
      <c r="E349" s="83" t="s">
        <v>1164</v>
      </c>
      <c r="F349" s="82" t="s">
        <v>1165</v>
      </c>
      <c r="G349" s="81">
        <v>1667</v>
      </c>
      <c r="H349" s="81" t="s">
        <v>86</v>
      </c>
      <c r="I349" s="85">
        <v>0</v>
      </c>
      <c r="J349" s="85">
        <v>0</v>
      </c>
      <c r="K349" s="86">
        <v>0</v>
      </c>
      <c r="L349" s="87">
        <f t="shared" si="51"/>
        <v>0</v>
      </c>
      <c r="M349" s="86">
        <f t="shared" si="62"/>
        <v>0</v>
      </c>
      <c r="N349" s="86">
        <v>0</v>
      </c>
      <c r="O349" s="86">
        <v>0</v>
      </c>
      <c r="P349" s="86">
        <v>922.11919273579952</v>
      </c>
      <c r="Q349" s="86">
        <v>0</v>
      </c>
      <c r="R349" s="86">
        <v>0</v>
      </c>
      <c r="S349" s="86">
        <f t="shared" si="63"/>
        <v>922.11919273579952</v>
      </c>
      <c r="T349" s="81" t="s">
        <v>310</v>
      </c>
      <c r="U349" s="81"/>
      <c r="V349" s="86">
        <v>0</v>
      </c>
      <c r="W349" s="86">
        <f t="shared" si="64"/>
        <v>922.11919273579952</v>
      </c>
      <c r="X349" s="86"/>
      <c r="Y349" s="90"/>
      <c r="Z349" s="86" t="s">
        <v>1166</v>
      </c>
      <c r="AA349" s="89" t="s">
        <v>1167</v>
      </c>
      <c r="AB349" s="90">
        <v>1990</v>
      </c>
      <c r="AC349" s="173" t="s">
        <v>1168</v>
      </c>
      <c r="AD349" s="90">
        <v>10</v>
      </c>
      <c r="AE349" s="172">
        <f t="shared" si="68"/>
        <v>36524</v>
      </c>
      <c r="AF349" s="91">
        <f t="shared" si="69"/>
        <v>2000</v>
      </c>
    </row>
    <row r="350" spans="1:32" ht="14.25" customHeight="1">
      <c r="A350" s="81" t="s">
        <v>28</v>
      </c>
      <c r="B350" s="81">
        <v>905300</v>
      </c>
      <c r="C350" s="81" t="s">
        <v>786</v>
      </c>
      <c r="D350" s="82" t="s">
        <v>787</v>
      </c>
      <c r="E350" s="83" t="s">
        <v>1169</v>
      </c>
      <c r="F350" s="82" t="s">
        <v>1170</v>
      </c>
      <c r="G350" s="81">
        <v>1211</v>
      </c>
      <c r="H350" s="81" t="s">
        <v>86</v>
      </c>
      <c r="I350" s="85">
        <v>0</v>
      </c>
      <c r="J350" s="85">
        <v>0</v>
      </c>
      <c r="K350" s="86">
        <v>0</v>
      </c>
      <c r="L350" s="87">
        <f t="shared" si="51"/>
        <v>0</v>
      </c>
      <c r="M350" s="86">
        <f t="shared" si="62"/>
        <v>0</v>
      </c>
      <c r="N350" s="86">
        <v>1556.2247337276403</v>
      </c>
      <c r="O350" s="86">
        <v>0</v>
      </c>
      <c r="P350" s="86">
        <v>2278.9104110949984</v>
      </c>
      <c r="Q350" s="86">
        <v>0</v>
      </c>
      <c r="R350" s="86">
        <v>0</v>
      </c>
      <c r="S350" s="86">
        <f t="shared" si="63"/>
        <v>3835.1351448226387</v>
      </c>
      <c r="T350" s="81" t="s">
        <v>91</v>
      </c>
      <c r="U350" s="81"/>
      <c r="V350" s="86">
        <v>0</v>
      </c>
      <c r="W350" s="86">
        <f t="shared" si="64"/>
        <v>3835.1351448226387</v>
      </c>
      <c r="X350" s="86"/>
      <c r="Y350" s="90"/>
      <c r="Z350" s="86" t="s">
        <v>1171</v>
      </c>
      <c r="AA350" s="89" t="s">
        <v>1172</v>
      </c>
      <c r="AB350" s="90">
        <v>1997</v>
      </c>
      <c r="AC350" s="88" t="s">
        <v>1173</v>
      </c>
      <c r="AD350" s="90">
        <v>10</v>
      </c>
      <c r="AE350" s="172">
        <f t="shared" si="68"/>
        <v>39262</v>
      </c>
      <c r="AF350" s="91">
        <f t="shared" si="69"/>
        <v>2007</v>
      </c>
    </row>
    <row r="351" spans="1:32" ht="14.25" customHeight="1">
      <c r="A351" s="81" t="s">
        <v>28</v>
      </c>
      <c r="B351" s="81">
        <v>905300</v>
      </c>
      <c r="C351" s="81" t="s">
        <v>786</v>
      </c>
      <c r="D351" s="94" t="s">
        <v>787</v>
      </c>
      <c r="E351" s="83" t="s">
        <v>1174</v>
      </c>
      <c r="F351" s="82" t="s">
        <v>1175</v>
      </c>
      <c r="G351" s="81">
        <v>1500</v>
      </c>
      <c r="H351" s="81" t="s">
        <v>86</v>
      </c>
      <c r="I351" s="85">
        <v>0</v>
      </c>
      <c r="J351" s="85">
        <v>0</v>
      </c>
      <c r="K351" s="86">
        <v>0</v>
      </c>
      <c r="L351" s="87">
        <f t="shared" si="51"/>
        <v>0</v>
      </c>
      <c r="M351" s="86">
        <f t="shared" si="62"/>
        <v>0</v>
      </c>
      <c r="N351" s="86">
        <v>1936.9033559231902</v>
      </c>
      <c r="O351" s="86">
        <v>45.200566484005776</v>
      </c>
      <c r="P351" s="86">
        <v>922.11919273579952</v>
      </c>
      <c r="Q351" s="86">
        <v>0</v>
      </c>
      <c r="R351" s="86">
        <v>0</v>
      </c>
      <c r="S351" s="86">
        <f t="shared" si="63"/>
        <v>2904.2231151429955</v>
      </c>
      <c r="T351" s="81" t="s">
        <v>310</v>
      </c>
      <c r="U351" s="81"/>
      <c r="V351" s="86">
        <v>0</v>
      </c>
      <c r="W351" s="86">
        <f t="shared" si="64"/>
        <v>2904.2231151429955</v>
      </c>
      <c r="X351" s="86"/>
      <c r="Y351" s="90"/>
      <c r="Z351" s="86" t="s">
        <v>1176</v>
      </c>
      <c r="AA351" s="89" t="s">
        <v>1177</v>
      </c>
      <c r="AB351" s="90">
        <v>1997</v>
      </c>
      <c r="AC351" s="88" t="s">
        <v>1178</v>
      </c>
      <c r="AD351" s="90">
        <v>10</v>
      </c>
      <c r="AE351" s="172">
        <f t="shared" si="68"/>
        <v>39186</v>
      </c>
      <c r="AF351" s="91">
        <f t="shared" si="69"/>
        <v>2007</v>
      </c>
    </row>
    <row r="352" spans="1:32" ht="14.25" customHeight="1">
      <c r="A352" s="81" t="s">
        <v>28</v>
      </c>
      <c r="B352" s="81">
        <v>905300</v>
      </c>
      <c r="C352" s="81" t="s">
        <v>786</v>
      </c>
      <c r="D352" s="82" t="s">
        <v>787</v>
      </c>
      <c r="E352" s="83" t="s">
        <v>1179</v>
      </c>
      <c r="F352" s="84" t="s">
        <v>1180</v>
      </c>
      <c r="G352" s="81">
        <v>3004</v>
      </c>
      <c r="H352" s="81" t="s">
        <v>86</v>
      </c>
      <c r="I352" s="85">
        <v>0</v>
      </c>
      <c r="J352" s="85">
        <v>0</v>
      </c>
      <c r="K352" s="86">
        <v>0</v>
      </c>
      <c r="L352" s="87">
        <f t="shared" si="51"/>
        <v>0</v>
      </c>
      <c r="M352" s="86">
        <f t="shared" si="62"/>
        <v>0</v>
      </c>
      <c r="N352" s="86">
        <v>0</v>
      </c>
      <c r="O352" s="86">
        <v>0</v>
      </c>
      <c r="P352" s="86">
        <v>922.11919273579952</v>
      </c>
      <c r="Q352" s="86">
        <v>0</v>
      </c>
      <c r="R352" s="86">
        <v>0</v>
      </c>
      <c r="S352" s="86">
        <f t="shared" si="63"/>
        <v>922.11919273579952</v>
      </c>
      <c r="T352" s="81" t="s">
        <v>310</v>
      </c>
      <c r="U352" s="81"/>
      <c r="V352" s="86">
        <v>0</v>
      </c>
      <c r="W352" s="86">
        <f t="shared" si="64"/>
        <v>922.11919273579952</v>
      </c>
      <c r="X352" s="86"/>
      <c r="Y352" s="90"/>
      <c r="Z352" s="86" t="s">
        <v>1181</v>
      </c>
      <c r="AA352" s="89" t="s">
        <v>1182</v>
      </c>
      <c r="AB352" s="90">
        <v>1999</v>
      </c>
      <c r="AC352" s="173">
        <v>36306</v>
      </c>
      <c r="AD352" s="88">
        <v>10</v>
      </c>
      <c r="AE352" s="172">
        <f t="shared" si="68"/>
        <v>39956</v>
      </c>
      <c r="AF352" s="91">
        <f t="shared" si="69"/>
        <v>2009</v>
      </c>
    </row>
    <row r="353" spans="1:32" ht="14.25" customHeight="1">
      <c r="A353" s="81" t="s">
        <v>28</v>
      </c>
      <c r="B353" s="81">
        <v>905300</v>
      </c>
      <c r="C353" s="81" t="s">
        <v>786</v>
      </c>
      <c r="D353" s="82" t="s">
        <v>787</v>
      </c>
      <c r="E353" s="83" t="s">
        <v>1183</v>
      </c>
      <c r="F353" s="82" t="s">
        <v>1184</v>
      </c>
      <c r="G353" s="81">
        <v>3004</v>
      </c>
      <c r="H353" s="81" t="s">
        <v>86</v>
      </c>
      <c r="I353" s="85">
        <v>0</v>
      </c>
      <c r="J353" s="85">
        <v>0</v>
      </c>
      <c r="K353" s="86">
        <v>0</v>
      </c>
      <c r="L353" s="87">
        <f t="shared" si="51"/>
        <v>0</v>
      </c>
      <c r="M353" s="86">
        <f t="shared" si="62"/>
        <v>0</v>
      </c>
      <c r="N353" s="86">
        <v>0</v>
      </c>
      <c r="O353" s="86">
        <v>0</v>
      </c>
      <c r="P353" s="86">
        <v>922.11919273579952</v>
      </c>
      <c r="Q353" s="86">
        <v>0</v>
      </c>
      <c r="R353" s="86">
        <v>0</v>
      </c>
      <c r="S353" s="86">
        <f t="shared" si="63"/>
        <v>922.11919273579952</v>
      </c>
      <c r="T353" s="81" t="s">
        <v>310</v>
      </c>
      <c r="U353" s="81"/>
      <c r="V353" s="86">
        <v>0</v>
      </c>
      <c r="W353" s="86">
        <f t="shared" si="64"/>
        <v>922.11919273579952</v>
      </c>
      <c r="X353" s="86"/>
      <c r="Y353" s="90"/>
      <c r="Z353" s="86" t="s">
        <v>1181</v>
      </c>
      <c r="AA353" s="89" t="s">
        <v>1182</v>
      </c>
      <c r="AB353" s="90">
        <v>1999</v>
      </c>
      <c r="AC353" s="173">
        <v>36306</v>
      </c>
      <c r="AD353" s="88">
        <v>10</v>
      </c>
      <c r="AE353" s="172">
        <f t="shared" si="68"/>
        <v>39956</v>
      </c>
      <c r="AF353" s="91">
        <f t="shared" si="69"/>
        <v>2009</v>
      </c>
    </row>
    <row r="354" spans="1:32" ht="14.25" customHeight="1">
      <c r="A354" s="81" t="s">
        <v>28</v>
      </c>
      <c r="B354" s="81">
        <v>905300</v>
      </c>
      <c r="C354" s="81" t="s">
        <v>786</v>
      </c>
      <c r="D354" s="82" t="s">
        <v>787</v>
      </c>
      <c r="E354" s="83" t="s">
        <v>1185</v>
      </c>
      <c r="F354" s="82" t="s">
        <v>1186</v>
      </c>
      <c r="G354" s="81">
        <v>9050</v>
      </c>
      <c r="H354" s="81" t="s">
        <v>86</v>
      </c>
      <c r="I354" s="85">
        <v>0</v>
      </c>
      <c r="J354" s="85">
        <v>0</v>
      </c>
      <c r="K354" s="86">
        <v>0</v>
      </c>
      <c r="L354" s="87">
        <f t="shared" si="51"/>
        <v>0</v>
      </c>
      <c r="M354" s="86">
        <f t="shared" si="62"/>
        <v>0</v>
      </c>
      <c r="N354" s="86">
        <v>0</v>
      </c>
      <c r="O354" s="86">
        <v>0</v>
      </c>
      <c r="P354" s="86">
        <v>0</v>
      </c>
      <c r="Q354" s="86">
        <v>0</v>
      </c>
      <c r="R354" s="86">
        <v>0</v>
      </c>
      <c r="S354" s="86">
        <f t="shared" si="63"/>
        <v>0</v>
      </c>
      <c r="T354" s="81"/>
      <c r="U354" s="81"/>
      <c r="V354" s="86">
        <v>0</v>
      </c>
      <c r="W354" s="86">
        <f t="shared" si="64"/>
        <v>0</v>
      </c>
      <c r="X354" s="86"/>
      <c r="Y354" s="90"/>
      <c r="Z354" s="86"/>
      <c r="AA354" s="89"/>
      <c r="AB354" s="90"/>
      <c r="AC354" s="88"/>
      <c r="AD354" s="88"/>
      <c r="AE354" s="172" t="str">
        <f t="shared" si="68"/>
        <v/>
      </c>
      <c r="AF354" s="91" t="str">
        <f t="shared" si="69"/>
        <v/>
      </c>
    </row>
    <row r="355" spans="1:32" ht="14.25" customHeight="1">
      <c r="A355" s="81" t="s">
        <v>28</v>
      </c>
      <c r="B355" s="81">
        <v>905300</v>
      </c>
      <c r="C355" s="81" t="s">
        <v>786</v>
      </c>
      <c r="D355" s="82" t="s">
        <v>787</v>
      </c>
      <c r="E355" s="83" t="s">
        <v>1115</v>
      </c>
      <c r="F355" s="82" t="s">
        <v>1115</v>
      </c>
      <c r="G355" s="81">
        <v>1204</v>
      </c>
      <c r="H355" s="81" t="s">
        <v>1187</v>
      </c>
      <c r="I355" s="85">
        <v>6000</v>
      </c>
      <c r="J355" s="85">
        <v>11.241814759355353</v>
      </c>
      <c r="K355" s="86">
        <v>7756.4812657947214</v>
      </c>
      <c r="L355" s="87">
        <f t="shared" si="51"/>
        <v>1.2927468776324536</v>
      </c>
      <c r="M355" s="86">
        <f t="shared" si="62"/>
        <v>0</v>
      </c>
      <c r="N355" s="86">
        <v>0</v>
      </c>
      <c r="O355" s="86">
        <v>0</v>
      </c>
      <c r="P355" s="86">
        <v>2331.789038893668</v>
      </c>
      <c r="Q355" s="86">
        <v>0</v>
      </c>
      <c r="R355" s="86">
        <v>0</v>
      </c>
      <c r="S355" s="86">
        <f t="shared" si="63"/>
        <v>10088.270304688389</v>
      </c>
      <c r="T355" s="81" t="s">
        <v>74</v>
      </c>
      <c r="U355" s="81">
        <v>2033</v>
      </c>
      <c r="V355" s="86">
        <v>6322.3746666666666</v>
      </c>
      <c r="W355" s="86">
        <f t="shared" si="64"/>
        <v>16410.644971355054</v>
      </c>
      <c r="X355" s="86"/>
      <c r="Y355" s="90"/>
      <c r="Z355" s="86"/>
      <c r="AA355" s="89"/>
      <c r="AB355" s="90">
        <v>2026</v>
      </c>
      <c r="AC355" s="88" t="s">
        <v>661</v>
      </c>
      <c r="AD355" s="90">
        <v>10</v>
      </c>
      <c r="AE355" s="172" t="str">
        <f t="shared" ref="AE355:AE356" si="70">IFERROR(IF(AC355="","",AC355+(365*AD355)),"TBD")</f>
        <v>TBD</v>
      </c>
      <c r="AF355" s="91" t="s">
        <v>376</v>
      </c>
    </row>
    <row r="356" spans="1:32" ht="14.25" customHeight="1">
      <c r="A356" s="81" t="s">
        <v>28</v>
      </c>
      <c r="B356" s="81">
        <v>905300</v>
      </c>
      <c r="C356" s="81" t="s">
        <v>786</v>
      </c>
      <c r="D356" s="82" t="s">
        <v>787</v>
      </c>
      <c r="E356" s="83" t="s">
        <v>1188</v>
      </c>
      <c r="F356" s="82" t="s">
        <v>1189</v>
      </c>
      <c r="G356" s="81">
        <v>3004</v>
      </c>
      <c r="H356" s="81" t="s">
        <v>86</v>
      </c>
      <c r="I356" s="85">
        <v>0</v>
      </c>
      <c r="J356" s="85"/>
      <c r="K356" s="86">
        <v>0</v>
      </c>
      <c r="L356" s="87">
        <f t="shared" si="51"/>
        <v>0</v>
      </c>
      <c r="M356" s="86">
        <f t="shared" si="62"/>
        <v>0</v>
      </c>
      <c r="N356" s="86">
        <v>0</v>
      </c>
      <c r="O356" s="86">
        <v>0</v>
      </c>
      <c r="P356" s="86">
        <v>922.11919273579952</v>
      </c>
      <c r="Q356" s="86">
        <v>0</v>
      </c>
      <c r="R356" s="86">
        <v>0</v>
      </c>
      <c r="S356" s="86">
        <f t="shared" si="63"/>
        <v>922.11919273579952</v>
      </c>
      <c r="T356" s="81" t="s">
        <v>310</v>
      </c>
      <c r="U356" s="81"/>
      <c r="V356" s="86">
        <v>0</v>
      </c>
      <c r="W356" s="86">
        <f t="shared" si="64"/>
        <v>922.11919273579952</v>
      </c>
      <c r="X356" s="86"/>
      <c r="Y356" s="90"/>
      <c r="Z356" s="86"/>
      <c r="AA356" s="89"/>
      <c r="AB356" s="90">
        <v>2025</v>
      </c>
      <c r="AC356" s="88" t="s">
        <v>1190</v>
      </c>
      <c r="AD356" s="88"/>
      <c r="AE356" s="172">
        <f t="shared" si="70"/>
        <v>45965</v>
      </c>
      <c r="AF356" s="91">
        <f t="shared" ref="AF356:AF486" si="71">IF(AE356="","", IF(MONTH(AE356)&gt;6,YEAR(AE356)+1,YEAR(AE356)))</f>
        <v>2026</v>
      </c>
    </row>
    <row r="357" spans="1:32" ht="14.25" customHeight="1">
      <c r="A357" s="81" t="s">
        <v>28</v>
      </c>
      <c r="B357" s="81">
        <v>905300</v>
      </c>
      <c r="C357" s="81" t="s">
        <v>786</v>
      </c>
      <c r="D357" s="82" t="s">
        <v>787</v>
      </c>
      <c r="E357" s="83" t="s">
        <v>1191</v>
      </c>
      <c r="F357" s="82" t="s">
        <v>1192</v>
      </c>
      <c r="G357" s="81">
        <v>3004</v>
      </c>
      <c r="H357" s="81" t="s">
        <v>86</v>
      </c>
      <c r="I357" s="85">
        <v>0</v>
      </c>
      <c r="J357" s="85">
        <v>0</v>
      </c>
      <c r="K357" s="86">
        <v>0</v>
      </c>
      <c r="L357" s="87">
        <f t="shared" si="51"/>
        <v>0</v>
      </c>
      <c r="M357" s="86">
        <f t="shared" si="62"/>
        <v>0</v>
      </c>
      <c r="N357" s="86">
        <v>0</v>
      </c>
      <c r="O357" s="86">
        <v>0</v>
      </c>
      <c r="P357" s="86">
        <v>922.11919273579952</v>
      </c>
      <c r="Q357" s="86">
        <v>0</v>
      </c>
      <c r="R357" s="86">
        <v>0</v>
      </c>
      <c r="S357" s="86">
        <f t="shared" si="63"/>
        <v>922.11919273579952</v>
      </c>
      <c r="T357" s="81" t="s">
        <v>310</v>
      </c>
      <c r="U357" s="81"/>
      <c r="V357" s="86">
        <v>0</v>
      </c>
      <c r="W357" s="86">
        <f t="shared" si="64"/>
        <v>922.11919273579952</v>
      </c>
      <c r="X357" s="86"/>
      <c r="Y357" s="90"/>
      <c r="Z357" s="86" t="s">
        <v>1193</v>
      </c>
      <c r="AA357" s="89" t="s">
        <v>1194</v>
      </c>
      <c r="AB357" s="90">
        <v>2016</v>
      </c>
      <c r="AC357" s="88" t="s">
        <v>1130</v>
      </c>
      <c r="AD357" s="90">
        <v>10</v>
      </c>
      <c r="AE357" s="172">
        <f t="shared" ref="AE357:AE367" si="72">IF(AC357="","",AC357+(365*AD357))</f>
        <v>45841</v>
      </c>
      <c r="AF357" s="91">
        <f t="shared" si="71"/>
        <v>2026</v>
      </c>
    </row>
    <row r="358" spans="1:32" ht="14.25" customHeight="1">
      <c r="A358" s="81" t="s">
        <v>28</v>
      </c>
      <c r="B358" s="81">
        <v>905300</v>
      </c>
      <c r="C358" s="81" t="s">
        <v>786</v>
      </c>
      <c r="D358" s="82" t="s">
        <v>787</v>
      </c>
      <c r="E358" s="83" t="s">
        <v>1195</v>
      </c>
      <c r="F358" s="82" t="s">
        <v>1196</v>
      </c>
      <c r="G358" s="81">
        <v>3001</v>
      </c>
      <c r="H358" s="81" t="s">
        <v>86</v>
      </c>
      <c r="I358" s="85">
        <v>0</v>
      </c>
      <c r="J358" s="85">
        <v>0</v>
      </c>
      <c r="K358" s="86">
        <v>0</v>
      </c>
      <c r="L358" s="87">
        <f t="shared" si="51"/>
        <v>0</v>
      </c>
      <c r="M358" s="86">
        <f t="shared" si="62"/>
        <v>0</v>
      </c>
      <c r="N358" s="86">
        <v>0</v>
      </c>
      <c r="O358" s="86">
        <v>0</v>
      </c>
      <c r="P358" s="86">
        <v>922.11919273579952</v>
      </c>
      <c r="Q358" s="86">
        <v>0</v>
      </c>
      <c r="R358" s="86">
        <v>0</v>
      </c>
      <c r="S358" s="86">
        <f t="shared" si="63"/>
        <v>922.11919273579952</v>
      </c>
      <c r="T358" s="81" t="s">
        <v>310</v>
      </c>
      <c r="U358" s="81"/>
      <c r="V358" s="86">
        <v>0</v>
      </c>
      <c r="W358" s="86">
        <f t="shared" si="64"/>
        <v>922.11919273579952</v>
      </c>
      <c r="X358" s="86"/>
      <c r="Y358" s="90"/>
      <c r="Z358" s="86" t="s">
        <v>1128</v>
      </c>
      <c r="AA358" s="89" t="s">
        <v>1129</v>
      </c>
      <c r="AB358" s="90">
        <v>2016</v>
      </c>
      <c r="AC358" s="88" t="s">
        <v>1130</v>
      </c>
      <c r="AD358" s="90">
        <v>10</v>
      </c>
      <c r="AE358" s="172">
        <f t="shared" si="72"/>
        <v>45841</v>
      </c>
      <c r="AF358" s="91">
        <f t="shared" si="71"/>
        <v>2026</v>
      </c>
    </row>
    <row r="359" spans="1:32" ht="14.25" customHeight="1">
      <c r="A359" s="81" t="s">
        <v>28</v>
      </c>
      <c r="B359" s="81">
        <v>905300</v>
      </c>
      <c r="C359" s="81" t="s">
        <v>786</v>
      </c>
      <c r="D359" s="82" t="s">
        <v>787</v>
      </c>
      <c r="E359" s="83" t="s">
        <v>1197</v>
      </c>
      <c r="F359" s="82" t="s">
        <v>1198</v>
      </c>
      <c r="G359" s="81">
        <v>3001</v>
      </c>
      <c r="H359" s="81" t="s">
        <v>86</v>
      </c>
      <c r="I359" s="85">
        <v>0</v>
      </c>
      <c r="J359" s="85">
        <v>0</v>
      </c>
      <c r="K359" s="86">
        <v>0</v>
      </c>
      <c r="L359" s="87">
        <f t="shared" si="51"/>
        <v>0</v>
      </c>
      <c r="M359" s="86">
        <f t="shared" si="62"/>
        <v>0</v>
      </c>
      <c r="N359" s="86">
        <v>0</v>
      </c>
      <c r="O359" s="86">
        <v>0</v>
      </c>
      <c r="P359" s="86">
        <v>922.11919273579952</v>
      </c>
      <c r="Q359" s="86">
        <v>0</v>
      </c>
      <c r="R359" s="86">
        <v>0</v>
      </c>
      <c r="S359" s="86">
        <f t="shared" si="63"/>
        <v>922.11919273579952</v>
      </c>
      <c r="T359" s="81" t="s">
        <v>310</v>
      </c>
      <c r="U359" s="81"/>
      <c r="V359" s="86">
        <v>0</v>
      </c>
      <c r="W359" s="86">
        <f t="shared" si="64"/>
        <v>922.11919273579952</v>
      </c>
      <c r="X359" s="86"/>
      <c r="Y359" s="90"/>
      <c r="Z359" s="86" t="s">
        <v>1128</v>
      </c>
      <c r="AA359" s="89" t="s">
        <v>1129</v>
      </c>
      <c r="AB359" s="90">
        <v>2016</v>
      </c>
      <c r="AC359" s="88" t="s">
        <v>1130</v>
      </c>
      <c r="AD359" s="90">
        <v>10</v>
      </c>
      <c r="AE359" s="172">
        <f t="shared" si="72"/>
        <v>45841</v>
      </c>
      <c r="AF359" s="91">
        <f t="shared" si="71"/>
        <v>2026</v>
      </c>
    </row>
    <row r="360" spans="1:32" ht="14.25" customHeight="1">
      <c r="A360" s="81" t="s">
        <v>28</v>
      </c>
      <c r="B360" s="81">
        <v>905500</v>
      </c>
      <c r="C360" s="81" t="s">
        <v>1199</v>
      </c>
      <c r="D360" s="82" t="s">
        <v>1200</v>
      </c>
      <c r="E360" s="83" t="s">
        <v>1201</v>
      </c>
      <c r="F360" s="82" t="s">
        <v>1202</v>
      </c>
      <c r="G360" s="81">
        <v>1254</v>
      </c>
      <c r="H360" s="81" t="s">
        <v>86</v>
      </c>
      <c r="I360" s="85">
        <v>0</v>
      </c>
      <c r="J360" s="85">
        <v>0</v>
      </c>
      <c r="K360" s="86">
        <v>0</v>
      </c>
      <c r="L360" s="87">
        <f t="shared" si="51"/>
        <v>0</v>
      </c>
      <c r="M360" s="86">
        <f t="shared" si="62"/>
        <v>0</v>
      </c>
      <c r="N360" s="86">
        <v>2264.9696804294113</v>
      </c>
      <c r="O360" s="86">
        <v>2768.1804965485371</v>
      </c>
      <c r="P360" s="86">
        <v>2278.9104110949984</v>
      </c>
      <c r="Q360" s="86">
        <v>0</v>
      </c>
      <c r="R360" s="86">
        <v>0</v>
      </c>
      <c r="S360" s="86">
        <f t="shared" si="63"/>
        <v>7312.0605880729463</v>
      </c>
      <c r="T360" s="81" t="s">
        <v>91</v>
      </c>
      <c r="U360" s="81"/>
      <c r="V360" s="86">
        <v>0</v>
      </c>
      <c r="W360" s="86">
        <f t="shared" si="64"/>
        <v>7312.0605880729463</v>
      </c>
      <c r="X360" s="86"/>
      <c r="Y360" s="90"/>
      <c r="Z360" s="86" t="s">
        <v>329</v>
      </c>
      <c r="AA360" s="89" t="s">
        <v>1203</v>
      </c>
      <c r="AB360" s="90">
        <v>2004</v>
      </c>
      <c r="AC360" s="88" t="s">
        <v>1204</v>
      </c>
      <c r="AD360" s="90">
        <v>10</v>
      </c>
      <c r="AE360" s="172">
        <f t="shared" si="72"/>
        <v>42076</v>
      </c>
      <c r="AF360" s="91">
        <f t="shared" si="71"/>
        <v>2015</v>
      </c>
    </row>
    <row r="361" spans="1:32" ht="14.25" customHeight="1">
      <c r="A361" s="81" t="s">
        <v>28</v>
      </c>
      <c r="B361" s="81">
        <v>905500</v>
      </c>
      <c r="C361" s="81" t="s">
        <v>1199</v>
      </c>
      <c r="D361" s="82" t="s">
        <v>1200</v>
      </c>
      <c r="E361" s="83" t="s">
        <v>1205</v>
      </c>
      <c r="F361" s="82" t="s">
        <v>1206</v>
      </c>
      <c r="G361" s="81">
        <v>1256</v>
      </c>
      <c r="H361" s="81" t="s">
        <v>86</v>
      </c>
      <c r="I361" s="85">
        <v>0</v>
      </c>
      <c r="J361" s="85">
        <v>0</v>
      </c>
      <c r="K361" s="86">
        <v>0</v>
      </c>
      <c r="L361" s="87">
        <f t="shared" si="51"/>
        <v>0</v>
      </c>
      <c r="M361" s="86">
        <f t="shared" si="62"/>
        <v>0</v>
      </c>
      <c r="N361" s="86">
        <v>510.06306835776326</v>
      </c>
      <c r="O361" s="86">
        <v>5407.5233824616735</v>
      </c>
      <c r="P361" s="86">
        <v>2278.9104110949984</v>
      </c>
      <c r="Q361" s="86">
        <v>0</v>
      </c>
      <c r="R361" s="86">
        <v>800.35</v>
      </c>
      <c r="S361" s="86">
        <f t="shared" si="63"/>
        <v>8996.8468619144351</v>
      </c>
      <c r="T361" s="81" t="s">
        <v>91</v>
      </c>
      <c r="U361" s="81"/>
      <c r="V361" s="86">
        <v>0</v>
      </c>
      <c r="W361" s="86">
        <f t="shared" si="64"/>
        <v>8996.8468619144351</v>
      </c>
      <c r="X361" s="86"/>
      <c r="Y361" s="90"/>
      <c r="Z361" s="86" t="s">
        <v>1207</v>
      </c>
      <c r="AA361" s="89" t="s">
        <v>1208</v>
      </c>
      <c r="AB361" s="90">
        <v>2005</v>
      </c>
      <c r="AC361" s="88" t="s">
        <v>1209</v>
      </c>
      <c r="AD361" s="90">
        <v>10</v>
      </c>
      <c r="AE361" s="172">
        <f t="shared" si="72"/>
        <v>42204</v>
      </c>
      <c r="AF361" s="91">
        <f t="shared" si="71"/>
        <v>2016</v>
      </c>
    </row>
    <row r="362" spans="1:32" ht="14.25" customHeight="1">
      <c r="A362" s="81" t="s">
        <v>28</v>
      </c>
      <c r="B362" s="81">
        <v>905500</v>
      </c>
      <c r="C362" s="81" t="s">
        <v>1199</v>
      </c>
      <c r="D362" s="82" t="s">
        <v>1200</v>
      </c>
      <c r="E362" s="83" t="s">
        <v>1210</v>
      </c>
      <c r="F362" s="82" t="s">
        <v>1211</v>
      </c>
      <c r="G362" s="81">
        <v>4040</v>
      </c>
      <c r="H362" s="81" t="s">
        <v>86</v>
      </c>
      <c r="I362" s="85">
        <v>0</v>
      </c>
      <c r="J362" s="85">
        <v>0</v>
      </c>
      <c r="K362" s="86">
        <v>0</v>
      </c>
      <c r="L362" s="87">
        <f t="shared" si="51"/>
        <v>0</v>
      </c>
      <c r="M362" s="86">
        <f t="shared" si="62"/>
        <v>0</v>
      </c>
      <c r="N362" s="86">
        <v>0</v>
      </c>
      <c r="O362" s="86">
        <v>0</v>
      </c>
      <c r="P362" s="86">
        <v>922.11919273579952</v>
      </c>
      <c r="Q362" s="86">
        <v>0</v>
      </c>
      <c r="R362" s="86">
        <v>0</v>
      </c>
      <c r="S362" s="86">
        <f t="shared" si="63"/>
        <v>922.11919273579952</v>
      </c>
      <c r="T362" s="81" t="s">
        <v>310</v>
      </c>
      <c r="U362" s="81"/>
      <c r="V362" s="86">
        <v>0</v>
      </c>
      <c r="W362" s="86">
        <f t="shared" si="64"/>
        <v>922.11919273579952</v>
      </c>
      <c r="X362" s="86"/>
      <c r="Y362" s="90"/>
      <c r="Z362" s="86" t="s">
        <v>1212</v>
      </c>
      <c r="AA362" s="89" t="s">
        <v>1213</v>
      </c>
      <c r="AB362" s="90">
        <v>2005</v>
      </c>
      <c r="AC362" s="88" t="s">
        <v>1214</v>
      </c>
      <c r="AD362" s="90">
        <v>10</v>
      </c>
      <c r="AE362" s="172">
        <f t="shared" si="72"/>
        <v>42215</v>
      </c>
      <c r="AF362" s="91">
        <f t="shared" si="71"/>
        <v>2016</v>
      </c>
    </row>
    <row r="363" spans="1:32" ht="14.25" customHeight="1">
      <c r="A363" s="81" t="s">
        <v>28</v>
      </c>
      <c r="B363" s="81">
        <v>905500</v>
      </c>
      <c r="C363" s="81" t="s">
        <v>1199</v>
      </c>
      <c r="D363" s="82" t="s">
        <v>1200</v>
      </c>
      <c r="E363" s="83" t="s">
        <v>1215</v>
      </c>
      <c r="F363" s="82"/>
      <c r="G363" s="81">
        <v>1209</v>
      </c>
      <c r="H363" s="81" t="s">
        <v>1187</v>
      </c>
      <c r="I363" s="85">
        <v>2523</v>
      </c>
      <c r="J363" s="85">
        <v>8.8696887092161489</v>
      </c>
      <c r="K363" s="86">
        <v>6119.7925583334491</v>
      </c>
      <c r="L363" s="87">
        <f t="shared" si="51"/>
        <v>1.0199654263889082</v>
      </c>
      <c r="M363" s="86">
        <f t="shared" si="62"/>
        <v>0</v>
      </c>
      <c r="N363" s="86">
        <v>0</v>
      </c>
      <c r="O363" s="86">
        <v>0</v>
      </c>
      <c r="P363" s="86">
        <v>2331.789038893668</v>
      </c>
      <c r="Q363" s="86">
        <v>0</v>
      </c>
      <c r="R363" s="86">
        <v>0</v>
      </c>
      <c r="S363" s="86">
        <f t="shared" si="63"/>
        <v>8451.5815972271175</v>
      </c>
      <c r="T363" s="81" t="s">
        <v>91</v>
      </c>
      <c r="U363" s="81"/>
      <c r="V363" s="86">
        <v>0</v>
      </c>
      <c r="W363" s="86">
        <f t="shared" si="64"/>
        <v>8451.5815972271175</v>
      </c>
      <c r="X363" s="86"/>
      <c r="Y363" s="90"/>
      <c r="Z363" s="86" t="s">
        <v>1216</v>
      </c>
      <c r="AA363" s="89" t="s">
        <v>1217</v>
      </c>
      <c r="AB363" s="90">
        <v>2005</v>
      </c>
      <c r="AC363" s="88" t="s">
        <v>1218</v>
      </c>
      <c r="AD363" s="90">
        <v>10</v>
      </c>
      <c r="AE363" s="172">
        <f t="shared" si="72"/>
        <v>42167</v>
      </c>
      <c r="AF363" s="91">
        <f t="shared" si="71"/>
        <v>2015</v>
      </c>
    </row>
    <row r="364" spans="1:32" ht="14.25" customHeight="1">
      <c r="A364" s="81" t="s">
        <v>28</v>
      </c>
      <c r="B364" s="81">
        <v>905500</v>
      </c>
      <c r="C364" s="81" t="s">
        <v>1199</v>
      </c>
      <c r="D364" s="82" t="s">
        <v>1200</v>
      </c>
      <c r="E364" s="83" t="s">
        <v>1219</v>
      </c>
      <c r="F364" s="82" t="s">
        <v>1220</v>
      </c>
      <c r="G364" s="81">
        <v>4040</v>
      </c>
      <c r="H364" s="81" t="s">
        <v>86</v>
      </c>
      <c r="I364" s="85">
        <v>0</v>
      </c>
      <c r="J364" s="85">
        <v>0</v>
      </c>
      <c r="K364" s="86">
        <v>0</v>
      </c>
      <c r="L364" s="87">
        <f t="shared" si="51"/>
        <v>0</v>
      </c>
      <c r="M364" s="86">
        <f t="shared" si="62"/>
        <v>0</v>
      </c>
      <c r="N364" s="86">
        <v>0</v>
      </c>
      <c r="O364" s="86">
        <v>0</v>
      </c>
      <c r="P364" s="86">
        <v>922.11919273579952</v>
      </c>
      <c r="Q364" s="86">
        <v>0</v>
      </c>
      <c r="R364" s="86">
        <v>0</v>
      </c>
      <c r="S364" s="86">
        <f t="shared" si="63"/>
        <v>922.11919273579952</v>
      </c>
      <c r="T364" s="81" t="s">
        <v>310</v>
      </c>
      <c r="U364" s="81"/>
      <c r="V364" s="86">
        <v>0</v>
      </c>
      <c r="W364" s="86">
        <f t="shared" si="64"/>
        <v>922.11919273579952</v>
      </c>
      <c r="X364" s="86"/>
      <c r="Y364" s="90"/>
      <c r="Z364" s="86" t="s">
        <v>1212</v>
      </c>
      <c r="AA364" s="89" t="s">
        <v>1043</v>
      </c>
      <c r="AB364" s="90">
        <v>2007</v>
      </c>
      <c r="AC364" s="88" t="s">
        <v>1221</v>
      </c>
      <c r="AD364" s="90">
        <v>10</v>
      </c>
      <c r="AE364" s="172">
        <f t="shared" si="72"/>
        <v>43084</v>
      </c>
      <c r="AF364" s="91">
        <f t="shared" si="71"/>
        <v>2018</v>
      </c>
    </row>
    <row r="365" spans="1:32" ht="14.25" customHeight="1">
      <c r="A365" s="81" t="s">
        <v>28</v>
      </c>
      <c r="B365" s="81">
        <v>905500</v>
      </c>
      <c r="C365" s="81" t="s">
        <v>1199</v>
      </c>
      <c r="D365" s="82" t="s">
        <v>1200</v>
      </c>
      <c r="E365" s="83" t="s">
        <v>1222</v>
      </c>
      <c r="F365" s="82" t="s">
        <v>1223</v>
      </c>
      <c r="G365" s="81">
        <v>1500</v>
      </c>
      <c r="H365" s="81" t="s">
        <v>86</v>
      </c>
      <c r="I365" s="85">
        <v>0</v>
      </c>
      <c r="J365" s="85">
        <v>0</v>
      </c>
      <c r="K365" s="86">
        <v>0</v>
      </c>
      <c r="L365" s="87">
        <f t="shared" si="51"/>
        <v>0</v>
      </c>
      <c r="M365" s="86">
        <f t="shared" si="62"/>
        <v>0</v>
      </c>
      <c r="N365" s="86">
        <v>415.33667001714855</v>
      </c>
      <c r="O365" s="86">
        <v>173.27264679725673</v>
      </c>
      <c r="P365" s="86">
        <v>922.11919273579952</v>
      </c>
      <c r="Q365" s="86">
        <v>0</v>
      </c>
      <c r="R365" s="86">
        <v>0</v>
      </c>
      <c r="S365" s="86">
        <f t="shared" si="63"/>
        <v>1510.7285095502048</v>
      </c>
      <c r="T365" s="81" t="s">
        <v>310</v>
      </c>
      <c r="U365" s="81"/>
      <c r="V365" s="86">
        <v>0</v>
      </c>
      <c r="W365" s="86">
        <f t="shared" si="64"/>
        <v>1510.7285095502048</v>
      </c>
      <c r="X365" s="86"/>
      <c r="Y365" s="90"/>
      <c r="Z365" s="86" t="s">
        <v>1224</v>
      </c>
      <c r="AA365" s="89" t="s">
        <v>1177</v>
      </c>
      <c r="AB365" s="90">
        <v>2008</v>
      </c>
      <c r="AC365" s="88" t="s">
        <v>1225</v>
      </c>
      <c r="AD365" s="90">
        <v>10</v>
      </c>
      <c r="AE365" s="172">
        <f t="shared" si="72"/>
        <v>43441</v>
      </c>
      <c r="AF365" s="91">
        <f t="shared" si="71"/>
        <v>2019</v>
      </c>
    </row>
    <row r="366" spans="1:32" ht="14.25" customHeight="1">
      <c r="A366" s="81" t="s">
        <v>28</v>
      </c>
      <c r="B366" s="81">
        <v>905500</v>
      </c>
      <c r="C366" s="81" t="s">
        <v>1199</v>
      </c>
      <c r="D366" s="82" t="s">
        <v>1200</v>
      </c>
      <c r="E366" s="83" t="s">
        <v>1226</v>
      </c>
      <c r="F366" s="82" t="s">
        <v>1227</v>
      </c>
      <c r="G366" s="81">
        <v>1505</v>
      </c>
      <c r="H366" s="81" t="s">
        <v>86</v>
      </c>
      <c r="I366" s="85">
        <v>0</v>
      </c>
      <c r="J366" s="85">
        <v>0</v>
      </c>
      <c r="K366" s="86">
        <v>0</v>
      </c>
      <c r="L366" s="87">
        <f t="shared" si="51"/>
        <v>0</v>
      </c>
      <c r="M366" s="86">
        <f t="shared" si="62"/>
        <v>0</v>
      </c>
      <c r="N366" s="86">
        <v>1120.4889003992332</v>
      </c>
      <c r="O366" s="86">
        <v>0</v>
      </c>
      <c r="P366" s="86">
        <v>922.11919273579952</v>
      </c>
      <c r="Q366" s="86">
        <v>0</v>
      </c>
      <c r="R366" s="86">
        <v>0</v>
      </c>
      <c r="S366" s="86">
        <f t="shared" si="63"/>
        <v>2042.6080931350327</v>
      </c>
      <c r="T366" s="81" t="s">
        <v>310</v>
      </c>
      <c r="U366" s="81"/>
      <c r="V366" s="86">
        <v>0</v>
      </c>
      <c r="W366" s="86">
        <f t="shared" si="64"/>
        <v>2042.6080931350327</v>
      </c>
      <c r="X366" s="86"/>
      <c r="Y366" s="90"/>
      <c r="Z366" s="86" t="s">
        <v>1228</v>
      </c>
      <c r="AA366" s="89" t="s">
        <v>1229</v>
      </c>
      <c r="AB366" s="90">
        <v>2011</v>
      </c>
      <c r="AC366" s="88" t="s">
        <v>1230</v>
      </c>
      <c r="AD366" s="90">
        <v>10</v>
      </c>
      <c r="AE366" s="172">
        <f t="shared" si="72"/>
        <v>44466</v>
      </c>
      <c r="AF366" s="91">
        <f t="shared" si="71"/>
        <v>2022</v>
      </c>
    </row>
    <row r="367" spans="1:32" ht="14.25" customHeight="1">
      <c r="A367" s="81" t="s">
        <v>28</v>
      </c>
      <c r="B367" s="81">
        <v>905500</v>
      </c>
      <c r="C367" s="81" t="s">
        <v>1199</v>
      </c>
      <c r="D367" s="82" t="s">
        <v>1200</v>
      </c>
      <c r="E367" s="83" t="s">
        <v>1231</v>
      </c>
      <c r="F367" s="82" t="s">
        <v>1232</v>
      </c>
      <c r="G367" s="81">
        <v>1505</v>
      </c>
      <c r="H367" s="81" t="s">
        <v>86</v>
      </c>
      <c r="I367" s="85">
        <v>0</v>
      </c>
      <c r="J367" s="85">
        <v>0</v>
      </c>
      <c r="K367" s="86">
        <v>0</v>
      </c>
      <c r="L367" s="87">
        <f t="shared" si="51"/>
        <v>0</v>
      </c>
      <c r="M367" s="86">
        <f t="shared" si="62"/>
        <v>0</v>
      </c>
      <c r="N367" s="86">
        <v>1705.7657182028986</v>
      </c>
      <c r="O367" s="86">
        <v>0</v>
      </c>
      <c r="P367" s="86">
        <v>922.11919273579952</v>
      </c>
      <c r="Q367" s="86">
        <v>0</v>
      </c>
      <c r="R367" s="86">
        <v>0</v>
      </c>
      <c r="S367" s="86">
        <f t="shared" si="63"/>
        <v>2627.8849109386983</v>
      </c>
      <c r="T367" s="81" t="s">
        <v>310</v>
      </c>
      <c r="U367" s="81"/>
      <c r="V367" s="86">
        <v>0</v>
      </c>
      <c r="W367" s="86">
        <f t="shared" si="64"/>
        <v>2627.8849109386983</v>
      </c>
      <c r="X367" s="86"/>
      <c r="Y367" s="90"/>
      <c r="Z367" s="86" t="s">
        <v>1228</v>
      </c>
      <c r="AA367" s="89" t="s">
        <v>1229</v>
      </c>
      <c r="AB367" s="90">
        <v>2011</v>
      </c>
      <c r="AC367" s="88" t="s">
        <v>1230</v>
      </c>
      <c r="AD367" s="90">
        <v>10</v>
      </c>
      <c r="AE367" s="172">
        <f t="shared" si="72"/>
        <v>44466</v>
      </c>
      <c r="AF367" s="91">
        <f t="shared" si="71"/>
        <v>2022</v>
      </c>
    </row>
    <row r="368" spans="1:32" ht="14.25" customHeight="1">
      <c r="A368" s="81" t="s">
        <v>28</v>
      </c>
      <c r="B368" s="81">
        <v>905500</v>
      </c>
      <c r="C368" s="81" t="s">
        <v>1199</v>
      </c>
      <c r="D368" s="82" t="s">
        <v>1200</v>
      </c>
      <c r="E368" s="83" t="s">
        <v>1233</v>
      </c>
      <c r="F368" s="82" t="s">
        <v>1234</v>
      </c>
      <c r="G368" s="81">
        <v>1210</v>
      </c>
      <c r="H368" s="81" t="s">
        <v>1187</v>
      </c>
      <c r="I368" s="85">
        <v>8486</v>
      </c>
      <c r="J368" s="85">
        <v>9.0759605396630363</v>
      </c>
      <c r="K368" s="86">
        <v>6262.1133155039961</v>
      </c>
      <c r="L368" s="87">
        <f t="shared" si="51"/>
        <v>1.0436855525839994</v>
      </c>
      <c r="M368" s="86">
        <f t="shared" si="62"/>
        <v>2594.6022837238224</v>
      </c>
      <c r="N368" s="86">
        <v>0</v>
      </c>
      <c r="O368" s="86">
        <v>0</v>
      </c>
      <c r="P368" s="86">
        <v>974.99782053446927</v>
      </c>
      <c r="Q368" s="86">
        <v>0</v>
      </c>
      <c r="R368" s="86">
        <v>0</v>
      </c>
      <c r="S368" s="86">
        <f t="shared" si="63"/>
        <v>9831.7134197622872</v>
      </c>
      <c r="T368" s="81" t="s">
        <v>91</v>
      </c>
      <c r="U368" s="81"/>
      <c r="V368" s="86">
        <v>0</v>
      </c>
      <c r="W368" s="86">
        <f t="shared" si="64"/>
        <v>9831.7134197622872</v>
      </c>
      <c r="X368" s="86"/>
      <c r="Y368" s="90"/>
      <c r="Z368" s="86"/>
      <c r="AA368" s="89"/>
      <c r="AB368" s="90">
        <v>2012</v>
      </c>
      <c r="AC368" s="88" t="s">
        <v>1235</v>
      </c>
      <c r="AD368" s="90">
        <v>10</v>
      </c>
      <c r="AE368" s="172">
        <f>IFERROR(IF(AC368="","",AC368+(365*AD368)),"TBD")</f>
        <v>44704</v>
      </c>
      <c r="AF368" s="91">
        <f t="shared" si="71"/>
        <v>2022</v>
      </c>
    </row>
    <row r="369" spans="1:32" ht="14.25" customHeight="1">
      <c r="A369" s="81" t="s">
        <v>28</v>
      </c>
      <c r="B369" s="81">
        <v>905500</v>
      </c>
      <c r="C369" s="81" t="s">
        <v>1199</v>
      </c>
      <c r="D369" s="94" t="s">
        <v>1200</v>
      </c>
      <c r="E369" s="83" t="s">
        <v>1236</v>
      </c>
      <c r="F369" s="82" t="s">
        <v>1237</v>
      </c>
      <c r="G369" s="81">
        <v>1300</v>
      </c>
      <c r="H369" s="81" t="s">
        <v>86</v>
      </c>
      <c r="I369" s="85">
        <v>0</v>
      </c>
      <c r="J369" s="85">
        <v>0</v>
      </c>
      <c r="K369" s="86">
        <v>0</v>
      </c>
      <c r="L369" s="87">
        <f t="shared" si="51"/>
        <v>0</v>
      </c>
      <c r="M369" s="86">
        <f t="shared" si="62"/>
        <v>0</v>
      </c>
      <c r="N369" s="86">
        <v>1523.6756570443513</v>
      </c>
      <c r="O369" s="86">
        <v>587.52738351214884</v>
      </c>
      <c r="P369" s="86">
        <v>2278.9104110949984</v>
      </c>
      <c r="Q369" s="86">
        <v>0</v>
      </c>
      <c r="R369" s="86">
        <v>332.99</v>
      </c>
      <c r="S369" s="86">
        <f t="shared" si="63"/>
        <v>4723.1034516514983</v>
      </c>
      <c r="T369" s="81" t="s">
        <v>74</v>
      </c>
      <c r="U369" s="83">
        <f t="shared" ref="U369:U372" si="73">AF369</f>
        <v>2025</v>
      </c>
      <c r="V369" s="86">
        <v>17766.502679999998</v>
      </c>
      <c r="W369" s="86">
        <f t="shared" si="64"/>
        <v>22489.606131651497</v>
      </c>
      <c r="X369" s="86"/>
      <c r="Y369" s="90"/>
      <c r="Z369" s="86" t="s">
        <v>965</v>
      </c>
      <c r="AA369" s="89" t="s">
        <v>1238</v>
      </c>
      <c r="AB369" s="90">
        <v>2015</v>
      </c>
      <c r="AC369" s="88" t="s">
        <v>1239</v>
      </c>
      <c r="AD369" s="90">
        <v>10</v>
      </c>
      <c r="AE369" s="172">
        <f t="shared" ref="AE369:AE429" si="74">IF(AC369="","",AC369+(365*AD369))</f>
        <v>45676</v>
      </c>
      <c r="AF369" s="91">
        <f t="shared" si="71"/>
        <v>2025</v>
      </c>
    </row>
    <row r="370" spans="1:32" ht="14.25" customHeight="1">
      <c r="A370" s="81" t="s">
        <v>28</v>
      </c>
      <c r="B370" s="81">
        <v>905500</v>
      </c>
      <c r="C370" s="81" t="s">
        <v>1199</v>
      </c>
      <c r="D370" s="94" t="s">
        <v>1200</v>
      </c>
      <c r="E370" s="83" t="s">
        <v>1240</v>
      </c>
      <c r="F370" s="82" t="s">
        <v>1241</v>
      </c>
      <c r="G370" s="81">
        <v>1253</v>
      </c>
      <c r="H370" s="81" t="s">
        <v>86</v>
      </c>
      <c r="I370" s="85">
        <v>0</v>
      </c>
      <c r="J370" s="85">
        <v>0</v>
      </c>
      <c r="K370" s="86">
        <v>0</v>
      </c>
      <c r="L370" s="87">
        <f t="shared" si="51"/>
        <v>0</v>
      </c>
      <c r="M370" s="86">
        <f t="shared" si="62"/>
        <v>0</v>
      </c>
      <c r="N370" s="86">
        <v>681.73891805457004</v>
      </c>
      <c r="O370" s="86">
        <v>1937.609629641122</v>
      </c>
      <c r="P370" s="86">
        <v>2278.9104110949984</v>
      </c>
      <c r="Q370" s="86">
        <v>566.0871644301991</v>
      </c>
      <c r="R370" s="86">
        <v>0</v>
      </c>
      <c r="S370" s="86">
        <f t="shared" si="63"/>
        <v>5464.3461232208892</v>
      </c>
      <c r="T370" s="81" t="s">
        <v>74</v>
      </c>
      <c r="U370" s="83">
        <f t="shared" si="73"/>
        <v>2029</v>
      </c>
      <c r="V370" s="86">
        <v>13394.784879999999</v>
      </c>
      <c r="W370" s="86">
        <f t="shared" si="64"/>
        <v>18859.131003220889</v>
      </c>
      <c r="X370" s="86"/>
      <c r="Y370" s="90"/>
      <c r="Z370" s="86" t="s">
        <v>329</v>
      </c>
      <c r="AA370" s="89" t="s">
        <v>1242</v>
      </c>
      <c r="AB370" s="90">
        <v>2016</v>
      </c>
      <c r="AC370" s="88" t="s">
        <v>1243</v>
      </c>
      <c r="AD370" s="90">
        <v>10</v>
      </c>
      <c r="AE370" s="172">
        <f t="shared" si="74"/>
        <v>47040</v>
      </c>
      <c r="AF370" s="91">
        <f t="shared" si="71"/>
        <v>2029</v>
      </c>
    </row>
    <row r="371" spans="1:32" ht="14.25" customHeight="1">
      <c r="A371" s="81" t="s">
        <v>28</v>
      </c>
      <c r="B371" s="81">
        <v>905500</v>
      </c>
      <c r="C371" s="81" t="s">
        <v>1199</v>
      </c>
      <c r="D371" s="82" t="s">
        <v>1200</v>
      </c>
      <c r="E371" s="83" t="s">
        <v>1244</v>
      </c>
      <c r="F371" s="82" t="s">
        <v>1245</v>
      </c>
      <c r="G371" s="81">
        <v>1253</v>
      </c>
      <c r="H371" s="81" t="s">
        <v>86</v>
      </c>
      <c r="I371" s="85">
        <v>0</v>
      </c>
      <c r="J371" s="85">
        <v>0</v>
      </c>
      <c r="K371" s="86">
        <v>0</v>
      </c>
      <c r="L371" s="87">
        <f t="shared" si="51"/>
        <v>0</v>
      </c>
      <c r="M371" s="86">
        <f t="shared" si="62"/>
        <v>0</v>
      </c>
      <c r="N371" s="86">
        <v>605.68531284562437</v>
      </c>
      <c r="O371" s="86">
        <v>2046.6053258800805</v>
      </c>
      <c r="P371" s="86">
        <v>2278.9104110949984</v>
      </c>
      <c r="Q371" s="86">
        <v>0</v>
      </c>
      <c r="R371" s="86">
        <v>0</v>
      </c>
      <c r="S371" s="86">
        <f t="shared" si="63"/>
        <v>4931.2010498207037</v>
      </c>
      <c r="T371" s="81" t="s">
        <v>74</v>
      </c>
      <c r="U371" s="83">
        <f t="shared" si="73"/>
        <v>2029</v>
      </c>
      <c r="V371" s="86">
        <v>8259.5632800000003</v>
      </c>
      <c r="W371" s="86">
        <f t="shared" si="64"/>
        <v>13190.764329820704</v>
      </c>
      <c r="X371" s="86"/>
      <c r="Y371" s="90"/>
      <c r="Z371" s="86" t="s">
        <v>329</v>
      </c>
      <c r="AA371" s="89" t="s">
        <v>1246</v>
      </c>
      <c r="AB371" s="90">
        <v>2016</v>
      </c>
      <c r="AC371" s="88" t="s">
        <v>1243</v>
      </c>
      <c r="AD371" s="90">
        <v>10</v>
      </c>
      <c r="AE371" s="172">
        <f t="shared" si="74"/>
        <v>47040</v>
      </c>
      <c r="AF371" s="91">
        <f t="shared" si="71"/>
        <v>2029</v>
      </c>
    </row>
    <row r="372" spans="1:32" ht="14.25" customHeight="1">
      <c r="A372" s="81" t="s">
        <v>28</v>
      </c>
      <c r="B372" s="81">
        <v>905500</v>
      </c>
      <c r="C372" s="81" t="s">
        <v>1199</v>
      </c>
      <c r="D372" s="82" t="s">
        <v>1200</v>
      </c>
      <c r="E372" s="83" t="s">
        <v>1247</v>
      </c>
      <c r="F372" s="82" t="s">
        <v>1248</v>
      </c>
      <c r="G372" s="81">
        <v>1253</v>
      </c>
      <c r="H372" s="81" t="s">
        <v>86</v>
      </c>
      <c r="I372" s="85">
        <v>0</v>
      </c>
      <c r="J372" s="85">
        <v>0</v>
      </c>
      <c r="K372" s="86">
        <v>0</v>
      </c>
      <c r="L372" s="87">
        <f t="shared" si="51"/>
        <v>0</v>
      </c>
      <c r="M372" s="86">
        <f t="shared" si="62"/>
        <v>0</v>
      </c>
      <c r="N372" s="86">
        <v>1472.089849732075</v>
      </c>
      <c r="O372" s="86">
        <v>1654.3110261677814</v>
      </c>
      <c r="P372" s="86">
        <v>2278.9104110949984</v>
      </c>
      <c r="Q372" s="86">
        <v>0</v>
      </c>
      <c r="R372" s="86">
        <v>0</v>
      </c>
      <c r="S372" s="86">
        <f t="shared" si="63"/>
        <v>5405.3112869948545</v>
      </c>
      <c r="T372" s="81" t="s">
        <v>74</v>
      </c>
      <c r="U372" s="83">
        <f t="shared" si="73"/>
        <v>2029</v>
      </c>
      <c r="V372" s="86">
        <v>6463.2975599999991</v>
      </c>
      <c r="W372" s="86">
        <f t="shared" si="64"/>
        <v>11868.608846994854</v>
      </c>
      <c r="X372" s="86"/>
      <c r="Y372" s="90"/>
      <c r="Z372" s="86" t="s">
        <v>329</v>
      </c>
      <c r="AA372" s="89" t="s">
        <v>1249</v>
      </c>
      <c r="AB372" s="90">
        <v>2016</v>
      </c>
      <c r="AC372" s="88" t="s">
        <v>1243</v>
      </c>
      <c r="AD372" s="90">
        <v>10</v>
      </c>
      <c r="AE372" s="172">
        <f t="shared" si="74"/>
        <v>47040</v>
      </c>
      <c r="AF372" s="91">
        <f t="shared" si="71"/>
        <v>2029</v>
      </c>
    </row>
    <row r="373" spans="1:32" ht="14.25" customHeight="1">
      <c r="A373" s="81" t="s">
        <v>28</v>
      </c>
      <c r="B373" s="81">
        <v>905500</v>
      </c>
      <c r="C373" s="81" t="s">
        <v>1199</v>
      </c>
      <c r="D373" s="82" t="s">
        <v>1200</v>
      </c>
      <c r="E373" s="83" t="s">
        <v>1250</v>
      </c>
      <c r="F373" s="82" t="s">
        <v>1251</v>
      </c>
      <c r="G373" s="81">
        <v>3004</v>
      </c>
      <c r="H373" s="81" t="s">
        <v>86</v>
      </c>
      <c r="I373" s="85">
        <v>0</v>
      </c>
      <c r="J373" s="85">
        <v>0</v>
      </c>
      <c r="K373" s="86">
        <v>0</v>
      </c>
      <c r="L373" s="87">
        <f t="shared" si="51"/>
        <v>0</v>
      </c>
      <c r="M373" s="86">
        <f t="shared" si="62"/>
        <v>0</v>
      </c>
      <c r="N373" s="86">
        <v>502.03777995534682</v>
      </c>
      <c r="O373" s="86">
        <v>0</v>
      </c>
      <c r="P373" s="86">
        <v>922.11919273579952</v>
      </c>
      <c r="Q373" s="86">
        <v>0</v>
      </c>
      <c r="R373" s="86">
        <v>0</v>
      </c>
      <c r="S373" s="86">
        <f t="shared" si="63"/>
        <v>1424.1569726911464</v>
      </c>
      <c r="T373" s="81" t="s">
        <v>310</v>
      </c>
      <c r="U373" s="81"/>
      <c r="V373" s="86">
        <v>0</v>
      </c>
      <c r="W373" s="86">
        <f t="shared" si="64"/>
        <v>1424.1569726911464</v>
      </c>
      <c r="X373" s="86"/>
      <c r="Y373" s="90"/>
      <c r="Z373" s="86" t="s">
        <v>1252</v>
      </c>
      <c r="AA373" s="89" t="s">
        <v>1253</v>
      </c>
      <c r="AB373" s="90">
        <v>2016</v>
      </c>
      <c r="AC373" s="88" t="s">
        <v>1243</v>
      </c>
      <c r="AD373" s="90">
        <v>10</v>
      </c>
      <c r="AE373" s="172">
        <f t="shared" si="74"/>
        <v>47040</v>
      </c>
      <c r="AF373" s="91">
        <f t="shared" si="71"/>
        <v>2029</v>
      </c>
    </row>
    <row r="374" spans="1:32" ht="14.25" customHeight="1">
      <c r="A374" s="81" t="s">
        <v>28</v>
      </c>
      <c r="B374" s="81">
        <v>905500</v>
      </c>
      <c r="C374" s="81" t="s">
        <v>1199</v>
      </c>
      <c r="D374" s="82" t="s">
        <v>1200</v>
      </c>
      <c r="E374" s="83" t="s">
        <v>1254</v>
      </c>
      <c r="F374" s="82" t="s">
        <v>1255</v>
      </c>
      <c r="G374" s="81">
        <v>3004</v>
      </c>
      <c r="H374" s="81" t="s">
        <v>86</v>
      </c>
      <c r="I374" s="85">
        <v>0</v>
      </c>
      <c r="J374" s="85">
        <v>0</v>
      </c>
      <c r="K374" s="86">
        <v>0</v>
      </c>
      <c r="L374" s="87">
        <f t="shared" si="51"/>
        <v>0</v>
      </c>
      <c r="M374" s="86">
        <f t="shared" si="62"/>
        <v>0</v>
      </c>
      <c r="N374" s="86">
        <v>495.95349153863123</v>
      </c>
      <c r="O374" s="86">
        <v>0</v>
      </c>
      <c r="P374" s="86">
        <v>922.11919273579952</v>
      </c>
      <c r="Q374" s="86">
        <v>0</v>
      </c>
      <c r="R374" s="86">
        <v>0</v>
      </c>
      <c r="S374" s="86">
        <f t="shared" si="63"/>
        <v>1418.0726842744307</v>
      </c>
      <c r="T374" s="81" t="s">
        <v>310</v>
      </c>
      <c r="U374" s="81"/>
      <c r="V374" s="86">
        <v>0</v>
      </c>
      <c r="W374" s="86">
        <f t="shared" si="64"/>
        <v>1418.0726842744307</v>
      </c>
      <c r="X374" s="86"/>
      <c r="Y374" s="90"/>
      <c r="Z374" s="86" t="s">
        <v>1252</v>
      </c>
      <c r="AA374" s="89" t="s">
        <v>1253</v>
      </c>
      <c r="AB374" s="90">
        <v>2016</v>
      </c>
      <c r="AC374" s="88" t="s">
        <v>1243</v>
      </c>
      <c r="AD374" s="90">
        <v>10</v>
      </c>
      <c r="AE374" s="172">
        <f t="shared" si="74"/>
        <v>47040</v>
      </c>
      <c r="AF374" s="91">
        <f t="shared" si="71"/>
        <v>2029</v>
      </c>
    </row>
    <row r="375" spans="1:32" ht="14.25" customHeight="1">
      <c r="A375" s="81" t="s">
        <v>28</v>
      </c>
      <c r="B375" s="81">
        <v>905500</v>
      </c>
      <c r="C375" s="81" t="s">
        <v>1199</v>
      </c>
      <c r="D375" s="82" t="s">
        <v>1200</v>
      </c>
      <c r="E375" s="83" t="s">
        <v>1256</v>
      </c>
      <c r="F375" s="82" t="s">
        <v>1257</v>
      </c>
      <c r="G375" s="81">
        <v>3004</v>
      </c>
      <c r="H375" s="81" t="s">
        <v>86</v>
      </c>
      <c r="I375" s="85">
        <v>0</v>
      </c>
      <c r="J375" s="85">
        <v>0</v>
      </c>
      <c r="K375" s="86">
        <v>0</v>
      </c>
      <c r="L375" s="87">
        <f t="shared" si="51"/>
        <v>0</v>
      </c>
      <c r="M375" s="86">
        <f t="shared" si="62"/>
        <v>0</v>
      </c>
      <c r="N375" s="86">
        <v>722.59323506128965</v>
      </c>
      <c r="O375" s="86">
        <v>0</v>
      </c>
      <c r="P375" s="86">
        <v>922.11919273579952</v>
      </c>
      <c r="Q375" s="86">
        <v>0</v>
      </c>
      <c r="R375" s="86">
        <v>0</v>
      </c>
      <c r="S375" s="86">
        <f t="shared" si="63"/>
        <v>1644.7124277970893</v>
      </c>
      <c r="T375" s="81" t="s">
        <v>310</v>
      </c>
      <c r="U375" s="81"/>
      <c r="V375" s="86">
        <v>0</v>
      </c>
      <c r="W375" s="86">
        <f t="shared" si="64"/>
        <v>1644.7124277970893</v>
      </c>
      <c r="X375" s="86"/>
      <c r="Y375" s="90"/>
      <c r="Z375" s="86" t="s">
        <v>1252</v>
      </c>
      <c r="AA375" s="89" t="s">
        <v>1253</v>
      </c>
      <c r="AB375" s="90">
        <v>2016</v>
      </c>
      <c r="AC375" s="88" t="s">
        <v>1243</v>
      </c>
      <c r="AD375" s="90">
        <v>10</v>
      </c>
      <c r="AE375" s="172">
        <f t="shared" si="74"/>
        <v>47040</v>
      </c>
      <c r="AF375" s="91">
        <f t="shared" si="71"/>
        <v>2029</v>
      </c>
    </row>
    <row r="376" spans="1:32" ht="14.25" customHeight="1">
      <c r="A376" s="81" t="s">
        <v>28</v>
      </c>
      <c r="B376" s="81">
        <v>905500</v>
      </c>
      <c r="C376" s="81" t="s">
        <v>1199</v>
      </c>
      <c r="D376" s="82" t="s">
        <v>1200</v>
      </c>
      <c r="E376" s="83" t="s">
        <v>1258</v>
      </c>
      <c r="F376" s="82" t="s">
        <v>1259</v>
      </c>
      <c r="G376" s="81">
        <v>1256</v>
      </c>
      <c r="H376" s="81" t="s">
        <v>86</v>
      </c>
      <c r="I376" s="85">
        <v>0</v>
      </c>
      <c r="J376" s="85">
        <v>0</v>
      </c>
      <c r="K376" s="86">
        <v>0</v>
      </c>
      <c r="L376" s="87">
        <f t="shared" si="51"/>
        <v>0</v>
      </c>
      <c r="M376" s="86">
        <f t="shared" si="62"/>
        <v>0</v>
      </c>
      <c r="N376" s="86">
        <v>1001.3320310847511</v>
      </c>
      <c r="O376" s="86">
        <v>1093.5315006280944</v>
      </c>
      <c r="P376" s="86">
        <v>2278.9104110949984</v>
      </c>
      <c r="Q376" s="86">
        <v>0</v>
      </c>
      <c r="R376" s="86">
        <v>103.82</v>
      </c>
      <c r="S376" s="86">
        <f t="shared" si="63"/>
        <v>4477.5939428078436</v>
      </c>
      <c r="T376" s="81" t="s">
        <v>74</v>
      </c>
      <c r="U376" s="83">
        <f>AF376</f>
        <v>2031</v>
      </c>
      <c r="V376" s="86">
        <v>9176.5948499999977</v>
      </c>
      <c r="W376" s="86">
        <f t="shared" si="64"/>
        <v>13654.188792807841</v>
      </c>
      <c r="X376" s="86"/>
      <c r="Y376" s="90"/>
      <c r="Z376" s="86" t="s">
        <v>329</v>
      </c>
      <c r="AA376" s="89" t="s">
        <v>966</v>
      </c>
      <c r="AB376" s="90">
        <v>2020</v>
      </c>
      <c r="AC376" s="88" t="s">
        <v>1260</v>
      </c>
      <c r="AD376" s="90">
        <v>10</v>
      </c>
      <c r="AE376" s="172">
        <f t="shared" si="74"/>
        <v>47871</v>
      </c>
      <c r="AF376" s="91">
        <f t="shared" si="71"/>
        <v>2031</v>
      </c>
    </row>
    <row r="377" spans="1:32" ht="14.25" customHeight="1">
      <c r="A377" s="81" t="s">
        <v>28</v>
      </c>
      <c r="B377" s="81">
        <v>905500</v>
      </c>
      <c r="C377" s="81" t="s">
        <v>1199</v>
      </c>
      <c r="D377" s="82" t="s">
        <v>1200</v>
      </c>
      <c r="E377" s="83" t="s">
        <v>1261</v>
      </c>
      <c r="F377" s="82" t="s">
        <v>1262</v>
      </c>
      <c r="G377" s="81">
        <v>4040</v>
      </c>
      <c r="H377" s="81" t="s">
        <v>86</v>
      </c>
      <c r="I377" s="85">
        <v>0</v>
      </c>
      <c r="J377" s="85">
        <v>0</v>
      </c>
      <c r="K377" s="86">
        <v>0</v>
      </c>
      <c r="L377" s="87">
        <f t="shared" si="51"/>
        <v>0</v>
      </c>
      <c r="M377" s="86">
        <f t="shared" si="62"/>
        <v>0</v>
      </c>
      <c r="N377" s="86">
        <v>0</v>
      </c>
      <c r="O377" s="86">
        <v>0</v>
      </c>
      <c r="P377" s="86">
        <v>922.11919273579952</v>
      </c>
      <c r="Q377" s="86">
        <v>0</v>
      </c>
      <c r="R377" s="86">
        <v>0</v>
      </c>
      <c r="S377" s="86">
        <f t="shared" si="63"/>
        <v>922.11919273579952</v>
      </c>
      <c r="T377" s="81" t="s">
        <v>310</v>
      </c>
      <c r="U377" s="81"/>
      <c r="V377" s="86">
        <v>0</v>
      </c>
      <c r="W377" s="86">
        <f t="shared" si="64"/>
        <v>922.11919273579952</v>
      </c>
      <c r="X377" s="86"/>
      <c r="Y377" s="90"/>
      <c r="Z377" s="86" t="s">
        <v>1042</v>
      </c>
      <c r="AA377" s="89" t="s">
        <v>1043</v>
      </c>
      <c r="AB377" s="90">
        <v>2022</v>
      </c>
      <c r="AC377" s="88" t="s">
        <v>1263</v>
      </c>
      <c r="AD377" s="90">
        <v>10</v>
      </c>
      <c r="AE377" s="172">
        <f t="shared" si="74"/>
        <v>48663</v>
      </c>
      <c r="AF377" s="91">
        <f t="shared" si="71"/>
        <v>2033</v>
      </c>
    </row>
    <row r="378" spans="1:32" ht="14.25" customHeight="1">
      <c r="A378" s="81" t="s">
        <v>28</v>
      </c>
      <c r="B378" s="81">
        <v>905500</v>
      </c>
      <c r="C378" s="81" t="s">
        <v>1199</v>
      </c>
      <c r="D378" s="82" t="s">
        <v>1200</v>
      </c>
      <c r="E378" s="83" t="s">
        <v>1264</v>
      </c>
      <c r="F378" s="82" t="s">
        <v>1265</v>
      </c>
      <c r="G378" s="81">
        <v>4040</v>
      </c>
      <c r="H378" s="81" t="s">
        <v>86</v>
      </c>
      <c r="I378" s="85">
        <v>0</v>
      </c>
      <c r="J378" s="85">
        <v>0</v>
      </c>
      <c r="K378" s="86">
        <v>0</v>
      </c>
      <c r="L378" s="87">
        <f t="shared" si="51"/>
        <v>0</v>
      </c>
      <c r="M378" s="86">
        <f t="shared" si="62"/>
        <v>0</v>
      </c>
      <c r="N378" s="86">
        <v>0</v>
      </c>
      <c r="O378" s="86">
        <v>0</v>
      </c>
      <c r="P378" s="86">
        <v>922.11919273579952</v>
      </c>
      <c r="Q378" s="86">
        <v>0</v>
      </c>
      <c r="R378" s="86">
        <v>0</v>
      </c>
      <c r="S378" s="86">
        <f t="shared" si="63"/>
        <v>922.11919273579952</v>
      </c>
      <c r="T378" s="81" t="s">
        <v>310</v>
      </c>
      <c r="U378" s="81"/>
      <c r="V378" s="86">
        <v>0</v>
      </c>
      <c r="W378" s="86">
        <f t="shared" si="64"/>
        <v>922.11919273579952</v>
      </c>
      <c r="X378" s="86"/>
      <c r="Y378" s="90"/>
      <c r="Z378" s="86" t="s">
        <v>1042</v>
      </c>
      <c r="AA378" s="89" t="s">
        <v>1043</v>
      </c>
      <c r="AB378" s="90">
        <v>2022</v>
      </c>
      <c r="AC378" s="88" t="s">
        <v>1263</v>
      </c>
      <c r="AD378" s="90">
        <v>10</v>
      </c>
      <c r="AE378" s="172">
        <f t="shared" si="74"/>
        <v>48663</v>
      </c>
      <c r="AF378" s="91">
        <f t="shared" si="71"/>
        <v>2033</v>
      </c>
    </row>
    <row r="379" spans="1:32" ht="14.25" customHeight="1">
      <c r="A379" s="81" t="s">
        <v>28</v>
      </c>
      <c r="B379" s="81">
        <v>905500</v>
      </c>
      <c r="C379" s="81" t="s">
        <v>1199</v>
      </c>
      <c r="D379" s="82" t="s">
        <v>1200</v>
      </c>
      <c r="E379" s="83" t="s">
        <v>1266</v>
      </c>
      <c r="F379" s="82" t="s">
        <v>1267</v>
      </c>
      <c r="G379" s="81">
        <v>1335</v>
      </c>
      <c r="H379" s="81" t="s">
        <v>86</v>
      </c>
      <c r="I379" s="85">
        <v>0</v>
      </c>
      <c r="J379" s="85">
        <v>0</v>
      </c>
      <c r="K379" s="86">
        <v>0</v>
      </c>
      <c r="L379" s="87">
        <f t="shared" si="51"/>
        <v>0</v>
      </c>
      <c r="M379" s="86">
        <f t="shared" si="62"/>
        <v>0</v>
      </c>
      <c r="N379" s="86">
        <v>3831.9632313854099</v>
      </c>
      <c r="O379" s="86">
        <v>1383.5303828147853</v>
      </c>
      <c r="P379" s="86">
        <v>2278.9104110949984</v>
      </c>
      <c r="Q379" s="86">
        <v>0</v>
      </c>
      <c r="R379" s="86">
        <v>0</v>
      </c>
      <c r="S379" s="86">
        <f t="shared" si="63"/>
        <v>7494.4040252951936</v>
      </c>
      <c r="T379" s="81" t="s">
        <v>74</v>
      </c>
      <c r="U379" s="83">
        <f t="shared" ref="U379:U382" si="75">AF379</f>
        <v>2035</v>
      </c>
      <c r="V379" s="86">
        <v>31655.124839999997</v>
      </c>
      <c r="W379" s="86">
        <f t="shared" si="64"/>
        <v>39149.528865295193</v>
      </c>
      <c r="X379" s="86"/>
      <c r="Y379" s="90"/>
      <c r="Z379" s="86" t="s">
        <v>1268</v>
      </c>
      <c r="AA379" s="89" t="s">
        <v>1269</v>
      </c>
      <c r="AB379" s="90">
        <v>2023</v>
      </c>
      <c r="AC379" s="88" t="s">
        <v>1270</v>
      </c>
      <c r="AD379" s="90">
        <v>10</v>
      </c>
      <c r="AE379" s="172">
        <f t="shared" si="74"/>
        <v>49236</v>
      </c>
      <c r="AF379" s="91">
        <f t="shared" si="71"/>
        <v>2035</v>
      </c>
    </row>
    <row r="380" spans="1:32" ht="14.25" customHeight="1">
      <c r="A380" s="81" t="s">
        <v>28</v>
      </c>
      <c r="B380" s="81">
        <v>905500</v>
      </c>
      <c r="C380" s="81" t="s">
        <v>1199</v>
      </c>
      <c r="D380" s="82" t="s">
        <v>1200</v>
      </c>
      <c r="E380" s="83" t="s">
        <v>1271</v>
      </c>
      <c r="F380" s="82" t="s">
        <v>1272</v>
      </c>
      <c r="G380" s="81">
        <v>1201</v>
      </c>
      <c r="H380" s="81" t="s">
        <v>86</v>
      </c>
      <c r="I380" s="85">
        <v>5649</v>
      </c>
      <c r="J380" s="85">
        <v>0</v>
      </c>
      <c r="K380" s="86">
        <v>0</v>
      </c>
      <c r="L380" s="87">
        <f t="shared" si="51"/>
        <v>0</v>
      </c>
      <c r="M380" s="86">
        <f t="shared" si="62"/>
        <v>0</v>
      </c>
      <c r="N380" s="86">
        <v>0</v>
      </c>
      <c r="O380" s="86">
        <v>0</v>
      </c>
      <c r="P380" s="86">
        <v>2278.9104110949984</v>
      </c>
      <c r="Q380" s="86">
        <v>0</v>
      </c>
      <c r="R380" s="86">
        <v>0</v>
      </c>
      <c r="S380" s="86">
        <f t="shared" si="63"/>
        <v>2278.9104110949984</v>
      </c>
      <c r="T380" s="81" t="s">
        <v>74</v>
      </c>
      <c r="U380" s="83">
        <f t="shared" si="75"/>
        <v>2036</v>
      </c>
      <c r="V380" s="86">
        <v>3731</v>
      </c>
      <c r="W380" s="86">
        <f t="shared" si="64"/>
        <v>6009.9104110949984</v>
      </c>
      <c r="X380" s="86"/>
      <c r="Y380" s="90">
        <v>121044</v>
      </c>
      <c r="Z380" s="86" t="s">
        <v>294</v>
      </c>
      <c r="AA380" s="89" t="s">
        <v>1273</v>
      </c>
      <c r="AB380" s="90">
        <v>2025</v>
      </c>
      <c r="AC380" s="88" t="s">
        <v>1274</v>
      </c>
      <c r="AD380" s="90">
        <v>10</v>
      </c>
      <c r="AE380" s="172">
        <f t="shared" si="74"/>
        <v>49582</v>
      </c>
      <c r="AF380" s="91">
        <f t="shared" si="71"/>
        <v>2036</v>
      </c>
    </row>
    <row r="381" spans="1:32" ht="14.25" customHeight="1">
      <c r="A381" s="81" t="s">
        <v>28</v>
      </c>
      <c r="B381" s="81">
        <v>905500</v>
      </c>
      <c r="C381" s="81" t="s">
        <v>1199</v>
      </c>
      <c r="D381" s="82" t="s">
        <v>1200</v>
      </c>
      <c r="E381" s="83" t="s">
        <v>1275</v>
      </c>
      <c r="F381" s="82" t="s">
        <v>1276</v>
      </c>
      <c r="G381" s="81">
        <v>1201</v>
      </c>
      <c r="H381" s="81" t="s">
        <v>86</v>
      </c>
      <c r="I381" s="85">
        <v>7946</v>
      </c>
      <c r="J381" s="85">
        <v>0</v>
      </c>
      <c r="K381" s="86">
        <v>0</v>
      </c>
      <c r="L381" s="87">
        <f t="shared" si="51"/>
        <v>0</v>
      </c>
      <c r="M381" s="86">
        <f t="shared" si="62"/>
        <v>0</v>
      </c>
      <c r="N381" s="86">
        <v>0</v>
      </c>
      <c r="O381" s="86">
        <v>0</v>
      </c>
      <c r="P381" s="86">
        <v>2278.9104110949984</v>
      </c>
      <c r="Q381" s="86">
        <v>0</v>
      </c>
      <c r="R381" s="86">
        <v>0</v>
      </c>
      <c r="S381" s="86">
        <f t="shared" si="63"/>
        <v>2278.9104110949984</v>
      </c>
      <c r="T381" s="81" t="s">
        <v>74</v>
      </c>
      <c r="U381" s="83">
        <f t="shared" si="75"/>
        <v>2036</v>
      </c>
      <c r="V381" s="86">
        <v>3731</v>
      </c>
      <c r="W381" s="86">
        <f t="shared" si="64"/>
        <v>6009.9104110949984</v>
      </c>
      <c r="X381" s="86"/>
      <c r="Y381" s="90">
        <v>41098</v>
      </c>
      <c r="Z381" s="86" t="s">
        <v>294</v>
      </c>
      <c r="AA381" s="89" t="s">
        <v>1273</v>
      </c>
      <c r="AB381" s="90">
        <v>2025</v>
      </c>
      <c r="AC381" s="88" t="s">
        <v>1274</v>
      </c>
      <c r="AD381" s="90">
        <v>10</v>
      </c>
      <c r="AE381" s="172">
        <f t="shared" si="74"/>
        <v>49582</v>
      </c>
      <c r="AF381" s="91">
        <f t="shared" si="71"/>
        <v>2036</v>
      </c>
    </row>
    <row r="382" spans="1:32" ht="14.25" customHeight="1">
      <c r="A382" s="81" t="s">
        <v>28</v>
      </c>
      <c r="B382" s="81">
        <v>905500</v>
      </c>
      <c r="C382" s="81" t="s">
        <v>1199</v>
      </c>
      <c r="D382" s="82" t="s">
        <v>1200</v>
      </c>
      <c r="E382" s="83" t="s">
        <v>1277</v>
      </c>
      <c r="F382" s="82" t="s">
        <v>1278</v>
      </c>
      <c r="G382" s="81">
        <v>1210</v>
      </c>
      <c r="H382" s="81" t="s">
        <v>86</v>
      </c>
      <c r="I382" s="85">
        <v>8486</v>
      </c>
      <c r="J382" s="85">
        <v>0</v>
      </c>
      <c r="K382" s="86">
        <v>0</v>
      </c>
      <c r="L382" s="87">
        <f t="shared" si="51"/>
        <v>0</v>
      </c>
      <c r="M382" s="86">
        <f t="shared" si="62"/>
        <v>0</v>
      </c>
      <c r="N382" s="86">
        <v>0</v>
      </c>
      <c r="O382" s="86">
        <v>0</v>
      </c>
      <c r="P382" s="86">
        <v>2278.9104110949984</v>
      </c>
      <c r="Q382" s="86">
        <v>0</v>
      </c>
      <c r="R382" s="86">
        <v>0</v>
      </c>
      <c r="S382" s="86">
        <f t="shared" si="63"/>
        <v>2278.9104110949984</v>
      </c>
      <c r="T382" s="81" t="s">
        <v>74</v>
      </c>
      <c r="U382" s="83">
        <f t="shared" si="75"/>
        <v>2036</v>
      </c>
      <c r="V382" s="86">
        <v>5346</v>
      </c>
      <c r="W382" s="86">
        <f t="shared" si="64"/>
        <v>7624.9104110949984</v>
      </c>
      <c r="X382" s="86"/>
      <c r="Y382" s="90">
        <v>121054</v>
      </c>
      <c r="Z382" s="86" t="s">
        <v>324</v>
      </c>
      <c r="AA382" s="89" t="s">
        <v>1279</v>
      </c>
      <c r="AB382" s="90">
        <v>2025</v>
      </c>
      <c r="AC382" s="88" t="s">
        <v>1274</v>
      </c>
      <c r="AD382" s="90">
        <v>10</v>
      </c>
      <c r="AE382" s="172">
        <f t="shared" si="74"/>
        <v>49582</v>
      </c>
      <c r="AF382" s="91">
        <f t="shared" si="71"/>
        <v>2036</v>
      </c>
    </row>
    <row r="383" spans="1:32" ht="14.25" customHeight="1">
      <c r="A383" s="81" t="s">
        <v>28</v>
      </c>
      <c r="B383" s="81">
        <v>905500</v>
      </c>
      <c r="C383" s="81" t="s">
        <v>1199</v>
      </c>
      <c r="D383" s="82" t="s">
        <v>1200</v>
      </c>
      <c r="E383" s="83" t="s">
        <v>1280</v>
      </c>
      <c r="F383" s="82" t="s">
        <v>1281</v>
      </c>
      <c r="G383" s="81">
        <v>9050</v>
      </c>
      <c r="H383" s="81" t="s">
        <v>86</v>
      </c>
      <c r="I383" s="85">
        <v>0</v>
      </c>
      <c r="J383" s="85">
        <v>0</v>
      </c>
      <c r="K383" s="86">
        <v>0</v>
      </c>
      <c r="L383" s="87">
        <f t="shared" si="51"/>
        <v>0</v>
      </c>
      <c r="M383" s="86">
        <f t="shared" si="62"/>
        <v>0</v>
      </c>
      <c r="N383" s="86">
        <v>0</v>
      </c>
      <c r="O383" s="86">
        <v>0</v>
      </c>
      <c r="P383" s="86">
        <v>0</v>
      </c>
      <c r="Q383" s="86">
        <v>0</v>
      </c>
      <c r="R383" s="86">
        <v>89.65</v>
      </c>
      <c r="S383" s="86">
        <f t="shared" si="63"/>
        <v>89.65</v>
      </c>
      <c r="T383" s="81"/>
      <c r="U383" s="81"/>
      <c r="V383" s="86">
        <v>0</v>
      </c>
      <c r="W383" s="86">
        <f t="shared" si="64"/>
        <v>89.65</v>
      </c>
      <c r="X383" s="86"/>
      <c r="Y383" s="90"/>
      <c r="Z383" s="86"/>
      <c r="AA383" s="89"/>
      <c r="AB383" s="90"/>
      <c r="AC383" s="88"/>
      <c r="AD383" s="88"/>
      <c r="AE383" s="172" t="str">
        <f t="shared" si="74"/>
        <v/>
      </c>
      <c r="AF383" s="91" t="str">
        <f t="shared" si="71"/>
        <v/>
      </c>
    </row>
    <row r="384" spans="1:32" ht="14.25" customHeight="1">
      <c r="A384" s="81" t="s">
        <v>28</v>
      </c>
      <c r="B384" s="81">
        <v>905500</v>
      </c>
      <c r="C384" s="81" t="s">
        <v>1199</v>
      </c>
      <c r="D384" s="82" t="s">
        <v>1200</v>
      </c>
      <c r="E384" s="83" t="s">
        <v>1282</v>
      </c>
      <c r="F384" s="82" t="s">
        <v>1283</v>
      </c>
      <c r="G384" s="81">
        <v>1500</v>
      </c>
      <c r="H384" s="81" t="s">
        <v>86</v>
      </c>
      <c r="I384" s="85">
        <v>0</v>
      </c>
      <c r="J384" s="85">
        <v>0</v>
      </c>
      <c r="K384" s="86">
        <v>0</v>
      </c>
      <c r="L384" s="87">
        <f t="shared" si="51"/>
        <v>0</v>
      </c>
      <c r="M384" s="86">
        <f t="shared" si="62"/>
        <v>0</v>
      </c>
      <c r="N384" s="86">
        <v>415.33667001714855</v>
      </c>
      <c r="O384" s="86">
        <v>65.538536236667611</v>
      </c>
      <c r="P384" s="86">
        <v>922.11919273579952</v>
      </c>
      <c r="Q384" s="86">
        <v>0</v>
      </c>
      <c r="R384" s="86">
        <v>0</v>
      </c>
      <c r="S384" s="86">
        <f t="shared" si="63"/>
        <v>1402.9943989896155</v>
      </c>
      <c r="T384" s="81" t="s">
        <v>310</v>
      </c>
      <c r="U384" s="81"/>
      <c r="V384" s="86">
        <v>0</v>
      </c>
      <c r="W384" s="86">
        <f t="shared" si="64"/>
        <v>1402.9943989896155</v>
      </c>
      <c r="X384" s="86"/>
      <c r="Y384" s="90"/>
      <c r="Z384" s="86" t="s">
        <v>1284</v>
      </c>
      <c r="AA384" s="89" t="s">
        <v>1285</v>
      </c>
      <c r="AB384" s="90">
        <v>1996</v>
      </c>
      <c r="AC384" s="88" t="s">
        <v>1286</v>
      </c>
      <c r="AD384" s="90">
        <v>10</v>
      </c>
      <c r="AE384" s="172">
        <f t="shared" si="74"/>
        <v>38771</v>
      </c>
      <c r="AF384" s="91">
        <f t="shared" si="71"/>
        <v>2006</v>
      </c>
    </row>
    <row r="385" spans="1:32" ht="14.25" customHeight="1">
      <c r="A385" s="81" t="s">
        <v>28</v>
      </c>
      <c r="B385" s="81">
        <v>905510</v>
      </c>
      <c r="C385" s="81" t="s">
        <v>1287</v>
      </c>
      <c r="D385" s="82" t="s">
        <v>1288</v>
      </c>
      <c r="E385" s="83" t="s">
        <v>1289</v>
      </c>
      <c r="F385" s="82" t="s">
        <v>1290</v>
      </c>
      <c r="G385" s="81">
        <v>1212</v>
      </c>
      <c r="H385" s="81" t="s">
        <v>1187</v>
      </c>
      <c r="I385" s="85">
        <v>184</v>
      </c>
      <c r="J385" s="85">
        <v>7.5289218113113829</v>
      </c>
      <c r="K385" s="86">
        <v>5194.7076367249047</v>
      </c>
      <c r="L385" s="87">
        <f t="shared" si="51"/>
        <v>0.86578460612081742</v>
      </c>
      <c r="M385" s="86">
        <f t="shared" si="62"/>
        <v>0</v>
      </c>
      <c r="N385" s="86">
        <v>0</v>
      </c>
      <c r="O385" s="86">
        <v>0</v>
      </c>
      <c r="P385" s="86">
        <v>2331.789038893668</v>
      </c>
      <c r="Q385" s="86">
        <v>0</v>
      </c>
      <c r="R385" s="86">
        <v>0</v>
      </c>
      <c r="S385" s="86">
        <f t="shared" si="63"/>
        <v>7526.4966756185731</v>
      </c>
      <c r="T385" s="81" t="s">
        <v>91</v>
      </c>
      <c r="U385" s="81"/>
      <c r="V385" s="86">
        <v>0</v>
      </c>
      <c r="W385" s="86">
        <f t="shared" si="64"/>
        <v>7526.4966756185731</v>
      </c>
      <c r="X385" s="86"/>
      <c r="Y385" s="90"/>
      <c r="Z385" s="86" t="s">
        <v>1291</v>
      </c>
      <c r="AA385" s="89" t="s">
        <v>1292</v>
      </c>
      <c r="AB385" s="90">
        <v>2008</v>
      </c>
      <c r="AC385" s="88" t="s">
        <v>1293</v>
      </c>
      <c r="AD385" s="90">
        <v>10</v>
      </c>
      <c r="AE385" s="172">
        <f t="shared" si="74"/>
        <v>43017</v>
      </c>
      <c r="AF385" s="91">
        <f t="shared" si="71"/>
        <v>2018</v>
      </c>
    </row>
    <row r="386" spans="1:32" ht="14.25" customHeight="1">
      <c r="A386" s="81" t="s">
        <v>28</v>
      </c>
      <c r="B386" s="81">
        <v>905510</v>
      </c>
      <c r="C386" s="81" t="s">
        <v>1287</v>
      </c>
      <c r="D386" s="82" t="s">
        <v>1288</v>
      </c>
      <c r="E386" s="83" t="s">
        <v>1294</v>
      </c>
      <c r="F386" s="82" t="s">
        <v>1295</v>
      </c>
      <c r="G386" s="81">
        <v>1020</v>
      </c>
      <c r="H386" s="81" t="s">
        <v>1187</v>
      </c>
      <c r="I386" s="85">
        <v>651</v>
      </c>
      <c r="J386" s="85">
        <v>6.1881549134066161</v>
      </c>
      <c r="K386" s="86">
        <v>4269.6227151163594</v>
      </c>
      <c r="L386" s="87">
        <f t="shared" si="51"/>
        <v>0.71160378585272654</v>
      </c>
      <c r="M386" s="86">
        <f t="shared" si="62"/>
        <v>0</v>
      </c>
      <c r="N386" s="86">
        <v>0</v>
      </c>
      <c r="O386" s="86">
        <v>0</v>
      </c>
      <c r="P386" s="86">
        <v>2331.789038893668</v>
      </c>
      <c r="Q386" s="86">
        <v>0</v>
      </c>
      <c r="R386" s="86">
        <v>0</v>
      </c>
      <c r="S386" s="86">
        <f t="shared" si="63"/>
        <v>6601.4117540100269</v>
      </c>
      <c r="T386" s="81" t="s">
        <v>74</v>
      </c>
      <c r="U386" s="83">
        <f t="shared" ref="U386:U391" si="76">AF386</f>
        <v>2027</v>
      </c>
      <c r="V386" s="86">
        <v>2280.7098000000001</v>
      </c>
      <c r="W386" s="86">
        <f t="shared" si="64"/>
        <v>8882.1215540100275</v>
      </c>
      <c r="X386" s="86"/>
      <c r="Y386" s="90"/>
      <c r="Z386" s="86" t="s">
        <v>1296</v>
      </c>
      <c r="AA386" s="89" t="s">
        <v>1297</v>
      </c>
      <c r="AB386" s="90">
        <v>2016</v>
      </c>
      <c r="AC386" s="88" t="s">
        <v>497</v>
      </c>
      <c r="AD386" s="90">
        <v>10</v>
      </c>
      <c r="AE386" s="172">
        <f t="shared" si="74"/>
        <v>46256</v>
      </c>
      <c r="AF386" s="91">
        <f t="shared" si="71"/>
        <v>2027</v>
      </c>
    </row>
    <row r="387" spans="1:32" ht="14.25" customHeight="1">
      <c r="A387" s="81" t="s">
        <v>28</v>
      </c>
      <c r="B387" s="81">
        <v>905530</v>
      </c>
      <c r="C387" s="81" t="s">
        <v>1298</v>
      </c>
      <c r="D387" s="82" t="s">
        <v>1299</v>
      </c>
      <c r="E387" s="83" t="s">
        <v>1300</v>
      </c>
      <c r="F387" s="82" t="s">
        <v>1301</v>
      </c>
      <c r="G387" s="81">
        <v>1212</v>
      </c>
      <c r="H387" s="81" t="s">
        <v>1187</v>
      </c>
      <c r="I387" s="85">
        <v>1400</v>
      </c>
      <c r="J387" s="85">
        <v>7.5289218113113829</v>
      </c>
      <c r="K387" s="86">
        <v>5194.7076367249047</v>
      </c>
      <c r="L387" s="87">
        <f t="shared" si="51"/>
        <v>0.86578460612081742</v>
      </c>
      <c r="M387" s="86">
        <f t="shared" ref="M387:M450" si="77">IF(H387="N",IF(I387&gt;6000,L387,0)*(I387-(500*12)),0)</f>
        <v>0</v>
      </c>
      <c r="N387" s="86">
        <v>0</v>
      </c>
      <c r="O387" s="86">
        <v>0</v>
      </c>
      <c r="P387" s="86">
        <v>2331.789038893668</v>
      </c>
      <c r="Q387" s="86">
        <v>0</v>
      </c>
      <c r="R387" s="86">
        <v>424.06</v>
      </c>
      <c r="S387" s="86">
        <f t="shared" ref="S387:S450" si="78">K387+M387+N387+O387+P387+Q387+R387</f>
        <v>7950.5566756185735</v>
      </c>
      <c r="T387" s="81" t="s">
        <v>74</v>
      </c>
      <c r="U387" s="83">
        <f t="shared" si="76"/>
        <v>2028</v>
      </c>
      <c r="V387" s="86">
        <v>3893.1955199999998</v>
      </c>
      <c r="W387" s="86">
        <f t="shared" ref="W387:W450" si="79">V387+S387</f>
        <v>11843.752195618574</v>
      </c>
      <c r="X387" s="86"/>
      <c r="Y387" s="90"/>
      <c r="Z387" s="86" t="s">
        <v>1302</v>
      </c>
      <c r="AA387" s="89" t="s">
        <v>317</v>
      </c>
      <c r="AB387" s="90">
        <v>2017</v>
      </c>
      <c r="AC387" s="88" t="s">
        <v>1303</v>
      </c>
      <c r="AD387" s="90">
        <v>10</v>
      </c>
      <c r="AE387" s="172">
        <f t="shared" si="74"/>
        <v>46618</v>
      </c>
      <c r="AF387" s="91">
        <f t="shared" si="71"/>
        <v>2028</v>
      </c>
    </row>
    <row r="388" spans="1:32" ht="14.25" customHeight="1">
      <c r="A388" s="81" t="s">
        <v>28</v>
      </c>
      <c r="B388" s="81">
        <v>905530</v>
      </c>
      <c r="C388" s="81" t="s">
        <v>1298</v>
      </c>
      <c r="D388" s="82" t="s">
        <v>1299</v>
      </c>
      <c r="E388" s="83" t="s">
        <v>1304</v>
      </c>
      <c r="F388" s="82" t="s">
        <v>1305</v>
      </c>
      <c r="G388" s="81">
        <v>1212</v>
      </c>
      <c r="H388" s="81" t="s">
        <v>1187</v>
      </c>
      <c r="I388" s="85">
        <v>1257</v>
      </c>
      <c r="J388" s="85">
        <v>7.5289218113113829</v>
      </c>
      <c r="K388" s="86">
        <v>5194.7076367249047</v>
      </c>
      <c r="L388" s="87">
        <f t="shared" si="51"/>
        <v>0.86578460612081742</v>
      </c>
      <c r="M388" s="86">
        <f t="shared" si="77"/>
        <v>0</v>
      </c>
      <c r="N388" s="86">
        <v>0</v>
      </c>
      <c r="O388" s="86">
        <v>0</v>
      </c>
      <c r="P388" s="86">
        <v>2331.789038893668</v>
      </c>
      <c r="Q388" s="86">
        <v>0</v>
      </c>
      <c r="R388" s="86">
        <v>0</v>
      </c>
      <c r="S388" s="86">
        <f t="shared" si="78"/>
        <v>7526.4966756185731</v>
      </c>
      <c r="T388" s="81" t="s">
        <v>74</v>
      </c>
      <c r="U388" s="83">
        <f t="shared" si="76"/>
        <v>2027</v>
      </c>
      <c r="V388" s="86">
        <v>3879.4732799999997</v>
      </c>
      <c r="W388" s="86">
        <f t="shared" si="79"/>
        <v>11405.969955618573</v>
      </c>
      <c r="X388" s="86"/>
      <c r="Y388" s="90"/>
      <c r="Z388" s="86" t="s">
        <v>1302</v>
      </c>
      <c r="AA388" s="89" t="s">
        <v>317</v>
      </c>
      <c r="AB388" s="90">
        <v>2017</v>
      </c>
      <c r="AC388" s="88" t="s">
        <v>236</v>
      </c>
      <c r="AD388" s="90">
        <v>10</v>
      </c>
      <c r="AE388" s="172">
        <f t="shared" si="74"/>
        <v>46447</v>
      </c>
      <c r="AF388" s="91">
        <f t="shared" si="71"/>
        <v>2027</v>
      </c>
    </row>
    <row r="389" spans="1:32" ht="14.25" customHeight="1">
      <c r="A389" s="81" t="s">
        <v>28</v>
      </c>
      <c r="B389" s="81">
        <v>905530</v>
      </c>
      <c r="C389" s="81" t="s">
        <v>1298</v>
      </c>
      <c r="D389" s="82" t="s">
        <v>1299</v>
      </c>
      <c r="E389" s="83" t="s">
        <v>1306</v>
      </c>
      <c r="F389" s="82" t="s">
        <v>1307</v>
      </c>
      <c r="G389" s="81">
        <v>1212</v>
      </c>
      <c r="H389" s="81" t="s">
        <v>1187</v>
      </c>
      <c r="I389" s="85">
        <v>1213</v>
      </c>
      <c r="J389" s="85">
        <v>7.5289218113113829</v>
      </c>
      <c r="K389" s="86">
        <v>5194.7076367249047</v>
      </c>
      <c r="L389" s="87">
        <f t="shared" si="51"/>
        <v>0.86578460612081742</v>
      </c>
      <c r="M389" s="86">
        <f t="shared" si="77"/>
        <v>0</v>
      </c>
      <c r="N389" s="86">
        <v>0</v>
      </c>
      <c r="O389" s="86">
        <v>0</v>
      </c>
      <c r="P389" s="86">
        <v>2331.789038893668</v>
      </c>
      <c r="Q389" s="86">
        <v>0</v>
      </c>
      <c r="R389" s="86">
        <v>0</v>
      </c>
      <c r="S389" s="86">
        <f t="shared" si="78"/>
        <v>7526.4966756185731</v>
      </c>
      <c r="T389" s="81" t="s">
        <v>74</v>
      </c>
      <c r="U389" s="83">
        <f t="shared" si="76"/>
        <v>2027</v>
      </c>
      <c r="V389" s="86">
        <v>3240.0413999999992</v>
      </c>
      <c r="W389" s="86">
        <f t="shared" si="79"/>
        <v>10766.538075618573</v>
      </c>
      <c r="X389" s="86"/>
      <c r="Y389" s="90"/>
      <c r="Z389" s="86" t="s">
        <v>316</v>
      </c>
      <c r="AA389" s="89" t="s">
        <v>317</v>
      </c>
      <c r="AB389" s="90">
        <v>2017</v>
      </c>
      <c r="AC389" s="88" t="s">
        <v>529</v>
      </c>
      <c r="AD389" s="90">
        <v>10</v>
      </c>
      <c r="AE389" s="172">
        <f t="shared" si="74"/>
        <v>46244</v>
      </c>
      <c r="AF389" s="91">
        <f t="shared" si="71"/>
        <v>2027</v>
      </c>
    </row>
    <row r="390" spans="1:32" ht="14.25" customHeight="1">
      <c r="A390" s="81" t="s">
        <v>28</v>
      </c>
      <c r="B390" s="81">
        <v>905530</v>
      </c>
      <c r="C390" s="81" t="s">
        <v>1298</v>
      </c>
      <c r="D390" s="82" t="s">
        <v>1299</v>
      </c>
      <c r="E390" s="83" t="s">
        <v>1308</v>
      </c>
      <c r="F390" s="82" t="s">
        <v>1309</v>
      </c>
      <c r="G390" s="81">
        <v>1212</v>
      </c>
      <c r="H390" s="81" t="s">
        <v>1187</v>
      </c>
      <c r="I390" s="85">
        <v>2736</v>
      </c>
      <c r="J390" s="85">
        <v>7.5289218113113829</v>
      </c>
      <c r="K390" s="86">
        <v>5194.7076367249047</v>
      </c>
      <c r="L390" s="87">
        <f t="shared" si="51"/>
        <v>0.86578460612081742</v>
      </c>
      <c r="M390" s="86">
        <f t="shared" si="77"/>
        <v>0</v>
      </c>
      <c r="N390" s="86">
        <v>0</v>
      </c>
      <c r="O390" s="86">
        <v>0</v>
      </c>
      <c r="P390" s="86">
        <v>2331.789038893668</v>
      </c>
      <c r="Q390" s="86">
        <v>0</v>
      </c>
      <c r="R390" s="86">
        <v>0</v>
      </c>
      <c r="S390" s="86">
        <f t="shared" si="78"/>
        <v>7526.4966756185731</v>
      </c>
      <c r="T390" s="81" t="s">
        <v>74</v>
      </c>
      <c r="U390" s="83">
        <f t="shared" si="76"/>
        <v>2027</v>
      </c>
      <c r="V390" s="86">
        <v>3240.0413999999992</v>
      </c>
      <c r="W390" s="86">
        <f t="shared" si="79"/>
        <v>10766.538075618573</v>
      </c>
      <c r="X390" s="86"/>
      <c r="Y390" s="90"/>
      <c r="Z390" s="86" t="s">
        <v>316</v>
      </c>
      <c r="AA390" s="89" t="s">
        <v>317</v>
      </c>
      <c r="AB390" s="90">
        <v>2017</v>
      </c>
      <c r="AC390" s="88" t="s">
        <v>529</v>
      </c>
      <c r="AD390" s="90">
        <v>10</v>
      </c>
      <c r="AE390" s="172">
        <f t="shared" si="74"/>
        <v>46244</v>
      </c>
      <c r="AF390" s="91">
        <f t="shared" si="71"/>
        <v>2027</v>
      </c>
    </row>
    <row r="391" spans="1:32" ht="14.25" customHeight="1">
      <c r="A391" s="81" t="s">
        <v>28</v>
      </c>
      <c r="B391" s="81">
        <v>905530</v>
      </c>
      <c r="C391" s="81" t="s">
        <v>1298</v>
      </c>
      <c r="D391" s="82" t="s">
        <v>1299</v>
      </c>
      <c r="E391" s="83" t="s">
        <v>1310</v>
      </c>
      <c r="F391" s="82" t="s">
        <v>1311</v>
      </c>
      <c r="G391" s="81">
        <v>1212</v>
      </c>
      <c r="H391" s="81" t="s">
        <v>1187</v>
      </c>
      <c r="I391" s="85">
        <v>1243</v>
      </c>
      <c r="J391" s="85">
        <v>7.5289218113113829</v>
      </c>
      <c r="K391" s="86">
        <v>5194.7076367249047</v>
      </c>
      <c r="L391" s="87">
        <f t="shared" si="51"/>
        <v>0.86578460612081742</v>
      </c>
      <c r="M391" s="86">
        <f t="shared" si="77"/>
        <v>0</v>
      </c>
      <c r="N391" s="86">
        <v>0</v>
      </c>
      <c r="O391" s="86">
        <v>0</v>
      </c>
      <c r="P391" s="86">
        <v>2331.789038893668</v>
      </c>
      <c r="Q391" s="86">
        <v>0</v>
      </c>
      <c r="R391" s="86">
        <v>0</v>
      </c>
      <c r="S391" s="86">
        <f t="shared" si="78"/>
        <v>7526.4966756185731</v>
      </c>
      <c r="T391" s="81" t="s">
        <v>74</v>
      </c>
      <c r="U391" s="83">
        <f t="shared" si="76"/>
        <v>2030</v>
      </c>
      <c r="V391" s="86">
        <v>4019.3638933333332</v>
      </c>
      <c r="W391" s="86">
        <f t="shared" si="79"/>
        <v>11545.860568951906</v>
      </c>
      <c r="X391" s="86"/>
      <c r="Y391" s="90"/>
      <c r="Z391" s="86" t="s">
        <v>316</v>
      </c>
      <c r="AA391" s="89" t="s">
        <v>317</v>
      </c>
      <c r="AB391" s="90">
        <v>2020</v>
      </c>
      <c r="AC391" s="88" t="s">
        <v>1312</v>
      </c>
      <c r="AD391" s="90">
        <v>10</v>
      </c>
      <c r="AE391" s="172">
        <f t="shared" si="74"/>
        <v>47642</v>
      </c>
      <c r="AF391" s="91">
        <f t="shared" si="71"/>
        <v>2030</v>
      </c>
    </row>
    <row r="392" spans="1:32" ht="14.25" customHeight="1">
      <c r="A392" s="81" t="s">
        <v>28</v>
      </c>
      <c r="B392" s="81">
        <v>903300</v>
      </c>
      <c r="C392" s="81" t="s">
        <v>1313</v>
      </c>
      <c r="D392" s="82" t="s">
        <v>1314</v>
      </c>
      <c r="E392" s="83" t="s">
        <v>1315</v>
      </c>
      <c r="F392" s="82"/>
      <c r="G392" s="81">
        <v>3007</v>
      </c>
      <c r="H392" s="81" t="s">
        <v>86</v>
      </c>
      <c r="I392" s="85">
        <v>0</v>
      </c>
      <c r="J392" s="85">
        <v>0</v>
      </c>
      <c r="K392" s="86">
        <v>0</v>
      </c>
      <c r="L392" s="87">
        <f t="shared" si="51"/>
        <v>0</v>
      </c>
      <c r="M392" s="86">
        <f t="shared" si="77"/>
        <v>0</v>
      </c>
      <c r="N392" s="86">
        <v>0</v>
      </c>
      <c r="O392" s="86">
        <v>0</v>
      </c>
      <c r="P392" s="86">
        <v>922.11919273579952</v>
      </c>
      <c r="Q392" s="86">
        <v>0</v>
      </c>
      <c r="R392" s="86">
        <v>0</v>
      </c>
      <c r="S392" s="86">
        <f t="shared" si="78"/>
        <v>922.11919273579952</v>
      </c>
      <c r="T392" s="81" t="s">
        <v>310</v>
      </c>
      <c r="U392" s="81"/>
      <c r="V392" s="86">
        <v>0</v>
      </c>
      <c r="W392" s="86">
        <f t="shared" si="79"/>
        <v>922.11919273579952</v>
      </c>
      <c r="X392" s="86"/>
      <c r="Y392" s="90"/>
      <c r="Z392" s="86" t="s">
        <v>1316</v>
      </c>
      <c r="AA392" s="89" t="s">
        <v>1317</v>
      </c>
      <c r="AB392" s="90">
        <v>2008</v>
      </c>
      <c r="AC392" s="88" t="s">
        <v>1318</v>
      </c>
      <c r="AD392" s="90">
        <v>10</v>
      </c>
      <c r="AE392" s="172">
        <f t="shared" si="74"/>
        <v>42933</v>
      </c>
      <c r="AF392" s="91">
        <f t="shared" si="71"/>
        <v>2018</v>
      </c>
    </row>
    <row r="393" spans="1:32" ht="14.25" customHeight="1">
      <c r="A393" s="81" t="s">
        <v>28</v>
      </c>
      <c r="B393" s="81">
        <v>903300</v>
      </c>
      <c r="C393" s="81" t="s">
        <v>1313</v>
      </c>
      <c r="D393" s="98" t="s">
        <v>1314</v>
      </c>
      <c r="E393" s="83" t="s">
        <v>1319</v>
      </c>
      <c r="F393" s="82"/>
      <c r="G393" s="81">
        <v>1212</v>
      </c>
      <c r="H393" s="81" t="s">
        <v>1187</v>
      </c>
      <c r="I393" s="85">
        <v>730</v>
      </c>
      <c r="J393" s="85">
        <v>7.5289218113113829</v>
      </c>
      <c r="K393" s="86">
        <v>5194.7076367249047</v>
      </c>
      <c r="L393" s="87">
        <f t="shared" si="51"/>
        <v>0.86578460612081742</v>
      </c>
      <c r="M393" s="86">
        <f t="shared" si="77"/>
        <v>0</v>
      </c>
      <c r="N393" s="86">
        <v>0</v>
      </c>
      <c r="O393" s="86">
        <v>0</v>
      </c>
      <c r="P393" s="86">
        <v>2331.789038893668</v>
      </c>
      <c r="Q393" s="86">
        <v>0</v>
      </c>
      <c r="R393" s="86">
        <v>858.04</v>
      </c>
      <c r="S393" s="86">
        <f t="shared" si="78"/>
        <v>8384.5366756185722</v>
      </c>
      <c r="T393" s="81" t="s">
        <v>886</v>
      </c>
      <c r="U393" s="83">
        <f>AF393</f>
        <v>2021</v>
      </c>
      <c r="V393" s="86">
        <v>0</v>
      </c>
      <c r="W393" s="86">
        <f t="shared" si="79"/>
        <v>8384.5366756185722</v>
      </c>
      <c r="X393" s="86"/>
      <c r="Y393" s="90"/>
      <c r="Z393" s="86" t="s">
        <v>1302</v>
      </c>
      <c r="AA393" s="89" t="s">
        <v>317</v>
      </c>
      <c r="AB393" s="90">
        <v>2010</v>
      </c>
      <c r="AC393" s="88" t="s">
        <v>1320</v>
      </c>
      <c r="AD393" s="90">
        <v>10</v>
      </c>
      <c r="AE393" s="172">
        <f t="shared" si="74"/>
        <v>44119</v>
      </c>
      <c r="AF393" s="91">
        <f t="shared" si="71"/>
        <v>2021</v>
      </c>
    </row>
    <row r="394" spans="1:32" ht="14.25" customHeight="1">
      <c r="A394" s="81" t="s">
        <v>28</v>
      </c>
      <c r="B394" s="81">
        <v>903300</v>
      </c>
      <c r="C394" s="81" t="s">
        <v>1313</v>
      </c>
      <c r="D394" s="98" t="s">
        <v>1314</v>
      </c>
      <c r="E394" s="83" t="s">
        <v>1321</v>
      </c>
      <c r="F394" s="82"/>
      <c r="G394" s="81">
        <v>1210</v>
      </c>
      <c r="H394" s="81" t="s">
        <v>1187</v>
      </c>
      <c r="I394" s="85">
        <v>8904</v>
      </c>
      <c r="J394" s="85">
        <v>9.0759605396630363</v>
      </c>
      <c r="K394" s="86">
        <v>6262.1133155039961</v>
      </c>
      <c r="L394" s="87">
        <f t="shared" si="51"/>
        <v>1.0436855525839994</v>
      </c>
      <c r="M394" s="86">
        <f t="shared" si="77"/>
        <v>3030.8628447039341</v>
      </c>
      <c r="N394" s="86">
        <v>0</v>
      </c>
      <c r="O394" s="86">
        <v>0</v>
      </c>
      <c r="P394" s="86">
        <v>2331.789038893668</v>
      </c>
      <c r="Q394" s="86">
        <v>0</v>
      </c>
      <c r="R394" s="86">
        <v>0</v>
      </c>
      <c r="S394" s="86">
        <f t="shared" si="78"/>
        <v>11624.765199101599</v>
      </c>
      <c r="T394" s="81" t="s">
        <v>91</v>
      </c>
      <c r="U394" s="81"/>
      <c r="V394" s="86">
        <v>0</v>
      </c>
      <c r="W394" s="86">
        <f t="shared" si="79"/>
        <v>11624.765199101599</v>
      </c>
      <c r="X394" s="86"/>
      <c r="Y394" s="90"/>
      <c r="Z394" s="86" t="s">
        <v>1322</v>
      </c>
      <c r="AA394" s="89" t="s">
        <v>1323</v>
      </c>
      <c r="AB394" s="90">
        <v>2012</v>
      </c>
      <c r="AC394" s="88" t="s">
        <v>1324</v>
      </c>
      <c r="AD394" s="90">
        <v>10</v>
      </c>
      <c r="AE394" s="172">
        <f t="shared" si="74"/>
        <v>44954</v>
      </c>
      <c r="AF394" s="91">
        <f t="shared" si="71"/>
        <v>2023</v>
      </c>
    </row>
    <row r="395" spans="1:32" ht="14.25" customHeight="1">
      <c r="A395" s="81" t="s">
        <v>28</v>
      </c>
      <c r="B395" s="81">
        <v>903300</v>
      </c>
      <c r="C395" s="81" t="s">
        <v>1313</v>
      </c>
      <c r="D395" s="82" t="s">
        <v>1314</v>
      </c>
      <c r="E395" s="83" t="s">
        <v>1325</v>
      </c>
      <c r="F395" s="82"/>
      <c r="G395" s="81">
        <v>1206</v>
      </c>
      <c r="H395" s="81" t="s">
        <v>1187</v>
      </c>
      <c r="I395" s="85">
        <v>10724</v>
      </c>
      <c r="J395" s="85">
        <v>8.0446013874286031</v>
      </c>
      <c r="K395" s="86">
        <v>5550.50952965127</v>
      </c>
      <c r="L395" s="87">
        <f t="shared" si="51"/>
        <v>0.92508492160854505</v>
      </c>
      <c r="M395" s="86">
        <f t="shared" si="77"/>
        <v>4370.1011696787664</v>
      </c>
      <c r="N395" s="86">
        <v>0</v>
      </c>
      <c r="O395" s="86">
        <v>0</v>
      </c>
      <c r="P395" s="86">
        <v>2331.789038893668</v>
      </c>
      <c r="Q395" s="86">
        <v>0</v>
      </c>
      <c r="R395" s="86">
        <v>0</v>
      </c>
      <c r="S395" s="86">
        <f t="shared" si="78"/>
        <v>12252.399738223705</v>
      </c>
      <c r="T395" s="81" t="s">
        <v>91</v>
      </c>
      <c r="U395" s="81"/>
      <c r="V395" s="86">
        <v>0</v>
      </c>
      <c r="W395" s="86">
        <f t="shared" si="79"/>
        <v>12252.399738223705</v>
      </c>
      <c r="X395" s="86"/>
      <c r="Y395" s="90"/>
      <c r="Z395" s="86" t="s">
        <v>1322</v>
      </c>
      <c r="AA395" s="89" t="s">
        <v>1326</v>
      </c>
      <c r="AB395" s="90">
        <v>2012</v>
      </c>
      <c r="AC395" s="88" t="s">
        <v>1327</v>
      </c>
      <c r="AD395" s="90">
        <v>10</v>
      </c>
      <c r="AE395" s="172">
        <f t="shared" si="74"/>
        <v>44889</v>
      </c>
      <c r="AF395" s="91">
        <f t="shared" si="71"/>
        <v>2023</v>
      </c>
    </row>
    <row r="396" spans="1:32" ht="14.25" customHeight="1">
      <c r="A396" s="81" t="s">
        <v>28</v>
      </c>
      <c r="B396" s="81">
        <v>903300</v>
      </c>
      <c r="C396" s="81" t="s">
        <v>1313</v>
      </c>
      <c r="D396" s="82" t="s">
        <v>1314</v>
      </c>
      <c r="E396" s="83" t="s">
        <v>1328</v>
      </c>
      <c r="F396" s="82"/>
      <c r="G396" s="81">
        <v>1210</v>
      </c>
      <c r="H396" s="81" t="s">
        <v>1187</v>
      </c>
      <c r="I396" s="85">
        <v>12510</v>
      </c>
      <c r="J396" s="85">
        <v>9.0759605396630363</v>
      </c>
      <c r="K396" s="86">
        <v>6262.1133155039961</v>
      </c>
      <c r="L396" s="87">
        <f t="shared" si="51"/>
        <v>1.0436855525839994</v>
      </c>
      <c r="M396" s="86">
        <f t="shared" si="77"/>
        <v>6794.3929473218359</v>
      </c>
      <c r="N396" s="86">
        <v>0</v>
      </c>
      <c r="O396" s="86">
        <v>0</v>
      </c>
      <c r="P396" s="86">
        <v>2331.789038893668</v>
      </c>
      <c r="Q396" s="86">
        <v>0</v>
      </c>
      <c r="R396" s="86">
        <v>0</v>
      </c>
      <c r="S396" s="86">
        <f t="shared" si="78"/>
        <v>15388.2953017195</v>
      </c>
      <c r="T396" s="81" t="s">
        <v>886</v>
      </c>
      <c r="U396" s="83">
        <f t="shared" ref="U396:U398" si="80">AF396</f>
        <v>2023</v>
      </c>
      <c r="V396" s="86">
        <v>0</v>
      </c>
      <c r="W396" s="86">
        <f t="shared" si="79"/>
        <v>15388.2953017195</v>
      </c>
      <c r="X396" s="86"/>
      <c r="Y396" s="90"/>
      <c r="Z396" s="86" t="s">
        <v>1322</v>
      </c>
      <c r="AA396" s="89" t="s">
        <v>1323</v>
      </c>
      <c r="AB396" s="90">
        <v>2012</v>
      </c>
      <c r="AC396" s="88" t="s">
        <v>1324</v>
      </c>
      <c r="AD396" s="90">
        <v>10</v>
      </c>
      <c r="AE396" s="172">
        <f t="shared" si="74"/>
        <v>44954</v>
      </c>
      <c r="AF396" s="91">
        <f t="shared" si="71"/>
        <v>2023</v>
      </c>
    </row>
    <row r="397" spans="1:32" ht="14.25" customHeight="1">
      <c r="A397" s="81" t="s">
        <v>28</v>
      </c>
      <c r="B397" s="81">
        <v>903300</v>
      </c>
      <c r="C397" s="81" t="s">
        <v>1313</v>
      </c>
      <c r="D397" s="82" t="s">
        <v>1314</v>
      </c>
      <c r="E397" s="83" t="s">
        <v>1329</v>
      </c>
      <c r="F397" s="82"/>
      <c r="G397" s="81">
        <v>1206</v>
      </c>
      <c r="H397" s="81" t="s">
        <v>1187</v>
      </c>
      <c r="I397" s="85">
        <v>18118</v>
      </c>
      <c r="J397" s="85">
        <v>8.0446013874286031</v>
      </c>
      <c r="K397" s="86">
        <v>5550.50952965127</v>
      </c>
      <c r="L397" s="87">
        <f t="shared" si="51"/>
        <v>0.92508492160854505</v>
      </c>
      <c r="M397" s="86">
        <f t="shared" si="77"/>
        <v>11210.179080052349</v>
      </c>
      <c r="N397" s="86">
        <v>0</v>
      </c>
      <c r="O397" s="86">
        <v>0</v>
      </c>
      <c r="P397" s="86">
        <v>2331.789038893668</v>
      </c>
      <c r="Q397" s="86">
        <v>0</v>
      </c>
      <c r="R397" s="86">
        <v>0</v>
      </c>
      <c r="S397" s="86">
        <f t="shared" si="78"/>
        <v>19092.477648597287</v>
      </c>
      <c r="T397" s="81" t="s">
        <v>886</v>
      </c>
      <c r="U397" s="83">
        <f t="shared" si="80"/>
        <v>2024</v>
      </c>
      <c r="V397" s="86">
        <v>0</v>
      </c>
      <c r="W397" s="86">
        <f t="shared" si="79"/>
        <v>19092.477648597287</v>
      </c>
      <c r="X397" s="86"/>
      <c r="Y397" s="90"/>
      <c r="Z397" s="86" t="s">
        <v>1322</v>
      </c>
      <c r="AA397" s="89" t="s">
        <v>1326</v>
      </c>
      <c r="AB397" s="90">
        <v>2013</v>
      </c>
      <c r="AC397" s="88" t="s">
        <v>1330</v>
      </c>
      <c r="AD397" s="90">
        <v>10</v>
      </c>
      <c r="AE397" s="172">
        <f t="shared" si="74"/>
        <v>45327</v>
      </c>
      <c r="AF397" s="91">
        <f t="shared" si="71"/>
        <v>2024</v>
      </c>
    </row>
    <row r="398" spans="1:32" ht="14.25" customHeight="1">
      <c r="A398" s="81" t="s">
        <v>28</v>
      </c>
      <c r="B398" s="81">
        <v>903300</v>
      </c>
      <c r="C398" s="81" t="s">
        <v>1313</v>
      </c>
      <c r="D398" s="82" t="s">
        <v>1314</v>
      </c>
      <c r="E398" s="83" t="s">
        <v>1331</v>
      </c>
      <c r="F398" s="82"/>
      <c r="G398" s="81">
        <v>1204</v>
      </c>
      <c r="H398" s="81" t="s">
        <v>1187</v>
      </c>
      <c r="I398" s="85">
        <v>0</v>
      </c>
      <c r="J398" s="85">
        <v>11.241814759355353</v>
      </c>
      <c r="K398" s="86">
        <v>7756.4812657947214</v>
      </c>
      <c r="L398" s="87">
        <f t="shared" si="51"/>
        <v>1.2927468776324536</v>
      </c>
      <c r="M398" s="86">
        <f t="shared" si="77"/>
        <v>0</v>
      </c>
      <c r="N398" s="86">
        <v>0</v>
      </c>
      <c r="O398" s="86">
        <v>0</v>
      </c>
      <c r="P398" s="86">
        <v>2331.789038893668</v>
      </c>
      <c r="Q398" s="86">
        <v>0</v>
      </c>
      <c r="R398" s="86">
        <v>0</v>
      </c>
      <c r="S398" s="86">
        <f t="shared" si="78"/>
        <v>10088.270304688389</v>
      </c>
      <c r="T398" s="81" t="s">
        <v>74</v>
      </c>
      <c r="U398" s="83">
        <f t="shared" si="80"/>
        <v>2025</v>
      </c>
      <c r="V398" s="86">
        <v>3869.3041199999998</v>
      </c>
      <c r="W398" s="86">
        <f t="shared" si="79"/>
        <v>13957.574424688388</v>
      </c>
      <c r="X398" s="86"/>
      <c r="Y398" s="90"/>
      <c r="Z398" s="86" t="s">
        <v>670</v>
      </c>
      <c r="AA398" s="89" t="s">
        <v>749</v>
      </c>
      <c r="AB398" s="90">
        <v>2014</v>
      </c>
      <c r="AC398" s="88" t="s">
        <v>1332</v>
      </c>
      <c r="AD398" s="90">
        <v>10</v>
      </c>
      <c r="AE398" s="172">
        <f t="shared" si="74"/>
        <v>45767</v>
      </c>
      <c r="AF398" s="91">
        <f t="shared" si="71"/>
        <v>2025</v>
      </c>
    </row>
    <row r="399" spans="1:32" ht="14.25" customHeight="1">
      <c r="A399" s="81" t="s">
        <v>28</v>
      </c>
      <c r="B399" s="81">
        <v>903300</v>
      </c>
      <c r="C399" s="81" t="s">
        <v>1313</v>
      </c>
      <c r="D399" s="82" t="s">
        <v>1314</v>
      </c>
      <c r="E399" s="83" t="s">
        <v>1333</v>
      </c>
      <c r="F399" s="82"/>
      <c r="G399" s="81">
        <v>1206</v>
      </c>
      <c r="H399" s="81" t="s">
        <v>1187</v>
      </c>
      <c r="I399" s="85">
        <v>6876</v>
      </c>
      <c r="J399" s="85">
        <v>8.0446013874286031</v>
      </c>
      <c r="K399" s="86">
        <v>5550.50952965127</v>
      </c>
      <c r="L399" s="87">
        <f t="shared" si="51"/>
        <v>0.92508492160854505</v>
      </c>
      <c r="M399" s="86">
        <f t="shared" si="77"/>
        <v>810.37439132908548</v>
      </c>
      <c r="N399" s="86">
        <v>0</v>
      </c>
      <c r="O399" s="86">
        <v>0</v>
      </c>
      <c r="P399" s="86">
        <v>2331.789038893668</v>
      </c>
      <c r="Q399" s="86">
        <v>0</v>
      </c>
      <c r="R399" s="86">
        <v>0</v>
      </c>
      <c r="S399" s="86">
        <f t="shared" si="78"/>
        <v>8692.6729598740239</v>
      </c>
      <c r="T399" s="81" t="s">
        <v>886</v>
      </c>
      <c r="U399" s="81">
        <v>2049</v>
      </c>
      <c r="V399" s="86">
        <v>0</v>
      </c>
      <c r="W399" s="86">
        <f t="shared" si="79"/>
        <v>8692.6729598740239</v>
      </c>
      <c r="X399" s="86"/>
      <c r="Y399" s="90"/>
      <c r="Z399" s="86" t="s">
        <v>1322</v>
      </c>
      <c r="AA399" s="89" t="s">
        <v>1334</v>
      </c>
      <c r="AB399" s="90">
        <v>2015</v>
      </c>
      <c r="AC399" s="88" t="s">
        <v>1335</v>
      </c>
      <c r="AD399" s="90">
        <v>10</v>
      </c>
      <c r="AE399" s="172">
        <f t="shared" si="74"/>
        <v>46062</v>
      </c>
      <c r="AF399" s="91">
        <f t="shared" si="71"/>
        <v>2026</v>
      </c>
    </row>
    <row r="400" spans="1:32" ht="14.25" customHeight="1">
      <c r="A400" s="81" t="s">
        <v>28</v>
      </c>
      <c r="B400" s="81">
        <v>903300</v>
      </c>
      <c r="C400" s="81" t="s">
        <v>1313</v>
      </c>
      <c r="D400" s="82" t="s">
        <v>1314</v>
      </c>
      <c r="E400" s="83" t="s">
        <v>1336</v>
      </c>
      <c r="F400" s="82"/>
      <c r="G400" s="81">
        <v>3007</v>
      </c>
      <c r="H400" s="81" t="s">
        <v>86</v>
      </c>
      <c r="I400" s="85">
        <v>0</v>
      </c>
      <c r="J400" s="85">
        <v>0</v>
      </c>
      <c r="K400" s="86">
        <v>0</v>
      </c>
      <c r="L400" s="87">
        <f t="shared" si="51"/>
        <v>0</v>
      </c>
      <c r="M400" s="86">
        <f t="shared" si="77"/>
        <v>0</v>
      </c>
      <c r="N400" s="86">
        <v>869.21338782729651</v>
      </c>
      <c r="O400" s="86">
        <v>0</v>
      </c>
      <c r="P400" s="86">
        <v>922.11919273579952</v>
      </c>
      <c r="Q400" s="86">
        <v>0</v>
      </c>
      <c r="R400" s="86">
        <v>0</v>
      </c>
      <c r="S400" s="86">
        <f t="shared" si="78"/>
        <v>1791.3325805630961</v>
      </c>
      <c r="T400" s="81" t="s">
        <v>310</v>
      </c>
      <c r="U400" s="81"/>
      <c r="V400" s="86">
        <v>0</v>
      </c>
      <c r="W400" s="86">
        <f t="shared" si="79"/>
        <v>1791.3325805630961</v>
      </c>
      <c r="X400" s="86"/>
      <c r="Y400" s="90"/>
      <c r="Z400" s="86" t="s">
        <v>1337</v>
      </c>
      <c r="AA400" s="89" t="s">
        <v>1338</v>
      </c>
      <c r="AB400" s="90">
        <v>2015</v>
      </c>
      <c r="AC400" s="88" t="s">
        <v>1339</v>
      </c>
      <c r="AD400" s="90">
        <v>10</v>
      </c>
      <c r="AE400" s="172">
        <f t="shared" si="74"/>
        <v>45388</v>
      </c>
      <c r="AF400" s="91">
        <f t="shared" si="71"/>
        <v>2024</v>
      </c>
    </row>
    <row r="401" spans="1:32" ht="14.25" customHeight="1">
      <c r="A401" s="81" t="s">
        <v>28</v>
      </c>
      <c r="B401" s="81">
        <v>903300</v>
      </c>
      <c r="C401" s="81" t="s">
        <v>1313</v>
      </c>
      <c r="D401" s="82" t="s">
        <v>1314</v>
      </c>
      <c r="E401" s="83" t="s">
        <v>1340</v>
      </c>
      <c r="F401" s="82"/>
      <c r="G401" s="81">
        <v>3007</v>
      </c>
      <c r="H401" s="81" t="s">
        <v>86</v>
      </c>
      <c r="I401" s="85">
        <v>0</v>
      </c>
      <c r="J401" s="85">
        <v>0</v>
      </c>
      <c r="K401" s="86">
        <v>0</v>
      </c>
      <c r="L401" s="87">
        <f t="shared" si="51"/>
        <v>0</v>
      </c>
      <c r="M401" s="86">
        <f t="shared" si="77"/>
        <v>0</v>
      </c>
      <c r="N401" s="86">
        <v>0</v>
      </c>
      <c r="O401" s="86">
        <v>0</v>
      </c>
      <c r="P401" s="86">
        <v>922.11919273579952</v>
      </c>
      <c r="Q401" s="86">
        <v>0</v>
      </c>
      <c r="R401" s="86">
        <v>0</v>
      </c>
      <c r="S401" s="86">
        <f t="shared" si="78"/>
        <v>922.11919273579952</v>
      </c>
      <c r="T401" s="81" t="s">
        <v>310</v>
      </c>
      <c r="U401" s="81"/>
      <c r="V401" s="86">
        <v>0</v>
      </c>
      <c r="W401" s="86">
        <f t="shared" si="79"/>
        <v>922.11919273579952</v>
      </c>
      <c r="X401" s="86"/>
      <c r="Y401" s="90"/>
      <c r="Z401" s="86" t="s">
        <v>1341</v>
      </c>
      <c r="AA401" s="89" t="s">
        <v>1342</v>
      </c>
      <c r="AB401" s="90">
        <v>2018</v>
      </c>
      <c r="AC401" s="88" t="s">
        <v>1343</v>
      </c>
      <c r="AD401" s="90">
        <v>10</v>
      </c>
      <c r="AE401" s="172">
        <f t="shared" si="74"/>
        <v>46932</v>
      </c>
      <c r="AF401" s="91">
        <f t="shared" si="71"/>
        <v>2028</v>
      </c>
    </row>
    <row r="402" spans="1:32" ht="14.25" customHeight="1">
      <c r="A402" s="81" t="s">
        <v>28</v>
      </c>
      <c r="B402" s="81">
        <v>903300</v>
      </c>
      <c r="C402" s="81" t="s">
        <v>1313</v>
      </c>
      <c r="D402" s="82" t="s">
        <v>1314</v>
      </c>
      <c r="E402" s="83" t="s">
        <v>1344</v>
      </c>
      <c r="F402" s="82"/>
      <c r="G402" s="81">
        <v>1209</v>
      </c>
      <c r="H402" s="81" t="s">
        <v>1187</v>
      </c>
      <c r="I402" s="85">
        <v>10716</v>
      </c>
      <c r="J402" s="85">
        <v>8.8696887092161489</v>
      </c>
      <c r="K402" s="86">
        <v>6119.7925583334491</v>
      </c>
      <c r="L402" s="87">
        <f t="shared" si="51"/>
        <v>1.0199654263889082</v>
      </c>
      <c r="M402" s="86">
        <f t="shared" si="77"/>
        <v>4810.1569508500907</v>
      </c>
      <c r="N402" s="86">
        <v>0</v>
      </c>
      <c r="O402" s="86">
        <v>0</v>
      </c>
      <c r="P402" s="86">
        <v>2331.789038893668</v>
      </c>
      <c r="Q402" s="86">
        <v>0</v>
      </c>
      <c r="R402" s="86">
        <v>0</v>
      </c>
      <c r="S402" s="86">
        <f t="shared" si="78"/>
        <v>13261.738548077208</v>
      </c>
      <c r="T402" s="81" t="s">
        <v>74</v>
      </c>
      <c r="U402" s="83">
        <f t="shared" ref="U402:U409" si="81">AF402</f>
        <v>2030</v>
      </c>
      <c r="V402" s="86">
        <v>10354.192426666665</v>
      </c>
      <c r="W402" s="86">
        <f t="shared" si="79"/>
        <v>23615.930974743875</v>
      </c>
      <c r="X402" s="86"/>
      <c r="Y402" s="90"/>
      <c r="Z402" s="86" t="s">
        <v>286</v>
      </c>
      <c r="AA402" s="89" t="s">
        <v>1345</v>
      </c>
      <c r="AB402" s="90">
        <v>2019</v>
      </c>
      <c r="AC402" s="88" t="s">
        <v>1346</v>
      </c>
      <c r="AD402" s="90">
        <v>10</v>
      </c>
      <c r="AE402" s="172">
        <f t="shared" si="74"/>
        <v>47553</v>
      </c>
      <c r="AF402" s="91">
        <f t="shared" si="71"/>
        <v>2030</v>
      </c>
    </row>
    <row r="403" spans="1:32" ht="14.25" customHeight="1">
      <c r="A403" s="81" t="s">
        <v>28</v>
      </c>
      <c r="B403" s="81">
        <v>903300</v>
      </c>
      <c r="C403" s="81" t="s">
        <v>1313</v>
      </c>
      <c r="D403" s="82" t="s">
        <v>1314</v>
      </c>
      <c r="E403" s="83" t="s">
        <v>1347</v>
      </c>
      <c r="F403" s="82"/>
      <c r="G403" s="81">
        <v>1209</v>
      </c>
      <c r="H403" s="81" t="s">
        <v>1187</v>
      </c>
      <c r="I403" s="85">
        <v>11903</v>
      </c>
      <c r="J403" s="85">
        <v>8.8696887092161489</v>
      </c>
      <c r="K403" s="86">
        <v>6119.7925583334491</v>
      </c>
      <c r="L403" s="87">
        <f t="shared" si="51"/>
        <v>1.0199654263889082</v>
      </c>
      <c r="M403" s="86">
        <f t="shared" si="77"/>
        <v>6020.8559119737247</v>
      </c>
      <c r="N403" s="86">
        <v>0</v>
      </c>
      <c r="O403" s="86">
        <v>0</v>
      </c>
      <c r="P403" s="86">
        <v>2331.789038893668</v>
      </c>
      <c r="Q403" s="86">
        <v>426.28485393843255</v>
      </c>
      <c r="R403" s="86">
        <v>0</v>
      </c>
      <c r="S403" s="86">
        <f t="shared" si="78"/>
        <v>14898.722363139274</v>
      </c>
      <c r="T403" s="81" t="s">
        <v>74</v>
      </c>
      <c r="U403" s="83">
        <f t="shared" si="81"/>
        <v>2030</v>
      </c>
      <c r="V403" s="86">
        <v>10354.192426666665</v>
      </c>
      <c r="W403" s="86">
        <f t="shared" si="79"/>
        <v>25252.914789805938</v>
      </c>
      <c r="X403" s="86"/>
      <c r="Y403" s="90"/>
      <c r="Z403" s="86" t="s">
        <v>286</v>
      </c>
      <c r="AA403" s="89" t="s">
        <v>1345</v>
      </c>
      <c r="AB403" s="90">
        <v>2019</v>
      </c>
      <c r="AC403" s="88" t="s">
        <v>1348</v>
      </c>
      <c r="AD403" s="90">
        <v>10</v>
      </c>
      <c r="AE403" s="172">
        <f t="shared" si="74"/>
        <v>47531</v>
      </c>
      <c r="AF403" s="91">
        <f t="shared" si="71"/>
        <v>2030</v>
      </c>
    </row>
    <row r="404" spans="1:32" ht="14.25" customHeight="1">
      <c r="A404" s="81" t="s">
        <v>28</v>
      </c>
      <c r="B404" s="81">
        <v>903300</v>
      </c>
      <c r="C404" s="81" t="s">
        <v>1313</v>
      </c>
      <c r="D404" s="82" t="s">
        <v>1314</v>
      </c>
      <c r="E404" s="83" t="s">
        <v>1349</v>
      </c>
      <c r="F404" s="82"/>
      <c r="G404" s="81">
        <v>1210</v>
      </c>
      <c r="H404" s="81" t="s">
        <v>1187</v>
      </c>
      <c r="I404" s="85">
        <v>11020</v>
      </c>
      <c r="J404" s="85">
        <v>9.0759605396630363</v>
      </c>
      <c r="K404" s="86">
        <v>6262.1133155039961</v>
      </c>
      <c r="L404" s="87">
        <f t="shared" si="51"/>
        <v>1.0436855525839994</v>
      </c>
      <c r="M404" s="86">
        <f t="shared" si="77"/>
        <v>5239.3014739716773</v>
      </c>
      <c r="N404" s="86">
        <v>0</v>
      </c>
      <c r="O404" s="86">
        <v>0</v>
      </c>
      <c r="P404" s="86">
        <v>2331.789038893668</v>
      </c>
      <c r="Q404" s="86">
        <v>0</v>
      </c>
      <c r="R404" s="86">
        <v>0</v>
      </c>
      <c r="S404" s="86">
        <f t="shared" si="78"/>
        <v>13833.203828369342</v>
      </c>
      <c r="T404" s="81" t="s">
        <v>74</v>
      </c>
      <c r="U404" s="83">
        <f t="shared" si="81"/>
        <v>2032</v>
      </c>
      <c r="V404" s="86">
        <v>13672.047639999997</v>
      </c>
      <c r="W404" s="86">
        <f t="shared" si="79"/>
        <v>27505.251468369337</v>
      </c>
      <c r="X404" s="86"/>
      <c r="Y404" s="90"/>
      <c r="Z404" s="86" t="s">
        <v>324</v>
      </c>
      <c r="AA404" s="89" t="s">
        <v>1350</v>
      </c>
      <c r="AB404" s="90">
        <v>2019</v>
      </c>
      <c r="AC404" s="88" t="s">
        <v>1351</v>
      </c>
      <c r="AD404" s="90">
        <v>10</v>
      </c>
      <c r="AE404" s="172">
        <f t="shared" si="74"/>
        <v>48290</v>
      </c>
      <c r="AF404" s="91">
        <f t="shared" si="71"/>
        <v>2032</v>
      </c>
    </row>
    <row r="405" spans="1:32" ht="14.25" customHeight="1">
      <c r="A405" s="81" t="s">
        <v>28</v>
      </c>
      <c r="B405" s="81">
        <v>903300</v>
      </c>
      <c r="C405" s="81" t="s">
        <v>1313</v>
      </c>
      <c r="D405" s="82" t="s">
        <v>1314</v>
      </c>
      <c r="E405" s="83" t="s">
        <v>1352</v>
      </c>
      <c r="F405" s="82"/>
      <c r="G405" s="81">
        <v>1210</v>
      </c>
      <c r="H405" s="81" t="s">
        <v>1187</v>
      </c>
      <c r="I405" s="85">
        <v>11448</v>
      </c>
      <c r="J405" s="85">
        <v>9.0759605396630363</v>
      </c>
      <c r="K405" s="86">
        <v>6262.1133155039961</v>
      </c>
      <c r="L405" s="87">
        <f t="shared" si="51"/>
        <v>1.0436855525839994</v>
      </c>
      <c r="M405" s="86">
        <f t="shared" si="77"/>
        <v>5685.9988904776292</v>
      </c>
      <c r="N405" s="86">
        <v>0</v>
      </c>
      <c r="O405" s="86">
        <v>0</v>
      </c>
      <c r="P405" s="86">
        <v>2331.789038893668</v>
      </c>
      <c r="Q405" s="86">
        <v>0</v>
      </c>
      <c r="R405" s="86">
        <v>0</v>
      </c>
      <c r="S405" s="86">
        <f t="shared" si="78"/>
        <v>14279.901244875295</v>
      </c>
      <c r="T405" s="81" t="s">
        <v>74</v>
      </c>
      <c r="U405" s="83">
        <f t="shared" si="81"/>
        <v>2030</v>
      </c>
      <c r="V405" s="86">
        <v>10786.565506666664</v>
      </c>
      <c r="W405" s="86">
        <f t="shared" si="79"/>
        <v>25066.466751541957</v>
      </c>
      <c r="X405" s="86"/>
      <c r="Y405" s="90"/>
      <c r="Z405" s="86" t="s">
        <v>324</v>
      </c>
      <c r="AA405" s="89" t="s">
        <v>1350</v>
      </c>
      <c r="AB405" s="90">
        <v>2019</v>
      </c>
      <c r="AC405" s="88" t="s">
        <v>1353</v>
      </c>
      <c r="AD405" s="90">
        <v>10</v>
      </c>
      <c r="AE405" s="172">
        <f t="shared" si="74"/>
        <v>47587</v>
      </c>
      <c r="AF405" s="91">
        <f t="shared" si="71"/>
        <v>2030</v>
      </c>
    </row>
    <row r="406" spans="1:32" ht="14.25" customHeight="1">
      <c r="A406" s="81" t="s">
        <v>28</v>
      </c>
      <c r="B406" s="81">
        <v>903300</v>
      </c>
      <c r="C406" s="81" t="s">
        <v>1313</v>
      </c>
      <c r="D406" s="82" t="s">
        <v>1314</v>
      </c>
      <c r="E406" s="83" t="s">
        <v>1354</v>
      </c>
      <c r="F406" s="82"/>
      <c r="G406" s="81">
        <v>1210</v>
      </c>
      <c r="H406" s="81" t="s">
        <v>1187</v>
      </c>
      <c r="I406" s="85">
        <v>16970</v>
      </c>
      <c r="J406" s="85">
        <v>9.0759605396630363</v>
      </c>
      <c r="K406" s="86">
        <v>6262.1133155039961</v>
      </c>
      <c r="L406" s="87">
        <f t="shared" si="51"/>
        <v>1.0436855525839994</v>
      </c>
      <c r="M406" s="86">
        <f t="shared" si="77"/>
        <v>11449.230511846474</v>
      </c>
      <c r="N406" s="86">
        <v>0</v>
      </c>
      <c r="O406" s="86">
        <v>0</v>
      </c>
      <c r="P406" s="86">
        <v>2331.789038893668</v>
      </c>
      <c r="Q406" s="86">
        <v>0</v>
      </c>
      <c r="R406" s="86">
        <v>2908.29</v>
      </c>
      <c r="S406" s="86">
        <f t="shared" si="78"/>
        <v>22951.422866244138</v>
      </c>
      <c r="T406" s="81" t="s">
        <v>74</v>
      </c>
      <c r="U406" s="83">
        <f t="shared" si="81"/>
        <v>2030</v>
      </c>
      <c r="V406" s="86">
        <v>11964.078</v>
      </c>
      <c r="W406" s="86">
        <f t="shared" si="79"/>
        <v>34915.50086624414</v>
      </c>
      <c r="X406" s="86"/>
      <c r="Y406" s="90"/>
      <c r="Z406" s="86" t="s">
        <v>329</v>
      </c>
      <c r="AA406" s="89" t="s">
        <v>1350</v>
      </c>
      <c r="AB406" s="90">
        <v>2019</v>
      </c>
      <c r="AC406" s="88" t="s">
        <v>1312</v>
      </c>
      <c r="AD406" s="90">
        <v>10</v>
      </c>
      <c r="AE406" s="172">
        <f t="shared" si="74"/>
        <v>47642</v>
      </c>
      <c r="AF406" s="91">
        <f t="shared" si="71"/>
        <v>2030</v>
      </c>
    </row>
    <row r="407" spans="1:32" ht="14.25" customHeight="1">
      <c r="A407" s="81" t="s">
        <v>28</v>
      </c>
      <c r="B407" s="81">
        <v>903300</v>
      </c>
      <c r="C407" s="81" t="s">
        <v>1313</v>
      </c>
      <c r="D407" s="82" t="s">
        <v>1314</v>
      </c>
      <c r="E407" s="83" t="s">
        <v>1355</v>
      </c>
      <c r="F407" s="82"/>
      <c r="G407" s="81">
        <v>1226</v>
      </c>
      <c r="H407" s="81" t="s">
        <v>1187</v>
      </c>
      <c r="I407" s="85">
        <v>1511</v>
      </c>
      <c r="J407" s="85">
        <v>12.376309826813232</v>
      </c>
      <c r="K407" s="86">
        <v>8539.2454302327187</v>
      </c>
      <c r="L407" s="87">
        <f t="shared" si="51"/>
        <v>1.4232075717054531</v>
      </c>
      <c r="M407" s="86">
        <f t="shared" si="77"/>
        <v>0</v>
      </c>
      <c r="N407" s="86">
        <v>0</v>
      </c>
      <c r="O407" s="86">
        <v>0</v>
      </c>
      <c r="P407" s="86">
        <v>2331.789038893668</v>
      </c>
      <c r="Q407" s="86">
        <v>0</v>
      </c>
      <c r="R407" s="86">
        <v>0</v>
      </c>
      <c r="S407" s="86">
        <f t="shared" si="78"/>
        <v>10871.034469126387</v>
      </c>
      <c r="T407" s="81" t="s">
        <v>74</v>
      </c>
      <c r="U407" s="83">
        <f t="shared" si="81"/>
        <v>2035</v>
      </c>
      <c r="V407" s="86">
        <v>4596</v>
      </c>
      <c r="W407" s="86">
        <f t="shared" si="79"/>
        <v>15467.034469126387</v>
      </c>
      <c r="X407" s="86"/>
      <c r="Y407" s="90"/>
      <c r="Z407" s="86" t="s">
        <v>97</v>
      </c>
      <c r="AA407" s="89" t="s">
        <v>1356</v>
      </c>
      <c r="AB407" s="90">
        <v>2023</v>
      </c>
      <c r="AC407" s="88" t="s">
        <v>1357</v>
      </c>
      <c r="AD407" s="90">
        <v>10</v>
      </c>
      <c r="AE407" s="172">
        <f t="shared" si="74"/>
        <v>49344</v>
      </c>
      <c r="AF407" s="91">
        <f t="shared" si="71"/>
        <v>2035</v>
      </c>
    </row>
    <row r="408" spans="1:32" ht="14.25" customHeight="1">
      <c r="A408" s="81" t="s">
        <v>28</v>
      </c>
      <c r="B408" s="81">
        <v>903300</v>
      </c>
      <c r="C408" s="81" t="s">
        <v>1313</v>
      </c>
      <c r="D408" s="82" t="s">
        <v>1314</v>
      </c>
      <c r="E408" s="83" t="s">
        <v>1358</v>
      </c>
      <c r="F408" s="82"/>
      <c r="G408" s="81">
        <v>1226</v>
      </c>
      <c r="H408" s="81" t="s">
        <v>1187</v>
      </c>
      <c r="I408" s="85">
        <v>418</v>
      </c>
      <c r="J408" s="85">
        <v>12.376309826813232</v>
      </c>
      <c r="K408" s="86">
        <v>8539.2454302327187</v>
      </c>
      <c r="L408" s="87">
        <f t="shared" si="51"/>
        <v>1.4232075717054531</v>
      </c>
      <c r="M408" s="86">
        <f t="shared" si="77"/>
        <v>0</v>
      </c>
      <c r="N408" s="86">
        <v>0</v>
      </c>
      <c r="O408" s="86">
        <v>0</v>
      </c>
      <c r="P408" s="86">
        <v>2331.789038893668</v>
      </c>
      <c r="Q408" s="86">
        <v>0</v>
      </c>
      <c r="R408" s="86">
        <v>0</v>
      </c>
      <c r="S408" s="86">
        <f t="shared" si="78"/>
        <v>10871.034469126387</v>
      </c>
      <c r="T408" s="81" t="s">
        <v>74</v>
      </c>
      <c r="U408" s="83">
        <f t="shared" si="81"/>
        <v>2035</v>
      </c>
      <c r="V408" s="86">
        <v>8863</v>
      </c>
      <c r="W408" s="86">
        <f t="shared" si="79"/>
        <v>19734.034469126389</v>
      </c>
      <c r="X408" s="86"/>
      <c r="Y408" s="90"/>
      <c r="Z408" s="86" t="s">
        <v>103</v>
      </c>
      <c r="AA408" s="89" t="s">
        <v>1359</v>
      </c>
      <c r="AB408" s="90">
        <v>2023</v>
      </c>
      <c r="AC408" s="88" t="s">
        <v>1360</v>
      </c>
      <c r="AD408" s="90">
        <v>10</v>
      </c>
      <c r="AE408" s="172">
        <f t="shared" si="74"/>
        <v>49369</v>
      </c>
      <c r="AF408" s="91">
        <f t="shared" si="71"/>
        <v>2035</v>
      </c>
    </row>
    <row r="409" spans="1:32" ht="14.25" customHeight="1">
      <c r="A409" s="81" t="s">
        <v>28</v>
      </c>
      <c r="B409" s="81">
        <v>908000</v>
      </c>
      <c r="C409" s="81" t="s">
        <v>1361</v>
      </c>
      <c r="D409" s="82" t="s">
        <v>1362</v>
      </c>
      <c r="E409" s="83" t="s">
        <v>1363</v>
      </c>
      <c r="F409" s="82"/>
      <c r="G409" s="81">
        <v>1202</v>
      </c>
      <c r="H409" s="81" t="s">
        <v>1187</v>
      </c>
      <c r="I409" s="85">
        <v>2733</v>
      </c>
      <c r="J409" s="85">
        <v>7.5289218113113829</v>
      </c>
      <c r="K409" s="86">
        <v>5194.7076367249047</v>
      </c>
      <c r="L409" s="87">
        <f t="shared" si="51"/>
        <v>0.86578460612081742</v>
      </c>
      <c r="M409" s="86">
        <f t="shared" si="77"/>
        <v>0</v>
      </c>
      <c r="N409" s="86">
        <v>0</v>
      </c>
      <c r="O409" s="86">
        <v>0</v>
      </c>
      <c r="P409" s="86">
        <v>2331.789038893668</v>
      </c>
      <c r="Q409" s="86">
        <v>5438.6708471100528</v>
      </c>
      <c r="R409" s="86">
        <v>182.41</v>
      </c>
      <c r="S409" s="86">
        <f t="shared" si="78"/>
        <v>13147.577522728625</v>
      </c>
      <c r="T409" s="81" t="s">
        <v>74</v>
      </c>
      <c r="U409" s="83">
        <f t="shared" si="81"/>
        <v>2025</v>
      </c>
      <c r="V409" s="86">
        <v>3330.9512399999999</v>
      </c>
      <c r="W409" s="86">
        <f t="shared" si="79"/>
        <v>16478.528762728623</v>
      </c>
      <c r="X409" s="86"/>
      <c r="Y409" s="90"/>
      <c r="Z409" s="86" t="s">
        <v>402</v>
      </c>
      <c r="AA409" s="89" t="s">
        <v>626</v>
      </c>
      <c r="AB409" s="90">
        <v>2015</v>
      </c>
      <c r="AC409" s="88" t="s">
        <v>1364</v>
      </c>
      <c r="AD409" s="90">
        <v>10</v>
      </c>
      <c r="AE409" s="172">
        <f t="shared" si="74"/>
        <v>45680</v>
      </c>
      <c r="AF409" s="91">
        <f t="shared" si="71"/>
        <v>2025</v>
      </c>
    </row>
    <row r="410" spans="1:32" ht="14.25" customHeight="1">
      <c r="A410" s="81" t="s">
        <v>28</v>
      </c>
      <c r="B410" s="81">
        <v>908100</v>
      </c>
      <c r="C410" s="81" t="s">
        <v>1365</v>
      </c>
      <c r="D410" s="82" t="s">
        <v>1366</v>
      </c>
      <c r="E410" s="83" t="s">
        <v>1367</v>
      </c>
      <c r="F410" s="82"/>
      <c r="G410" s="81">
        <v>9050</v>
      </c>
      <c r="H410" s="81" t="s">
        <v>86</v>
      </c>
      <c r="I410" s="85">
        <v>0</v>
      </c>
      <c r="J410" s="85">
        <v>0</v>
      </c>
      <c r="K410" s="86">
        <v>0</v>
      </c>
      <c r="L410" s="87">
        <f t="shared" si="51"/>
        <v>0</v>
      </c>
      <c r="M410" s="86">
        <f t="shared" si="77"/>
        <v>0</v>
      </c>
      <c r="N410" s="86">
        <v>0</v>
      </c>
      <c r="O410" s="86">
        <v>664.11469320433559</v>
      </c>
      <c r="P410" s="86">
        <v>0</v>
      </c>
      <c r="Q410" s="86">
        <v>0</v>
      </c>
      <c r="R410" s="86">
        <v>0</v>
      </c>
      <c r="S410" s="86">
        <f t="shared" si="78"/>
        <v>664.11469320433559</v>
      </c>
      <c r="T410" s="81"/>
      <c r="U410" s="81"/>
      <c r="V410" s="86">
        <v>0</v>
      </c>
      <c r="W410" s="86">
        <f t="shared" si="79"/>
        <v>664.11469320433559</v>
      </c>
      <c r="X410" s="86"/>
      <c r="Y410" s="90"/>
      <c r="Z410" s="86"/>
      <c r="AA410" s="89"/>
      <c r="AB410" s="90"/>
      <c r="AC410" s="88"/>
      <c r="AD410" s="88"/>
      <c r="AE410" s="172" t="str">
        <f t="shared" si="74"/>
        <v/>
      </c>
      <c r="AF410" s="91" t="str">
        <f t="shared" si="71"/>
        <v/>
      </c>
    </row>
    <row r="411" spans="1:32" ht="14.25" customHeight="1">
      <c r="A411" s="81" t="s">
        <v>29</v>
      </c>
      <c r="B411" s="81">
        <v>403310</v>
      </c>
      <c r="C411" s="81" t="s">
        <v>1368</v>
      </c>
      <c r="D411" s="82" t="s">
        <v>1369</v>
      </c>
      <c r="E411" s="83" t="s">
        <v>1370</v>
      </c>
      <c r="F411" s="82" t="s">
        <v>1371</v>
      </c>
      <c r="G411" s="81">
        <v>1020</v>
      </c>
      <c r="H411" s="81" t="s">
        <v>1187</v>
      </c>
      <c r="I411" s="85">
        <v>3556</v>
      </c>
      <c r="J411" s="85">
        <v>6.1881549134066161</v>
      </c>
      <c r="K411" s="86">
        <v>4269.6227151163594</v>
      </c>
      <c r="L411" s="87">
        <f t="shared" si="51"/>
        <v>0.71160378585272654</v>
      </c>
      <c r="M411" s="86">
        <f t="shared" si="77"/>
        <v>0</v>
      </c>
      <c r="N411" s="86">
        <v>0</v>
      </c>
      <c r="O411" s="86">
        <v>0</v>
      </c>
      <c r="P411" s="86">
        <v>2331.789038893668</v>
      </c>
      <c r="Q411" s="86">
        <v>0</v>
      </c>
      <c r="R411" s="86">
        <v>0</v>
      </c>
      <c r="S411" s="86">
        <f t="shared" si="78"/>
        <v>6601.4117540100269</v>
      </c>
      <c r="T411" s="81" t="s">
        <v>74</v>
      </c>
      <c r="U411" s="83">
        <f t="shared" ref="U411:U429" si="82">AF411</f>
        <v>2027</v>
      </c>
      <c r="V411" s="86">
        <v>2200.4591999999998</v>
      </c>
      <c r="W411" s="86">
        <f t="shared" si="79"/>
        <v>8801.8709540100263</v>
      </c>
      <c r="X411" s="86"/>
      <c r="Y411" s="90"/>
      <c r="Z411" s="86" t="s">
        <v>303</v>
      </c>
      <c r="AA411" s="89" t="s">
        <v>304</v>
      </c>
      <c r="AB411" s="90">
        <v>2017</v>
      </c>
      <c r="AC411" s="88" t="s">
        <v>1372</v>
      </c>
      <c r="AD411" s="90">
        <v>10</v>
      </c>
      <c r="AE411" s="172">
        <f t="shared" si="74"/>
        <v>46422</v>
      </c>
      <c r="AF411" s="91">
        <f t="shared" si="71"/>
        <v>2027</v>
      </c>
    </row>
    <row r="412" spans="1:32" ht="14.25" customHeight="1">
      <c r="A412" s="81" t="s">
        <v>29</v>
      </c>
      <c r="B412" s="81">
        <v>403310</v>
      </c>
      <c r="C412" s="81" t="s">
        <v>1368</v>
      </c>
      <c r="D412" s="82" t="s">
        <v>1369</v>
      </c>
      <c r="E412" s="83" t="s">
        <v>1373</v>
      </c>
      <c r="F412" s="82" t="s">
        <v>1374</v>
      </c>
      <c r="G412" s="81">
        <v>1020</v>
      </c>
      <c r="H412" s="81" t="s">
        <v>1187</v>
      </c>
      <c r="I412" s="85">
        <v>5641</v>
      </c>
      <c r="J412" s="85">
        <v>6.1881549134066161</v>
      </c>
      <c r="K412" s="86">
        <v>4269.6227151163594</v>
      </c>
      <c r="L412" s="87">
        <f t="shared" si="51"/>
        <v>0.71160378585272654</v>
      </c>
      <c r="M412" s="86">
        <f t="shared" si="77"/>
        <v>0</v>
      </c>
      <c r="N412" s="86">
        <v>0</v>
      </c>
      <c r="O412" s="86">
        <v>0</v>
      </c>
      <c r="P412" s="86">
        <v>2331.789038893668</v>
      </c>
      <c r="Q412" s="86">
        <v>0</v>
      </c>
      <c r="R412" s="86">
        <v>0</v>
      </c>
      <c r="S412" s="86">
        <f t="shared" si="78"/>
        <v>6601.4117540100269</v>
      </c>
      <c r="T412" s="81" t="s">
        <v>74</v>
      </c>
      <c r="U412" s="83">
        <f t="shared" si="82"/>
        <v>2027</v>
      </c>
      <c r="V412" s="86">
        <v>2289.8987999999999</v>
      </c>
      <c r="W412" s="86">
        <f t="shared" si="79"/>
        <v>8891.310554010026</v>
      </c>
      <c r="X412" s="86"/>
      <c r="Y412" s="90"/>
      <c r="Z412" s="86" t="s">
        <v>303</v>
      </c>
      <c r="AA412" s="89" t="s">
        <v>304</v>
      </c>
      <c r="AB412" s="90">
        <v>2017</v>
      </c>
      <c r="AC412" s="88" t="s">
        <v>1372</v>
      </c>
      <c r="AD412" s="90">
        <v>10</v>
      </c>
      <c r="AE412" s="172">
        <f t="shared" si="74"/>
        <v>46422</v>
      </c>
      <c r="AF412" s="91">
        <f t="shared" si="71"/>
        <v>2027</v>
      </c>
    </row>
    <row r="413" spans="1:32" ht="14.25" customHeight="1">
      <c r="A413" s="81" t="s">
        <v>29</v>
      </c>
      <c r="B413" s="81">
        <v>403310</v>
      </c>
      <c r="C413" s="81" t="s">
        <v>1368</v>
      </c>
      <c r="D413" s="82" t="s">
        <v>1369</v>
      </c>
      <c r="E413" s="83" t="s">
        <v>1375</v>
      </c>
      <c r="F413" s="82" t="s">
        <v>1376</v>
      </c>
      <c r="G413" s="81">
        <v>1020</v>
      </c>
      <c r="H413" s="81" t="s">
        <v>1187</v>
      </c>
      <c r="I413" s="85">
        <v>1544</v>
      </c>
      <c r="J413" s="85">
        <v>6.1881549134066161</v>
      </c>
      <c r="K413" s="86">
        <v>4269.6227151163594</v>
      </c>
      <c r="L413" s="87">
        <f t="shared" si="51"/>
        <v>0.71160378585272654</v>
      </c>
      <c r="M413" s="86">
        <f t="shared" si="77"/>
        <v>0</v>
      </c>
      <c r="N413" s="86">
        <v>0</v>
      </c>
      <c r="O413" s="86">
        <v>0</v>
      </c>
      <c r="P413" s="86">
        <v>2331.789038893668</v>
      </c>
      <c r="Q413" s="86">
        <v>0</v>
      </c>
      <c r="R413" s="86">
        <v>0</v>
      </c>
      <c r="S413" s="86">
        <f t="shared" si="78"/>
        <v>6601.4117540100269</v>
      </c>
      <c r="T413" s="81" t="s">
        <v>74</v>
      </c>
      <c r="U413" s="83">
        <f t="shared" si="82"/>
        <v>2027</v>
      </c>
      <c r="V413" s="86">
        <v>2231.8243199999997</v>
      </c>
      <c r="W413" s="86">
        <f t="shared" si="79"/>
        <v>8833.2360740100266</v>
      </c>
      <c r="X413" s="86"/>
      <c r="Y413" s="90"/>
      <c r="Z413" s="86" t="s">
        <v>303</v>
      </c>
      <c r="AA413" s="89" t="s">
        <v>304</v>
      </c>
      <c r="AB413" s="90">
        <v>2017</v>
      </c>
      <c r="AC413" s="88" t="s">
        <v>1377</v>
      </c>
      <c r="AD413" s="90">
        <v>10</v>
      </c>
      <c r="AE413" s="172">
        <f t="shared" si="74"/>
        <v>46423</v>
      </c>
      <c r="AF413" s="91">
        <f t="shared" si="71"/>
        <v>2027</v>
      </c>
    </row>
    <row r="414" spans="1:32" ht="14.25" customHeight="1">
      <c r="A414" s="81" t="s">
        <v>29</v>
      </c>
      <c r="B414" s="81">
        <v>403310</v>
      </c>
      <c r="C414" s="81" t="s">
        <v>1368</v>
      </c>
      <c r="D414" s="82" t="s">
        <v>1369</v>
      </c>
      <c r="E414" s="83" t="s">
        <v>1378</v>
      </c>
      <c r="F414" s="82" t="s">
        <v>1379</v>
      </c>
      <c r="G414" s="81">
        <v>1020</v>
      </c>
      <c r="H414" s="81" t="s">
        <v>1187</v>
      </c>
      <c r="I414" s="85">
        <v>5106</v>
      </c>
      <c r="J414" s="85">
        <v>6.1881549134066161</v>
      </c>
      <c r="K414" s="86">
        <v>4269.6227151163594</v>
      </c>
      <c r="L414" s="87">
        <f t="shared" si="51"/>
        <v>0.71160378585272654</v>
      </c>
      <c r="M414" s="86">
        <f t="shared" si="77"/>
        <v>0</v>
      </c>
      <c r="N414" s="86">
        <v>0</v>
      </c>
      <c r="O414" s="86">
        <v>0</v>
      </c>
      <c r="P414" s="86">
        <v>2331.789038893668</v>
      </c>
      <c r="Q414" s="86">
        <v>0</v>
      </c>
      <c r="R414" s="86">
        <v>0</v>
      </c>
      <c r="S414" s="86">
        <f t="shared" si="78"/>
        <v>6601.4117540100269</v>
      </c>
      <c r="T414" s="81" t="s">
        <v>74</v>
      </c>
      <c r="U414" s="83">
        <f t="shared" si="82"/>
        <v>2027</v>
      </c>
      <c r="V414" s="86">
        <v>2213.3238000000001</v>
      </c>
      <c r="W414" s="86">
        <f t="shared" si="79"/>
        <v>8814.735554010027</v>
      </c>
      <c r="X414" s="86"/>
      <c r="Y414" s="90"/>
      <c r="Z414" s="86" t="s">
        <v>303</v>
      </c>
      <c r="AA414" s="89" t="s">
        <v>304</v>
      </c>
      <c r="AB414" s="90">
        <v>2017</v>
      </c>
      <c r="AC414" s="88" t="s">
        <v>1380</v>
      </c>
      <c r="AD414" s="90">
        <v>10</v>
      </c>
      <c r="AE414" s="172">
        <f t="shared" si="74"/>
        <v>46424</v>
      </c>
      <c r="AF414" s="91">
        <f t="shared" si="71"/>
        <v>2027</v>
      </c>
    </row>
    <row r="415" spans="1:32" ht="14.25" customHeight="1">
      <c r="A415" s="81" t="s">
        <v>29</v>
      </c>
      <c r="B415" s="81">
        <v>403310</v>
      </c>
      <c r="C415" s="81" t="s">
        <v>1368</v>
      </c>
      <c r="D415" s="82" t="s">
        <v>1369</v>
      </c>
      <c r="E415" s="83" t="s">
        <v>1381</v>
      </c>
      <c r="F415" s="82" t="s">
        <v>1382</v>
      </c>
      <c r="G415" s="81">
        <v>1020</v>
      </c>
      <c r="H415" s="81" t="s">
        <v>1187</v>
      </c>
      <c r="I415" s="85">
        <v>9572</v>
      </c>
      <c r="J415" s="85">
        <v>6.1881549134066161</v>
      </c>
      <c r="K415" s="86">
        <v>4269.6227151163594</v>
      </c>
      <c r="L415" s="87">
        <f t="shared" si="51"/>
        <v>0.71160378585272654</v>
      </c>
      <c r="M415" s="86">
        <f t="shared" si="77"/>
        <v>2541.8487230659393</v>
      </c>
      <c r="N415" s="86">
        <v>0</v>
      </c>
      <c r="O415" s="86">
        <v>0</v>
      </c>
      <c r="P415" s="86">
        <v>2331.789038893668</v>
      </c>
      <c r="Q415" s="86">
        <v>0</v>
      </c>
      <c r="R415" s="86">
        <v>0</v>
      </c>
      <c r="S415" s="86">
        <f t="shared" si="78"/>
        <v>9143.2604770759663</v>
      </c>
      <c r="T415" s="81" t="s">
        <v>74</v>
      </c>
      <c r="U415" s="83">
        <f t="shared" si="82"/>
        <v>2027</v>
      </c>
      <c r="V415" s="86">
        <v>2213.3238000000001</v>
      </c>
      <c r="W415" s="86">
        <f t="shared" si="79"/>
        <v>11356.584277075966</v>
      </c>
      <c r="X415" s="86"/>
      <c r="Y415" s="90"/>
      <c r="Z415" s="86" t="s">
        <v>303</v>
      </c>
      <c r="AA415" s="89" t="s">
        <v>304</v>
      </c>
      <c r="AB415" s="90">
        <v>2017</v>
      </c>
      <c r="AC415" s="88" t="s">
        <v>1380</v>
      </c>
      <c r="AD415" s="90">
        <v>10</v>
      </c>
      <c r="AE415" s="172">
        <f t="shared" si="74"/>
        <v>46424</v>
      </c>
      <c r="AF415" s="91">
        <f t="shared" si="71"/>
        <v>2027</v>
      </c>
    </row>
    <row r="416" spans="1:32" ht="14.25" customHeight="1">
      <c r="A416" s="81" t="s">
        <v>29</v>
      </c>
      <c r="B416" s="81">
        <v>403310</v>
      </c>
      <c r="C416" s="81" t="s">
        <v>1368</v>
      </c>
      <c r="D416" s="82" t="s">
        <v>1369</v>
      </c>
      <c r="E416" s="83" t="s">
        <v>1383</v>
      </c>
      <c r="F416" s="82" t="s">
        <v>1384</v>
      </c>
      <c r="G416" s="81">
        <v>1020</v>
      </c>
      <c r="H416" s="81" t="s">
        <v>1187</v>
      </c>
      <c r="I416" s="85">
        <v>2377</v>
      </c>
      <c r="J416" s="85">
        <v>6.1881549134066161</v>
      </c>
      <c r="K416" s="86">
        <v>4269.6227151163594</v>
      </c>
      <c r="L416" s="87">
        <f t="shared" si="51"/>
        <v>0.71160378585272654</v>
      </c>
      <c r="M416" s="86">
        <f t="shared" si="77"/>
        <v>0</v>
      </c>
      <c r="N416" s="86">
        <v>0</v>
      </c>
      <c r="O416" s="86">
        <v>0</v>
      </c>
      <c r="P416" s="86">
        <v>2331.789038893668</v>
      </c>
      <c r="Q416" s="86">
        <v>0</v>
      </c>
      <c r="R416" s="86">
        <v>42.86</v>
      </c>
      <c r="S416" s="86">
        <f t="shared" si="78"/>
        <v>6644.2717540100266</v>
      </c>
      <c r="T416" s="81" t="s">
        <v>74</v>
      </c>
      <c r="U416" s="83">
        <f t="shared" si="82"/>
        <v>2027</v>
      </c>
      <c r="V416" s="86">
        <v>2213.3238000000001</v>
      </c>
      <c r="W416" s="86">
        <f t="shared" si="79"/>
        <v>8857.5955540100258</v>
      </c>
      <c r="X416" s="86"/>
      <c r="Y416" s="90"/>
      <c r="Z416" s="86" t="s">
        <v>303</v>
      </c>
      <c r="AA416" s="89" t="s">
        <v>304</v>
      </c>
      <c r="AB416" s="90">
        <v>2017</v>
      </c>
      <c r="AC416" s="88" t="s">
        <v>1385</v>
      </c>
      <c r="AD416" s="90">
        <v>10</v>
      </c>
      <c r="AE416" s="172">
        <f t="shared" si="74"/>
        <v>46425</v>
      </c>
      <c r="AF416" s="91">
        <f t="shared" si="71"/>
        <v>2027</v>
      </c>
    </row>
    <row r="417" spans="1:32" ht="14.25" customHeight="1">
      <c r="A417" s="81" t="s">
        <v>29</v>
      </c>
      <c r="B417" s="81">
        <v>403310</v>
      </c>
      <c r="C417" s="81" t="s">
        <v>1368</v>
      </c>
      <c r="D417" s="82" t="s">
        <v>1369</v>
      </c>
      <c r="E417" s="83" t="s">
        <v>1386</v>
      </c>
      <c r="F417" s="82" t="s">
        <v>1387</v>
      </c>
      <c r="G417" s="81">
        <v>1020</v>
      </c>
      <c r="H417" s="81" t="s">
        <v>1187</v>
      </c>
      <c r="I417" s="85">
        <v>2230</v>
      </c>
      <c r="J417" s="85">
        <v>6.1881549134066161</v>
      </c>
      <c r="K417" s="86">
        <v>4269.6227151163594</v>
      </c>
      <c r="L417" s="87">
        <f t="shared" si="51"/>
        <v>0.71160378585272654</v>
      </c>
      <c r="M417" s="86">
        <f t="shared" si="77"/>
        <v>0</v>
      </c>
      <c r="N417" s="86">
        <v>0</v>
      </c>
      <c r="O417" s="86">
        <v>0</v>
      </c>
      <c r="P417" s="86">
        <v>2331.789038893668</v>
      </c>
      <c r="Q417" s="86">
        <v>0</v>
      </c>
      <c r="R417" s="86">
        <v>0</v>
      </c>
      <c r="S417" s="86">
        <f t="shared" si="78"/>
        <v>6601.4117540100269</v>
      </c>
      <c r="T417" s="81" t="s">
        <v>74</v>
      </c>
      <c r="U417" s="83">
        <f t="shared" si="82"/>
        <v>2027</v>
      </c>
      <c r="V417" s="86">
        <v>2213.3238000000001</v>
      </c>
      <c r="W417" s="86">
        <f t="shared" si="79"/>
        <v>8814.735554010027</v>
      </c>
      <c r="X417" s="86"/>
      <c r="Y417" s="90"/>
      <c r="Z417" s="86" t="s">
        <v>303</v>
      </c>
      <c r="AA417" s="89" t="s">
        <v>304</v>
      </c>
      <c r="AB417" s="90">
        <v>2017</v>
      </c>
      <c r="AC417" s="88" t="s">
        <v>1380</v>
      </c>
      <c r="AD417" s="90">
        <v>10</v>
      </c>
      <c r="AE417" s="172">
        <f t="shared" si="74"/>
        <v>46424</v>
      </c>
      <c r="AF417" s="91">
        <f t="shared" si="71"/>
        <v>2027</v>
      </c>
    </row>
    <row r="418" spans="1:32" ht="14.25" customHeight="1">
      <c r="A418" s="81" t="s">
        <v>29</v>
      </c>
      <c r="B418" s="81">
        <v>403310</v>
      </c>
      <c r="C418" s="81" t="s">
        <v>1368</v>
      </c>
      <c r="D418" s="82" t="s">
        <v>1369</v>
      </c>
      <c r="E418" s="83" t="s">
        <v>1388</v>
      </c>
      <c r="F418" s="82" t="s">
        <v>1389</v>
      </c>
      <c r="G418" s="81">
        <v>1020</v>
      </c>
      <c r="H418" s="81" t="s">
        <v>1187</v>
      </c>
      <c r="I418" s="85">
        <v>3315</v>
      </c>
      <c r="J418" s="85">
        <v>6.1881549134066161</v>
      </c>
      <c r="K418" s="86">
        <v>4269.6227151163594</v>
      </c>
      <c r="L418" s="87">
        <f t="shared" si="51"/>
        <v>0.71160378585272654</v>
      </c>
      <c r="M418" s="86">
        <f t="shared" si="77"/>
        <v>0</v>
      </c>
      <c r="N418" s="86">
        <v>0</v>
      </c>
      <c r="O418" s="86">
        <v>0</v>
      </c>
      <c r="P418" s="86">
        <v>2331.789038893668</v>
      </c>
      <c r="Q418" s="86">
        <v>263.92686013494489</v>
      </c>
      <c r="R418" s="86">
        <v>0</v>
      </c>
      <c r="S418" s="86">
        <f t="shared" si="78"/>
        <v>6865.3386141449719</v>
      </c>
      <c r="T418" s="81" t="s">
        <v>74</v>
      </c>
      <c r="U418" s="83">
        <f t="shared" si="82"/>
        <v>2027</v>
      </c>
      <c r="V418" s="86">
        <v>2213.3238000000001</v>
      </c>
      <c r="W418" s="86">
        <f t="shared" si="79"/>
        <v>9078.662414144972</v>
      </c>
      <c r="X418" s="86"/>
      <c r="Y418" s="90"/>
      <c r="Z418" s="86" t="s">
        <v>303</v>
      </c>
      <c r="AA418" s="89" t="s">
        <v>304</v>
      </c>
      <c r="AB418" s="90">
        <v>2017</v>
      </c>
      <c r="AC418" s="88" t="s">
        <v>1377</v>
      </c>
      <c r="AD418" s="90">
        <v>10</v>
      </c>
      <c r="AE418" s="172">
        <f t="shared" si="74"/>
        <v>46423</v>
      </c>
      <c r="AF418" s="91">
        <f t="shared" si="71"/>
        <v>2027</v>
      </c>
    </row>
    <row r="419" spans="1:32" ht="14.25" customHeight="1">
      <c r="A419" s="81" t="s">
        <v>29</v>
      </c>
      <c r="B419" s="81">
        <v>403310</v>
      </c>
      <c r="C419" s="81" t="s">
        <v>1368</v>
      </c>
      <c r="D419" s="82" t="s">
        <v>1369</v>
      </c>
      <c r="E419" s="83" t="s">
        <v>1390</v>
      </c>
      <c r="F419" s="82"/>
      <c r="G419" s="81">
        <v>1020</v>
      </c>
      <c r="H419" s="81" t="s">
        <v>1187</v>
      </c>
      <c r="I419" s="85">
        <v>2466</v>
      </c>
      <c r="J419" s="85">
        <v>6.1881549134066161</v>
      </c>
      <c r="K419" s="86">
        <v>4269.6227151163594</v>
      </c>
      <c r="L419" s="87">
        <f t="shared" si="51"/>
        <v>0.71160378585272654</v>
      </c>
      <c r="M419" s="86">
        <f t="shared" si="77"/>
        <v>0</v>
      </c>
      <c r="N419" s="86">
        <v>0</v>
      </c>
      <c r="O419" s="86">
        <v>0</v>
      </c>
      <c r="P419" s="86">
        <v>2331.789038893668</v>
      </c>
      <c r="Q419" s="86">
        <v>0</v>
      </c>
      <c r="R419" s="86">
        <v>296.45999999999998</v>
      </c>
      <c r="S419" s="86">
        <f t="shared" si="78"/>
        <v>6897.871754010027</v>
      </c>
      <c r="T419" s="81" t="s">
        <v>74</v>
      </c>
      <c r="U419" s="83">
        <f t="shared" si="82"/>
        <v>2031</v>
      </c>
      <c r="V419" s="86">
        <v>2679.8186999999998</v>
      </c>
      <c r="W419" s="86">
        <f t="shared" si="79"/>
        <v>9577.6904540100259</v>
      </c>
      <c r="X419" s="86"/>
      <c r="Y419" s="90"/>
      <c r="Z419" s="86" t="s">
        <v>1391</v>
      </c>
      <c r="AA419" s="89" t="s">
        <v>1392</v>
      </c>
      <c r="AB419" s="90">
        <v>2020</v>
      </c>
      <c r="AC419" s="88" t="s">
        <v>432</v>
      </c>
      <c r="AD419" s="90">
        <v>10</v>
      </c>
      <c r="AE419" s="172">
        <f t="shared" si="74"/>
        <v>47822</v>
      </c>
      <c r="AF419" s="91">
        <f t="shared" si="71"/>
        <v>2031</v>
      </c>
    </row>
    <row r="420" spans="1:32" ht="14.25" customHeight="1">
      <c r="A420" s="81" t="s">
        <v>29</v>
      </c>
      <c r="B420" s="81">
        <v>403310</v>
      </c>
      <c r="C420" s="81" t="s">
        <v>1368</v>
      </c>
      <c r="D420" s="82" t="s">
        <v>1369</v>
      </c>
      <c r="E420" s="83" t="s">
        <v>1393</v>
      </c>
      <c r="F420" s="82"/>
      <c r="G420" s="81">
        <v>1020</v>
      </c>
      <c r="H420" s="81" t="s">
        <v>1187</v>
      </c>
      <c r="I420" s="85">
        <v>2523</v>
      </c>
      <c r="J420" s="85">
        <v>6.1881549134066161</v>
      </c>
      <c r="K420" s="86">
        <v>4269.6227151163594</v>
      </c>
      <c r="L420" s="87">
        <f t="shared" si="51"/>
        <v>0.71160378585272654</v>
      </c>
      <c r="M420" s="86">
        <f t="shared" si="77"/>
        <v>0</v>
      </c>
      <c r="N420" s="86">
        <v>0</v>
      </c>
      <c r="O420" s="86">
        <v>0</v>
      </c>
      <c r="P420" s="86">
        <v>2331.789038893668</v>
      </c>
      <c r="Q420" s="86">
        <v>0</v>
      </c>
      <c r="R420" s="86">
        <v>0</v>
      </c>
      <c r="S420" s="86">
        <f t="shared" si="78"/>
        <v>6601.4117540100269</v>
      </c>
      <c r="T420" s="81" t="s">
        <v>74</v>
      </c>
      <c r="U420" s="83">
        <f t="shared" si="82"/>
        <v>2033</v>
      </c>
      <c r="V420" s="86">
        <v>4650.0151733333323</v>
      </c>
      <c r="W420" s="86">
        <f t="shared" si="79"/>
        <v>11251.42692734336</v>
      </c>
      <c r="X420" s="86"/>
      <c r="Y420" s="90"/>
      <c r="Z420" s="86" t="s">
        <v>1394</v>
      </c>
      <c r="AA420" s="89" t="s">
        <v>1395</v>
      </c>
      <c r="AB420" s="90">
        <v>2023</v>
      </c>
      <c r="AC420" s="88" t="s">
        <v>1396</v>
      </c>
      <c r="AD420" s="90">
        <v>10</v>
      </c>
      <c r="AE420" s="172">
        <f t="shared" si="74"/>
        <v>48665</v>
      </c>
      <c r="AF420" s="91">
        <f t="shared" si="71"/>
        <v>2033</v>
      </c>
    </row>
    <row r="421" spans="1:32" ht="14.25" customHeight="1">
      <c r="A421" s="81" t="s">
        <v>29</v>
      </c>
      <c r="B421" s="81">
        <v>403310</v>
      </c>
      <c r="C421" s="81" t="s">
        <v>1368</v>
      </c>
      <c r="D421" s="82" t="s">
        <v>1369</v>
      </c>
      <c r="E421" s="83" t="s">
        <v>1397</v>
      </c>
      <c r="F421" s="82"/>
      <c r="G421" s="81">
        <v>1020</v>
      </c>
      <c r="H421" s="81" t="s">
        <v>1187</v>
      </c>
      <c r="I421" s="85">
        <v>4241</v>
      </c>
      <c r="J421" s="85">
        <v>6.1881549134066161</v>
      </c>
      <c r="K421" s="86">
        <v>4269.6227151163594</v>
      </c>
      <c r="L421" s="87">
        <f t="shared" si="51"/>
        <v>0.71160378585272654</v>
      </c>
      <c r="M421" s="86">
        <f t="shared" si="77"/>
        <v>0</v>
      </c>
      <c r="N421" s="86">
        <v>0</v>
      </c>
      <c r="O421" s="86">
        <v>0</v>
      </c>
      <c r="P421" s="86">
        <v>2331.789038893668</v>
      </c>
      <c r="Q421" s="86">
        <v>0</v>
      </c>
      <c r="R421" s="86">
        <v>0</v>
      </c>
      <c r="S421" s="86">
        <f t="shared" si="78"/>
        <v>6601.4117540100269</v>
      </c>
      <c r="T421" s="81" t="s">
        <v>74</v>
      </c>
      <c r="U421" s="83">
        <f t="shared" si="82"/>
        <v>2033</v>
      </c>
      <c r="V421" s="86">
        <v>5350.7887333333329</v>
      </c>
      <c r="W421" s="86">
        <f t="shared" si="79"/>
        <v>11952.20048734336</v>
      </c>
      <c r="X421" s="86"/>
      <c r="Y421" s="90"/>
      <c r="Z421" s="86" t="s">
        <v>1394</v>
      </c>
      <c r="AA421" s="89" t="s">
        <v>1395</v>
      </c>
      <c r="AB421" s="90">
        <v>2023</v>
      </c>
      <c r="AC421" s="88" t="s">
        <v>1396</v>
      </c>
      <c r="AD421" s="90">
        <v>10</v>
      </c>
      <c r="AE421" s="172">
        <f t="shared" si="74"/>
        <v>48665</v>
      </c>
      <c r="AF421" s="91">
        <f t="shared" si="71"/>
        <v>2033</v>
      </c>
    </row>
    <row r="422" spans="1:32" ht="14.25" customHeight="1">
      <c r="A422" s="81" t="s">
        <v>29</v>
      </c>
      <c r="B422" s="81">
        <v>403310</v>
      </c>
      <c r="C422" s="81" t="s">
        <v>1368</v>
      </c>
      <c r="D422" s="82" t="s">
        <v>1369</v>
      </c>
      <c r="E422" s="83" t="s">
        <v>1398</v>
      </c>
      <c r="F422" s="82"/>
      <c r="G422" s="81">
        <v>1020</v>
      </c>
      <c r="H422" s="81" t="s">
        <v>1187</v>
      </c>
      <c r="I422" s="85">
        <v>4971</v>
      </c>
      <c r="J422" s="85">
        <v>6.1881549134066161</v>
      </c>
      <c r="K422" s="86">
        <v>4269.6227151163594</v>
      </c>
      <c r="L422" s="87">
        <f t="shared" si="51"/>
        <v>0.71160378585272654</v>
      </c>
      <c r="M422" s="86">
        <f t="shared" si="77"/>
        <v>0</v>
      </c>
      <c r="N422" s="86">
        <v>0</v>
      </c>
      <c r="O422" s="86">
        <v>0</v>
      </c>
      <c r="P422" s="86">
        <v>2331.789038893668</v>
      </c>
      <c r="Q422" s="86">
        <v>0</v>
      </c>
      <c r="R422" s="86">
        <v>0</v>
      </c>
      <c r="S422" s="86">
        <f t="shared" si="78"/>
        <v>6601.4117540100269</v>
      </c>
      <c r="T422" s="81" t="s">
        <v>74</v>
      </c>
      <c r="U422" s="83">
        <f t="shared" si="82"/>
        <v>2034</v>
      </c>
      <c r="V422" s="86">
        <v>5117.5903885714279</v>
      </c>
      <c r="W422" s="86">
        <f t="shared" si="79"/>
        <v>11719.002142581456</v>
      </c>
      <c r="X422" s="86"/>
      <c r="Y422" s="90"/>
      <c r="Z422" s="86" t="s">
        <v>1394</v>
      </c>
      <c r="AA422" s="89" t="s">
        <v>1395</v>
      </c>
      <c r="AB422" s="90">
        <v>2023</v>
      </c>
      <c r="AC422" s="88" t="s">
        <v>1399</v>
      </c>
      <c r="AD422" s="90">
        <v>10</v>
      </c>
      <c r="AE422" s="172">
        <f t="shared" si="74"/>
        <v>49077</v>
      </c>
      <c r="AF422" s="91">
        <f t="shared" si="71"/>
        <v>2034</v>
      </c>
    </row>
    <row r="423" spans="1:32" ht="14.25" customHeight="1">
      <c r="A423" s="81" t="s">
        <v>29</v>
      </c>
      <c r="B423" s="81">
        <v>403310</v>
      </c>
      <c r="C423" s="81" t="s">
        <v>1368</v>
      </c>
      <c r="D423" s="82" t="s">
        <v>1369</v>
      </c>
      <c r="E423" s="83" t="s">
        <v>1400</v>
      </c>
      <c r="F423" s="82"/>
      <c r="G423" s="81">
        <v>1020</v>
      </c>
      <c r="H423" s="81" t="s">
        <v>1187</v>
      </c>
      <c r="I423" s="85">
        <v>4586</v>
      </c>
      <c r="J423" s="85">
        <v>6.1881549134066161</v>
      </c>
      <c r="K423" s="86">
        <v>4269.6227151163594</v>
      </c>
      <c r="L423" s="87">
        <f t="shared" si="51"/>
        <v>0.71160378585272654</v>
      </c>
      <c r="M423" s="86">
        <f t="shared" si="77"/>
        <v>0</v>
      </c>
      <c r="N423" s="86">
        <v>0</v>
      </c>
      <c r="O423" s="86">
        <v>0</v>
      </c>
      <c r="P423" s="86">
        <v>2331.789038893668</v>
      </c>
      <c r="Q423" s="86">
        <v>0</v>
      </c>
      <c r="R423" s="86">
        <v>0</v>
      </c>
      <c r="S423" s="86">
        <f t="shared" si="78"/>
        <v>6601.4117540100269</v>
      </c>
      <c r="T423" s="81" t="s">
        <v>74</v>
      </c>
      <c r="U423" s="83">
        <f t="shared" si="82"/>
        <v>2034</v>
      </c>
      <c r="V423" s="86">
        <v>4747.2882742857137</v>
      </c>
      <c r="W423" s="86">
        <f t="shared" si="79"/>
        <v>11348.700028295742</v>
      </c>
      <c r="X423" s="86"/>
      <c r="Y423" s="90"/>
      <c r="Z423" s="86" t="s">
        <v>1394</v>
      </c>
      <c r="AA423" s="89" t="s">
        <v>1395</v>
      </c>
      <c r="AB423" s="90">
        <v>2024</v>
      </c>
      <c r="AC423" s="88" t="s">
        <v>1401</v>
      </c>
      <c r="AD423" s="90">
        <v>10</v>
      </c>
      <c r="AE423" s="172">
        <f t="shared" si="74"/>
        <v>49074</v>
      </c>
      <c r="AF423" s="91">
        <f t="shared" si="71"/>
        <v>2034</v>
      </c>
    </row>
    <row r="424" spans="1:32" ht="14.25" customHeight="1">
      <c r="A424" s="81" t="s">
        <v>29</v>
      </c>
      <c r="B424" s="81">
        <v>403310</v>
      </c>
      <c r="C424" s="81" t="s">
        <v>1368</v>
      </c>
      <c r="D424" s="82" t="s">
        <v>1369</v>
      </c>
      <c r="E424" s="83" t="s">
        <v>1402</v>
      </c>
      <c r="F424" s="82"/>
      <c r="G424" s="81">
        <v>1020</v>
      </c>
      <c r="H424" s="81" t="s">
        <v>1187</v>
      </c>
      <c r="I424" s="85">
        <v>4379</v>
      </c>
      <c r="J424" s="85">
        <v>6.1881549134066161</v>
      </c>
      <c r="K424" s="86">
        <v>4269.6227151163594</v>
      </c>
      <c r="L424" s="87">
        <f t="shared" si="51"/>
        <v>0.71160378585272654</v>
      </c>
      <c r="M424" s="86">
        <f t="shared" si="77"/>
        <v>0</v>
      </c>
      <c r="N424" s="86">
        <v>0</v>
      </c>
      <c r="O424" s="86">
        <v>0</v>
      </c>
      <c r="P424" s="86">
        <v>2331.789038893668</v>
      </c>
      <c r="Q424" s="86">
        <v>0</v>
      </c>
      <c r="R424" s="86">
        <v>0</v>
      </c>
      <c r="S424" s="86">
        <f t="shared" si="78"/>
        <v>6601.4117540100269</v>
      </c>
      <c r="T424" s="81" t="s">
        <v>74</v>
      </c>
      <c r="U424" s="83">
        <f t="shared" si="82"/>
        <v>2034</v>
      </c>
      <c r="V424" s="86">
        <v>4724.8204400000004</v>
      </c>
      <c r="W424" s="86">
        <f t="shared" si="79"/>
        <v>11326.232194010026</v>
      </c>
      <c r="X424" s="86"/>
      <c r="Y424" s="90"/>
      <c r="Z424" s="86" t="s">
        <v>1394</v>
      </c>
      <c r="AA424" s="89" t="s">
        <v>1395</v>
      </c>
      <c r="AB424" s="90">
        <v>2024</v>
      </c>
      <c r="AC424" s="88" t="s">
        <v>1403</v>
      </c>
      <c r="AD424" s="90">
        <v>10</v>
      </c>
      <c r="AE424" s="172">
        <f t="shared" si="74"/>
        <v>49076</v>
      </c>
      <c r="AF424" s="91">
        <f t="shared" si="71"/>
        <v>2034</v>
      </c>
    </row>
    <row r="425" spans="1:32" ht="14.25" customHeight="1">
      <c r="A425" s="81" t="s">
        <v>29</v>
      </c>
      <c r="B425" s="81">
        <v>403310</v>
      </c>
      <c r="C425" s="81" t="s">
        <v>1368</v>
      </c>
      <c r="D425" s="82" t="s">
        <v>1369</v>
      </c>
      <c r="E425" s="83" t="s">
        <v>1404</v>
      </c>
      <c r="F425" s="82"/>
      <c r="G425" s="81">
        <v>1020</v>
      </c>
      <c r="H425" s="81" t="s">
        <v>1187</v>
      </c>
      <c r="I425" s="85">
        <v>843</v>
      </c>
      <c r="J425" s="85">
        <v>6.1881549134066161</v>
      </c>
      <c r="K425" s="86">
        <v>4269.6227151163594</v>
      </c>
      <c r="L425" s="87">
        <f t="shared" si="51"/>
        <v>0.71160378585272654</v>
      </c>
      <c r="M425" s="86">
        <f t="shared" si="77"/>
        <v>0</v>
      </c>
      <c r="N425" s="86">
        <v>0</v>
      </c>
      <c r="O425" s="86">
        <v>0</v>
      </c>
      <c r="P425" s="86">
        <v>2331.789038893668</v>
      </c>
      <c r="Q425" s="86">
        <v>0</v>
      </c>
      <c r="R425" s="86">
        <v>0</v>
      </c>
      <c r="S425" s="86">
        <f t="shared" si="78"/>
        <v>6601.4117540100269</v>
      </c>
      <c r="T425" s="81" t="s">
        <v>74</v>
      </c>
      <c r="U425" s="83">
        <f t="shared" si="82"/>
        <v>2034</v>
      </c>
      <c r="V425" s="86">
        <v>4730.6547257142856</v>
      </c>
      <c r="W425" s="86">
        <f t="shared" si="79"/>
        <v>11332.066479724312</v>
      </c>
      <c r="X425" s="86"/>
      <c r="Y425" s="90"/>
      <c r="Z425" s="86" t="s">
        <v>1394</v>
      </c>
      <c r="AA425" s="89" t="s">
        <v>1395</v>
      </c>
      <c r="AB425" s="90">
        <v>2024</v>
      </c>
      <c r="AC425" s="88" t="s">
        <v>1403</v>
      </c>
      <c r="AD425" s="90">
        <v>10</v>
      </c>
      <c r="AE425" s="172">
        <f t="shared" si="74"/>
        <v>49076</v>
      </c>
      <c r="AF425" s="91">
        <f t="shared" si="71"/>
        <v>2034</v>
      </c>
    </row>
    <row r="426" spans="1:32" ht="14.25" customHeight="1">
      <c r="A426" s="81" t="s">
        <v>29</v>
      </c>
      <c r="B426" s="81">
        <v>403310</v>
      </c>
      <c r="C426" s="81" t="s">
        <v>1368</v>
      </c>
      <c r="D426" s="82" t="s">
        <v>1369</v>
      </c>
      <c r="E426" s="83" t="s">
        <v>1405</v>
      </c>
      <c r="F426" s="82"/>
      <c r="G426" s="81">
        <v>1020</v>
      </c>
      <c r="H426" s="81" t="s">
        <v>1187</v>
      </c>
      <c r="I426" s="85">
        <v>0</v>
      </c>
      <c r="J426" s="85">
        <v>6.1881549134066161</v>
      </c>
      <c r="K426" s="86">
        <v>4269.6227151163594</v>
      </c>
      <c r="L426" s="87">
        <f t="shared" si="51"/>
        <v>0.71160378585272654</v>
      </c>
      <c r="M426" s="86">
        <f t="shared" si="77"/>
        <v>0</v>
      </c>
      <c r="N426" s="86">
        <v>0</v>
      </c>
      <c r="O426" s="86">
        <v>0</v>
      </c>
      <c r="P426" s="86">
        <v>2331.789038893668</v>
      </c>
      <c r="Q426" s="86">
        <v>0</v>
      </c>
      <c r="R426" s="86">
        <v>0</v>
      </c>
      <c r="S426" s="86">
        <f t="shared" si="78"/>
        <v>6601.4117540100269</v>
      </c>
      <c r="T426" s="81" t="s">
        <v>74</v>
      </c>
      <c r="U426" s="83">
        <f t="shared" si="82"/>
        <v>2034</v>
      </c>
      <c r="V426" s="86">
        <v>4733.9569314285709</v>
      </c>
      <c r="W426" s="86">
        <f t="shared" si="79"/>
        <v>11335.368685438598</v>
      </c>
      <c r="X426" s="86"/>
      <c r="Y426" s="90"/>
      <c r="Z426" s="86" t="s">
        <v>1394</v>
      </c>
      <c r="AA426" s="89" t="s">
        <v>1395</v>
      </c>
      <c r="AB426" s="90">
        <v>2024</v>
      </c>
      <c r="AC426" s="88" t="s">
        <v>1399</v>
      </c>
      <c r="AD426" s="90">
        <v>10</v>
      </c>
      <c r="AE426" s="172">
        <f t="shared" si="74"/>
        <v>49077</v>
      </c>
      <c r="AF426" s="91">
        <f t="shared" si="71"/>
        <v>2034</v>
      </c>
    </row>
    <row r="427" spans="1:32" ht="14.25" customHeight="1">
      <c r="A427" s="81" t="s">
        <v>29</v>
      </c>
      <c r="B427" s="81">
        <v>403310</v>
      </c>
      <c r="C427" s="81" t="s">
        <v>1368</v>
      </c>
      <c r="D427" s="98" t="s">
        <v>1369</v>
      </c>
      <c r="E427" s="83" t="s">
        <v>1406</v>
      </c>
      <c r="F427" s="82"/>
      <c r="G427" s="81">
        <v>1020</v>
      </c>
      <c r="H427" s="81" t="s">
        <v>1187</v>
      </c>
      <c r="I427" s="85">
        <v>768</v>
      </c>
      <c r="J427" s="85">
        <v>6.1881549134066161</v>
      </c>
      <c r="K427" s="86">
        <v>4269.6227151163594</v>
      </c>
      <c r="L427" s="87">
        <f t="shared" si="51"/>
        <v>0.71160378585272654</v>
      </c>
      <c r="M427" s="86">
        <f t="shared" si="77"/>
        <v>0</v>
      </c>
      <c r="N427" s="86">
        <v>0</v>
      </c>
      <c r="O427" s="86">
        <v>0</v>
      </c>
      <c r="P427" s="86">
        <v>2331.789038893668</v>
      </c>
      <c r="Q427" s="86">
        <v>0</v>
      </c>
      <c r="R427" s="86">
        <v>0</v>
      </c>
      <c r="S427" s="86">
        <f t="shared" si="78"/>
        <v>6601.4117540100269</v>
      </c>
      <c r="T427" s="81" t="s">
        <v>74</v>
      </c>
      <c r="U427" s="83">
        <f t="shared" si="82"/>
        <v>2034</v>
      </c>
      <c r="V427" s="86">
        <v>4723.3618685714291</v>
      </c>
      <c r="W427" s="86">
        <f t="shared" si="79"/>
        <v>11324.773622581455</v>
      </c>
      <c r="X427" s="86"/>
      <c r="Y427" s="90"/>
      <c r="Z427" s="86" t="s">
        <v>1394</v>
      </c>
      <c r="AA427" s="89" t="s">
        <v>1395</v>
      </c>
      <c r="AB427" s="90">
        <v>2024</v>
      </c>
      <c r="AC427" s="88" t="s">
        <v>1399</v>
      </c>
      <c r="AD427" s="90">
        <v>10</v>
      </c>
      <c r="AE427" s="172">
        <f t="shared" si="74"/>
        <v>49077</v>
      </c>
      <c r="AF427" s="91">
        <f t="shared" si="71"/>
        <v>2034</v>
      </c>
    </row>
    <row r="428" spans="1:32" ht="14.25" customHeight="1">
      <c r="A428" s="81" t="s">
        <v>29</v>
      </c>
      <c r="B428" s="81">
        <v>403310</v>
      </c>
      <c r="C428" s="81" t="s">
        <v>1368</v>
      </c>
      <c r="D428" s="82" t="s">
        <v>1369</v>
      </c>
      <c r="E428" s="83" t="s">
        <v>1407</v>
      </c>
      <c r="F428" s="82"/>
      <c r="G428" s="81">
        <v>1020</v>
      </c>
      <c r="H428" s="81" t="s">
        <v>1187</v>
      </c>
      <c r="I428" s="85">
        <v>12485</v>
      </c>
      <c r="J428" s="85">
        <v>6.1881549134066161</v>
      </c>
      <c r="K428" s="86">
        <v>4269.6227151163594</v>
      </c>
      <c r="L428" s="87">
        <f t="shared" si="51"/>
        <v>0.71160378585272654</v>
      </c>
      <c r="M428" s="86">
        <f t="shared" si="77"/>
        <v>4614.7505512549315</v>
      </c>
      <c r="N428" s="86">
        <v>0</v>
      </c>
      <c r="O428" s="86">
        <v>0</v>
      </c>
      <c r="P428" s="86">
        <v>2331.789038893668</v>
      </c>
      <c r="Q428" s="86">
        <v>0</v>
      </c>
      <c r="R428" s="86">
        <v>0</v>
      </c>
      <c r="S428" s="86">
        <f t="shared" si="78"/>
        <v>11216.162305264959</v>
      </c>
      <c r="T428" s="81" t="s">
        <v>74</v>
      </c>
      <c r="U428" s="83">
        <f t="shared" si="82"/>
        <v>2034</v>
      </c>
      <c r="V428" s="86">
        <v>4727.3000114285715</v>
      </c>
      <c r="W428" s="86">
        <f t="shared" si="79"/>
        <v>15943.462316693531</v>
      </c>
      <c r="X428" s="86"/>
      <c r="Y428" s="90"/>
      <c r="Z428" s="86" t="s">
        <v>1394</v>
      </c>
      <c r="AA428" s="89" t="s">
        <v>1395</v>
      </c>
      <c r="AB428" s="90">
        <v>2024</v>
      </c>
      <c r="AC428" s="88" t="s">
        <v>1399</v>
      </c>
      <c r="AD428" s="90">
        <v>10</v>
      </c>
      <c r="AE428" s="172">
        <f t="shared" si="74"/>
        <v>49077</v>
      </c>
      <c r="AF428" s="91">
        <f t="shared" si="71"/>
        <v>2034</v>
      </c>
    </row>
    <row r="429" spans="1:32" ht="14.25" customHeight="1">
      <c r="A429" s="81" t="s">
        <v>29</v>
      </c>
      <c r="B429" s="81">
        <v>403310</v>
      </c>
      <c r="C429" s="81" t="s">
        <v>1368</v>
      </c>
      <c r="D429" s="82" t="s">
        <v>1369</v>
      </c>
      <c r="E429" s="83" t="s">
        <v>1408</v>
      </c>
      <c r="F429" s="82"/>
      <c r="G429" s="81">
        <v>1020</v>
      </c>
      <c r="H429" s="81" t="s">
        <v>1187</v>
      </c>
      <c r="I429" s="85">
        <v>6812</v>
      </c>
      <c r="J429" s="85">
        <v>6.1881549134066161</v>
      </c>
      <c r="K429" s="86">
        <v>4269.6227151163594</v>
      </c>
      <c r="L429" s="87">
        <f t="shared" si="51"/>
        <v>0.71160378585272654</v>
      </c>
      <c r="M429" s="86">
        <f t="shared" si="77"/>
        <v>577.82227411241399</v>
      </c>
      <c r="N429" s="86">
        <v>0</v>
      </c>
      <c r="O429" s="86">
        <v>0</v>
      </c>
      <c r="P429" s="86">
        <v>2331.789038893668</v>
      </c>
      <c r="Q429" s="86">
        <v>0</v>
      </c>
      <c r="R429" s="86">
        <v>0</v>
      </c>
      <c r="S429" s="86">
        <f t="shared" si="78"/>
        <v>7179.2340281224406</v>
      </c>
      <c r="T429" s="81" t="s">
        <v>74</v>
      </c>
      <c r="U429" s="83">
        <f t="shared" si="82"/>
        <v>2034</v>
      </c>
      <c r="V429" s="86">
        <v>4731.2381542857147</v>
      </c>
      <c r="W429" s="86">
        <f t="shared" si="79"/>
        <v>11910.472182408155</v>
      </c>
      <c r="X429" s="86"/>
      <c r="Y429" s="90"/>
      <c r="Z429" s="86" t="s">
        <v>1394</v>
      </c>
      <c r="AA429" s="89" t="s">
        <v>1395</v>
      </c>
      <c r="AB429" s="90">
        <v>2024</v>
      </c>
      <c r="AC429" s="88" t="s">
        <v>1409</v>
      </c>
      <c r="AD429" s="90">
        <v>10</v>
      </c>
      <c r="AE429" s="172">
        <f t="shared" si="74"/>
        <v>49078</v>
      </c>
      <c r="AF429" s="91">
        <f t="shared" si="71"/>
        <v>2034</v>
      </c>
    </row>
    <row r="430" spans="1:32" ht="14.25" customHeight="1">
      <c r="A430" s="81" t="s">
        <v>29</v>
      </c>
      <c r="B430" s="81">
        <v>403310</v>
      </c>
      <c r="C430" s="81" t="s">
        <v>1368</v>
      </c>
      <c r="D430" s="94" t="s">
        <v>1369</v>
      </c>
      <c r="E430" s="83" t="s">
        <v>1410</v>
      </c>
      <c r="F430" s="82"/>
      <c r="G430" s="81">
        <v>1020</v>
      </c>
      <c r="H430" s="81" t="s">
        <v>1187</v>
      </c>
      <c r="I430" s="85">
        <v>3657</v>
      </c>
      <c r="J430" s="85">
        <v>6.1881549134066161</v>
      </c>
      <c r="K430" s="86">
        <v>4269.6227151163594</v>
      </c>
      <c r="L430" s="87">
        <f t="shared" si="51"/>
        <v>0.71160378585272654</v>
      </c>
      <c r="M430" s="86">
        <f t="shared" si="77"/>
        <v>0</v>
      </c>
      <c r="N430" s="86">
        <v>0</v>
      </c>
      <c r="O430" s="86">
        <v>0</v>
      </c>
      <c r="P430" s="86">
        <v>2331.789038893668</v>
      </c>
      <c r="Q430" s="86">
        <v>0</v>
      </c>
      <c r="R430" s="86">
        <v>0</v>
      </c>
      <c r="S430" s="86">
        <f t="shared" si="78"/>
        <v>6601.4117540100269</v>
      </c>
      <c r="T430" s="81" t="s">
        <v>74</v>
      </c>
      <c r="U430" s="81">
        <v>2036</v>
      </c>
      <c r="V430" s="86">
        <v>2657</v>
      </c>
      <c r="W430" s="86">
        <f t="shared" si="79"/>
        <v>9258.4117540100269</v>
      </c>
      <c r="X430" s="86"/>
      <c r="Y430" s="90">
        <v>171017</v>
      </c>
      <c r="Z430" s="86" t="s">
        <v>1394</v>
      </c>
      <c r="AA430" s="89" t="s">
        <v>1395</v>
      </c>
      <c r="AB430" s="90">
        <v>2025</v>
      </c>
      <c r="AC430" s="88" t="s">
        <v>1411</v>
      </c>
      <c r="AD430" s="90">
        <v>10</v>
      </c>
      <c r="AE430" s="172">
        <f>IFERROR(IF(AC430="","",AC430+(365*AD430)),"TBD")</f>
        <v>49567</v>
      </c>
      <c r="AF430" s="91">
        <f t="shared" si="71"/>
        <v>2036</v>
      </c>
    </row>
    <row r="431" spans="1:32" ht="14.25" customHeight="1">
      <c r="A431" s="81" t="s">
        <v>29</v>
      </c>
      <c r="B431" s="81">
        <v>403360</v>
      </c>
      <c r="C431" s="81" t="s">
        <v>1412</v>
      </c>
      <c r="D431" s="82" t="s">
        <v>1413</v>
      </c>
      <c r="E431" s="83" t="s">
        <v>1414</v>
      </c>
      <c r="F431" s="82"/>
      <c r="G431" s="81">
        <v>1202</v>
      </c>
      <c r="H431" s="81" t="s">
        <v>1187</v>
      </c>
      <c r="I431" s="85">
        <v>700</v>
      </c>
      <c r="J431" s="85">
        <v>7.5289218113113829</v>
      </c>
      <c r="K431" s="86">
        <v>5194.7076367249047</v>
      </c>
      <c r="L431" s="87">
        <f t="shared" si="51"/>
        <v>0.86578460612081742</v>
      </c>
      <c r="M431" s="86">
        <f t="shared" si="77"/>
        <v>0</v>
      </c>
      <c r="N431" s="86">
        <v>0</v>
      </c>
      <c r="O431" s="86">
        <v>0</v>
      </c>
      <c r="P431" s="86">
        <v>2331.789038893668</v>
      </c>
      <c r="Q431" s="86">
        <v>0</v>
      </c>
      <c r="R431" s="86">
        <v>0</v>
      </c>
      <c r="S431" s="86">
        <f t="shared" si="78"/>
        <v>7526.4966756185731</v>
      </c>
      <c r="T431" s="81" t="s">
        <v>102</v>
      </c>
      <c r="U431" s="83">
        <f t="shared" ref="U431:U433" si="83">AF431</f>
        <v>2025</v>
      </c>
      <c r="V431" s="86">
        <v>1655.8578</v>
      </c>
      <c r="W431" s="86">
        <f t="shared" si="79"/>
        <v>9182.3544756185729</v>
      </c>
      <c r="X431" s="86"/>
      <c r="Y431" s="90"/>
      <c r="Z431" s="86" t="s">
        <v>97</v>
      </c>
      <c r="AA431" s="89" t="s">
        <v>1415</v>
      </c>
      <c r="AB431" s="90">
        <v>2014</v>
      </c>
      <c r="AC431" s="88" t="s">
        <v>1416</v>
      </c>
      <c r="AD431" s="90">
        <v>10</v>
      </c>
      <c r="AE431" s="172">
        <f t="shared" ref="AE431:AE486" si="84">IF(AC431="","",AC431+(365*AD431))</f>
        <v>45541</v>
      </c>
      <c r="AF431" s="91">
        <f t="shared" si="71"/>
        <v>2025</v>
      </c>
    </row>
    <row r="432" spans="1:32" ht="14.25" customHeight="1">
      <c r="A432" s="81" t="s">
        <v>29</v>
      </c>
      <c r="B432" s="81" t="s">
        <v>1417</v>
      </c>
      <c r="C432" s="81" t="s">
        <v>1418</v>
      </c>
      <c r="D432" s="82" t="s">
        <v>1419</v>
      </c>
      <c r="E432" s="83" t="s">
        <v>1420</v>
      </c>
      <c r="F432" s="82"/>
      <c r="G432" s="81">
        <v>1020</v>
      </c>
      <c r="H432" s="81" t="s">
        <v>1187</v>
      </c>
      <c r="I432" s="85">
        <v>1700</v>
      </c>
      <c r="J432" s="85">
        <v>6.1881549134066161</v>
      </c>
      <c r="K432" s="86">
        <v>4269.6227151163594</v>
      </c>
      <c r="L432" s="87">
        <f t="shared" si="51"/>
        <v>0.71160378585272654</v>
      </c>
      <c r="M432" s="86">
        <f t="shared" si="77"/>
        <v>0</v>
      </c>
      <c r="N432" s="86">
        <v>0</v>
      </c>
      <c r="O432" s="86">
        <v>0</v>
      </c>
      <c r="P432" s="86">
        <v>2331.789038893668</v>
      </c>
      <c r="Q432" s="86">
        <v>0</v>
      </c>
      <c r="R432" s="86">
        <v>0</v>
      </c>
      <c r="S432" s="86">
        <f t="shared" si="78"/>
        <v>6601.4117540100269</v>
      </c>
      <c r="T432" s="81" t="s">
        <v>102</v>
      </c>
      <c r="U432" s="83">
        <f t="shared" si="83"/>
        <v>2027</v>
      </c>
      <c r="V432" s="86">
        <v>4455.4397999999992</v>
      </c>
      <c r="W432" s="86">
        <f t="shared" si="79"/>
        <v>11056.851554010027</v>
      </c>
      <c r="X432" s="86"/>
      <c r="Y432" s="90"/>
      <c r="Z432" s="86" t="s">
        <v>303</v>
      </c>
      <c r="AA432" s="89" t="s">
        <v>304</v>
      </c>
      <c r="AB432" s="90">
        <v>2016</v>
      </c>
      <c r="AC432" s="88" t="s">
        <v>529</v>
      </c>
      <c r="AD432" s="90">
        <v>10</v>
      </c>
      <c r="AE432" s="172">
        <f t="shared" si="84"/>
        <v>46244</v>
      </c>
      <c r="AF432" s="91">
        <f t="shared" si="71"/>
        <v>2027</v>
      </c>
    </row>
    <row r="433" spans="1:32" ht="14.25" customHeight="1">
      <c r="A433" s="81" t="s">
        <v>29</v>
      </c>
      <c r="B433" s="81" t="s">
        <v>1417</v>
      </c>
      <c r="C433" s="81" t="s">
        <v>1418</v>
      </c>
      <c r="D433" s="94" t="s">
        <v>1419</v>
      </c>
      <c r="E433" s="83" t="s">
        <v>1417</v>
      </c>
      <c r="F433" s="82"/>
      <c r="G433" s="81">
        <v>1024</v>
      </c>
      <c r="H433" s="81" t="s">
        <v>1187</v>
      </c>
      <c r="I433" s="85">
        <v>3742</v>
      </c>
      <c r="J433" s="85">
        <v>6.3944267438535025</v>
      </c>
      <c r="K433" s="86">
        <v>4411.9434722869055</v>
      </c>
      <c r="L433" s="87">
        <f t="shared" si="51"/>
        <v>0.73532391204781755</v>
      </c>
      <c r="M433" s="86">
        <f t="shared" si="77"/>
        <v>0</v>
      </c>
      <c r="N433" s="86">
        <v>0</v>
      </c>
      <c r="O433" s="86">
        <v>0</v>
      </c>
      <c r="P433" s="86">
        <v>2331.789038893668</v>
      </c>
      <c r="Q433" s="86">
        <v>2277.5874389725295</v>
      </c>
      <c r="R433" s="86">
        <v>0</v>
      </c>
      <c r="S433" s="86">
        <f t="shared" si="78"/>
        <v>9021.3199501531017</v>
      </c>
      <c r="T433" s="81" t="s">
        <v>102</v>
      </c>
      <c r="U433" s="83">
        <f t="shared" si="83"/>
        <v>2029</v>
      </c>
      <c r="V433" s="86">
        <v>5487.4257599999992</v>
      </c>
      <c r="W433" s="86">
        <f t="shared" si="79"/>
        <v>14508.7457101531</v>
      </c>
      <c r="X433" s="86"/>
      <c r="Y433" s="90"/>
      <c r="Z433" s="86" t="s">
        <v>439</v>
      </c>
      <c r="AA433" s="89" t="s">
        <v>304</v>
      </c>
      <c r="AB433" s="90">
        <v>2018</v>
      </c>
      <c r="AC433" s="88" t="s">
        <v>1421</v>
      </c>
      <c r="AD433" s="90">
        <v>10</v>
      </c>
      <c r="AE433" s="172">
        <f t="shared" si="84"/>
        <v>46956</v>
      </c>
      <c r="AF433" s="91">
        <f t="shared" si="71"/>
        <v>2029</v>
      </c>
    </row>
    <row r="434" spans="1:32" ht="14.25" customHeight="1">
      <c r="A434" s="81" t="s">
        <v>29</v>
      </c>
      <c r="B434" s="81">
        <v>403320</v>
      </c>
      <c r="C434" s="81" t="s">
        <v>1422</v>
      </c>
      <c r="D434" s="82" t="s">
        <v>1423</v>
      </c>
      <c r="E434" s="83" t="s">
        <v>1424</v>
      </c>
      <c r="F434" s="82" t="s">
        <v>1425</v>
      </c>
      <c r="G434" s="81">
        <v>1505</v>
      </c>
      <c r="H434" s="81" t="s">
        <v>86</v>
      </c>
      <c r="I434" s="85">
        <v>0</v>
      </c>
      <c r="J434" s="85">
        <v>0</v>
      </c>
      <c r="K434" s="86">
        <v>0</v>
      </c>
      <c r="L434" s="87">
        <f t="shared" si="51"/>
        <v>0</v>
      </c>
      <c r="M434" s="86">
        <f t="shared" si="77"/>
        <v>0</v>
      </c>
      <c r="N434" s="86">
        <v>415.33667001714855</v>
      </c>
      <c r="O434" s="86">
        <v>0</v>
      </c>
      <c r="P434" s="86">
        <v>922.11919273579952</v>
      </c>
      <c r="Q434" s="86">
        <v>0</v>
      </c>
      <c r="R434" s="86">
        <v>0</v>
      </c>
      <c r="S434" s="86">
        <f t="shared" si="78"/>
        <v>1337.4558627529482</v>
      </c>
      <c r="T434" s="81" t="s">
        <v>310</v>
      </c>
      <c r="U434" s="81"/>
      <c r="V434" s="86">
        <v>0</v>
      </c>
      <c r="W434" s="86">
        <f t="shared" si="79"/>
        <v>1337.4558627529482</v>
      </c>
      <c r="X434" s="86"/>
      <c r="Y434" s="90"/>
      <c r="Z434" s="86" t="s">
        <v>1426</v>
      </c>
      <c r="AA434" s="89" t="s">
        <v>1427</v>
      </c>
      <c r="AB434" s="90">
        <v>2004</v>
      </c>
      <c r="AC434" s="88" t="s">
        <v>1428</v>
      </c>
      <c r="AD434" s="90">
        <v>10</v>
      </c>
      <c r="AE434" s="172">
        <f t="shared" si="84"/>
        <v>41832</v>
      </c>
      <c r="AF434" s="91">
        <f t="shared" si="71"/>
        <v>2015</v>
      </c>
    </row>
    <row r="435" spans="1:32" ht="14.25" customHeight="1">
      <c r="A435" s="81" t="s">
        <v>29</v>
      </c>
      <c r="B435" s="81">
        <v>403320</v>
      </c>
      <c r="C435" s="81" t="s">
        <v>1422</v>
      </c>
      <c r="D435" s="82" t="s">
        <v>1423</v>
      </c>
      <c r="E435" s="83" t="s">
        <v>1429</v>
      </c>
      <c r="F435" s="82" t="s">
        <v>1430</v>
      </c>
      <c r="G435" s="81">
        <v>1505</v>
      </c>
      <c r="H435" s="81" t="s">
        <v>86</v>
      </c>
      <c r="I435" s="85">
        <v>0</v>
      </c>
      <c r="J435" s="85">
        <v>0</v>
      </c>
      <c r="K435" s="86">
        <v>0</v>
      </c>
      <c r="L435" s="87">
        <f t="shared" si="51"/>
        <v>0</v>
      </c>
      <c r="M435" s="86">
        <f t="shared" si="77"/>
        <v>0</v>
      </c>
      <c r="N435" s="86">
        <v>415.33667001714855</v>
      </c>
      <c r="O435" s="86">
        <v>0</v>
      </c>
      <c r="P435" s="86">
        <v>922.11919273579952</v>
      </c>
      <c r="Q435" s="86">
        <v>0</v>
      </c>
      <c r="R435" s="86">
        <v>0</v>
      </c>
      <c r="S435" s="86">
        <f t="shared" si="78"/>
        <v>1337.4558627529482</v>
      </c>
      <c r="T435" s="81" t="s">
        <v>310</v>
      </c>
      <c r="U435" s="81"/>
      <c r="V435" s="86">
        <v>0</v>
      </c>
      <c r="W435" s="86">
        <f t="shared" si="79"/>
        <v>1337.4558627529482</v>
      </c>
      <c r="X435" s="86"/>
      <c r="Y435" s="90"/>
      <c r="Z435" s="86" t="s">
        <v>1426</v>
      </c>
      <c r="AA435" s="89" t="s">
        <v>1427</v>
      </c>
      <c r="AB435" s="90">
        <v>2004</v>
      </c>
      <c r="AC435" s="88" t="s">
        <v>1428</v>
      </c>
      <c r="AD435" s="90">
        <v>10</v>
      </c>
      <c r="AE435" s="172">
        <f t="shared" si="84"/>
        <v>41832</v>
      </c>
      <c r="AF435" s="91">
        <f t="shared" si="71"/>
        <v>2015</v>
      </c>
    </row>
    <row r="436" spans="1:32" ht="14.25" customHeight="1">
      <c r="A436" s="81" t="s">
        <v>29</v>
      </c>
      <c r="B436" s="81">
        <v>403320</v>
      </c>
      <c r="C436" s="81" t="s">
        <v>1422</v>
      </c>
      <c r="D436" s="94" t="s">
        <v>1423</v>
      </c>
      <c r="E436" s="83" t="s">
        <v>1431</v>
      </c>
      <c r="F436" s="82"/>
      <c r="G436" s="81">
        <v>3007</v>
      </c>
      <c r="H436" s="81" t="s">
        <v>86</v>
      </c>
      <c r="I436" s="85">
        <v>0</v>
      </c>
      <c r="J436" s="85">
        <v>0</v>
      </c>
      <c r="K436" s="86">
        <v>0</v>
      </c>
      <c r="L436" s="87">
        <f t="shared" si="51"/>
        <v>0</v>
      </c>
      <c r="M436" s="86">
        <f t="shared" si="77"/>
        <v>0</v>
      </c>
      <c r="N436" s="86">
        <v>415.33667001714855</v>
      </c>
      <c r="O436" s="86">
        <v>0</v>
      </c>
      <c r="P436" s="86">
        <v>922.11919273579952</v>
      </c>
      <c r="Q436" s="86">
        <v>0</v>
      </c>
      <c r="R436" s="86">
        <v>0</v>
      </c>
      <c r="S436" s="86">
        <f t="shared" si="78"/>
        <v>1337.4558627529482</v>
      </c>
      <c r="T436" s="81" t="s">
        <v>310</v>
      </c>
      <c r="U436" s="81"/>
      <c r="V436" s="86">
        <v>0</v>
      </c>
      <c r="W436" s="86">
        <f t="shared" si="79"/>
        <v>1337.4558627529482</v>
      </c>
      <c r="X436" s="86"/>
      <c r="Y436" s="90"/>
      <c r="Z436" s="86" t="s">
        <v>1432</v>
      </c>
      <c r="AA436" s="89" t="s">
        <v>1433</v>
      </c>
      <c r="AB436" s="90">
        <v>2004</v>
      </c>
      <c r="AC436" s="88" t="s">
        <v>1428</v>
      </c>
      <c r="AD436" s="90">
        <v>10</v>
      </c>
      <c r="AE436" s="172">
        <f t="shared" si="84"/>
        <v>41832</v>
      </c>
      <c r="AF436" s="91">
        <f t="shared" si="71"/>
        <v>2015</v>
      </c>
    </row>
    <row r="437" spans="1:32" ht="14.25" customHeight="1">
      <c r="A437" s="81" t="s">
        <v>29</v>
      </c>
      <c r="B437" s="81">
        <v>403320</v>
      </c>
      <c r="C437" s="81" t="s">
        <v>1422</v>
      </c>
      <c r="D437" s="82" t="s">
        <v>1423</v>
      </c>
      <c r="E437" s="83" t="s">
        <v>1434</v>
      </c>
      <c r="F437" s="82"/>
      <c r="G437" s="81">
        <v>1210</v>
      </c>
      <c r="H437" s="81" t="s">
        <v>1187</v>
      </c>
      <c r="I437" s="85">
        <v>536</v>
      </c>
      <c r="J437" s="85">
        <v>9.0759605396630363</v>
      </c>
      <c r="K437" s="86">
        <v>6262.1133155039961</v>
      </c>
      <c r="L437" s="87">
        <f t="shared" si="51"/>
        <v>1.0436855525839994</v>
      </c>
      <c r="M437" s="86">
        <f t="shared" si="77"/>
        <v>0</v>
      </c>
      <c r="N437" s="86">
        <v>0</v>
      </c>
      <c r="O437" s="86">
        <v>0</v>
      </c>
      <c r="P437" s="86">
        <v>2331.789038893668</v>
      </c>
      <c r="Q437" s="86">
        <v>0</v>
      </c>
      <c r="R437" s="86">
        <v>0</v>
      </c>
      <c r="S437" s="86">
        <f t="shared" si="78"/>
        <v>8593.9023543976637</v>
      </c>
      <c r="T437" s="81" t="s">
        <v>886</v>
      </c>
      <c r="U437" s="83">
        <f>AF437</f>
        <v>2017</v>
      </c>
      <c r="V437" s="86">
        <v>0</v>
      </c>
      <c r="W437" s="86">
        <f t="shared" si="79"/>
        <v>8593.9023543976637</v>
      </c>
      <c r="X437" s="86"/>
      <c r="Y437" s="90"/>
      <c r="Z437" s="86" t="s">
        <v>329</v>
      </c>
      <c r="AA437" s="89" t="s">
        <v>696</v>
      </c>
      <c r="AB437" s="90">
        <v>2007</v>
      </c>
      <c r="AC437" s="88" t="s">
        <v>1435</v>
      </c>
      <c r="AD437" s="90">
        <v>10</v>
      </c>
      <c r="AE437" s="172">
        <f t="shared" si="84"/>
        <v>42567</v>
      </c>
      <c r="AF437" s="91">
        <f t="shared" si="71"/>
        <v>2017</v>
      </c>
    </row>
    <row r="438" spans="1:32" ht="14.25" customHeight="1">
      <c r="A438" s="81" t="s">
        <v>29</v>
      </c>
      <c r="B438" s="81">
        <v>403320</v>
      </c>
      <c r="C438" s="81" t="s">
        <v>1422</v>
      </c>
      <c r="D438" s="82" t="s">
        <v>1423</v>
      </c>
      <c r="E438" s="83" t="s">
        <v>1436</v>
      </c>
      <c r="F438" s="82"/>
      <c r="G438" s="81">
        <v>1195</v>
      </c>
      <c r="H438" s="81" t="s">
        <v>86</v>
      </c>
      <c r="I438" s="85">
        <v>0</v>
      </c>
      <c r="J438" s="85">
        <v>0</v>
      </c>
      <c r="K438" s="86">
        <v>0</v>
      </c>
      <c r="L438" s="87">
        <f t="shared" si="51"/>
        <v>0</v>
      </c>
      <c r="M438" s="86">
        <f t="shared" si="77"/>
        <v>0</v>
      </c>
      <c r="N438" s="86">
        <v>415.33667001714855</v>
      </c>
      <c r="O438" s="86">
        <v>189.53159677368242</v>
      </c>
      <c r="P438" s="86">
        <v>2278.9104110949984</v>
      </c>
      <c r="Q438" s="86">
        <v>0</v>
      </c>
      <c r="R438" s="86">
        <v>0</v>
      </c>
      <c r="S438" s="86">
        <f t="shared" si="78"/>
        <v>2883.7786778858294</v>
      </c>
      <c r="T438" s="81" t="s">
        <v>310</v>
      </c>
      <c r="U438" s="81"/>
      <c r="V438" s="86">
        <v>0</v>
      </c>
      <c r="W438" s="86">
        <f t="shared" si="79"/>
        <v>2883.7786778858294</v>
      </c>
      <c r="X438" s="86"/>
      <c r="Y438" s="90"/>
      <c r="Z438" s="86" t="s">
        <v>1437</v>
      </c>
      <c r="AA438" s="89" t="s">
        <v>1438</v>
      </c>
      <c r="AB438" s="90">
        <v>2008</v>
      </c>
      <c r="AC438" s="88" t="s">
        <v>1439</v>
      </c>
      <c r="AD438" s="90">
        <v>10</v>
      </c>
      <c r="AE438" s="172">
        <f t="shared" si="84"/>
        <v>46249</v>
      </c>
      <c r="AF438" s="91">
        <f t="shared" si="71"/>
        <v>2027</v>
      </c>
    </row>
    <row r="439" spans="1:32" ht="14.25" customHeight="1">
      <c r="A439" s="81" t="s">
        <v>29</v>
      </c>
      <c r="B439" s="81">
        <v>403320</v>
      </c>
      <c r="C439" s="81" t="s">
        <v>1422</v>
      </c>
      <c r="D439" s="94" t="s">
        <v>1423</v>
      </c>
      <c r="E439" s="83" t="s">
        <v>1440</v>
      </c>
      <c r="F439" s="82"/>
      <c r="G439" s="81">
        <v>1195</v>
      </c>
      <c r="H439" s="81" t="s">
        <v>86</v>
      </c>
      <c r="I439" s="85">
        <v>0</v>
      </c>
      <c r="J439" s="85">
        <v>0</v>
      </c>
      <c r="K439" s="86">
        <v>0</v>
      </c>
      <c r="L439" s="87">
        <f t="shared" si="51"/>
        <v>0</v>
      </c>
      <c r="M439" s="86">
        <f t="shared" si="77"/>
        <v>0</v>
      </c>
      <c r="N439" s="86">
        <v>415.33667001714855</v>
      </c>
      <c r="O439" s="86">
        <v>4876.5766878344593</v>
      </c>
      <c r="P439" s="86">
        <v>2278.9104110949984</v>
      </c>
      <c r="Q439" s="86">
        <v>0</v>
      </c>
      <c r="R439" s="86">
        <v>0</v>
      </c>
      <c r="S439" s="86">
        <f t="shared" si="78"/>
        <v>7570.8237689466059</v>
      </c>
      <c r="T439" s="81" t="s">
        <v>310</v>
      </c>
      <c r="U439" s="81"/>
      <c r="V439" s="86">
        <v>0</v>
      </c>
      <c r="W439" s="86">
        <f t="shared" si="79"/>
        <v>7570.8237689466059</v>
      </c>
      <c r="X439" s="86"/>
      <c r="Y439" s="90"/>
      <c r="Z439" s="86" t="s">
        <v>1437</v>
      </c>
      <c r="AA439" s="89" t="s">
        <v>1438</v>
      </c>
      <c r="AB439" s="90">
        <v>2008</v>
      </c>
      <c r="AC439" s="88" t="s">
        <v>1439</v>
      </c>
      <c r="AD439" s="90">
        <v>10</v>
      </c>
      <c r="AE439" s="172">
        <f t="shared" si="84"/>
        <v>46249</v>
      </c>
      <c r="AF439" s="91">
        <f t="shared" si="71"/>
        <v>2027</v>
      </c>
    </row>
    <row r="440" spans="1:32" ht="14.25" customHeight="1">
      <c r="A440" s="81" t="s">
        <v>29</v>
      </c>
      <c r="B440" s="81">
        <v>403320</v>
      </c>
      <c r="C440" s="81" t="s">
        <v>1422</v>
      </c>
      <c r="D440" s="94" t="s">
        <v>1423</v>
      </c>
      <c r="E440" s="83" t="s">
        <v>1441</v>
      </c>
      <c r="F440" s="82"/>
      <c r="G440" s="81">
        <v>1204</v>
      </c>
      <c r="H440" s="81" t="s">
        <v>1187</v>
      </c>
      <c r="I440" s="85">
        <v>1452</v>
      </c>
      <c r="J440" s="85">
        <v>11.241814759355353</v>
      </c>
      <c r="K440" s="86">
        <v>7756.4812657947214</v>
      </c>
      <c r="L440" s="87">
        <f t="shared" si="51"/>
        <v>1.2927468776324536</v>
      </c>
      <c r="M440" s="86">
        <f t="shared" si="77"/>
        <v>0</v>
      </c>
      <c r="N440" s="86">
        <v>0</v>
      </c>
      <c r="O440" s="86">
        <v>0</v>
      </c>
      <c r="P440" s="86">
        <v>2331.789038893668</v>
      </c>
      <c r="Q440" s="86">
        <v>0</v>
      </c>
      <c r="R440" s="86">
        <v>0</v>
      </c>
      <c r="S440" s="86">
        <f t="shared" si="78"/>
        <v>10088.270304688389</v>
      </c>
      <c r="T440" s="81" t="s">
        <v>886</v>
      </c>
      <c r="U440" s="83">
        <f>AF440</f>
        <v>2020</v>
      </c>
      <c r="V440" s="86">
        <v>0</v>
      </c>
      <c r="W440" s="86">
        <f t="shared" si="79"/>
        <v>10088.270304688389</v>
      </c>
      <c r="X440" s="86"/>
      <c r="Y440" s="90"/>
      <c r="Z440" s="86" t="s">
        <v>887</v>
      </c>
      <c r="AA440" s="89" t="s">
        <v>1442</v>
      </c>
      <c r="AB440" s="90">
        <v>2010</v>
      </c>
      <c r="AC440" s="88" t="s">
        <v>1443</v>
      </c>
      <c r="AD440" s="90">
        <v>10</v>
      </c>
      <c r="AE440" s="172">
        <f t="shared" si="84"/>
        <v>43910</v>
      </c>
      <c r="AF440" s="91">
        <f t="shared" si="71"/>
        <v>2020</v>
      </c>
    </row>
    <row r="441" spans="1:32" ht="14.25" customHeight="1">
      <c r="A441" s="81" t="s">
        <v>29</v>
      </c>
      <c r="B441" s="81">
        <v>403320</v>
      </c>
      <c r="C441" s="81" t="s">
        <v>1422</v>
      </c>
      <c r="D441" s="94" t="s">
        <v>1423</v>
      </c>
      <c r="E441" s="83" t="s">
        <v>1444</v>
      </c>
      <c r="F441" s="82" t="s">
        <v>1445</v>
      </c>
      <c r="G441" s="81">
        <v>1505</v>
      </c>
      <c r="H441" s="81" t="s">
        <v>86</v>
      </c>
      <c r="I441" s="85">
        <v>0</v>
      </c>
      <c r="J441" s="85">
        <v>0</v>
      </c>
      <c r="K441" s="86">
        <v>0</v>
      </c>
      <c r="L441" s="87">
        <f t="shared" si="51"/>
        <v>0</v>
      </c>
      <c r="M441" s="86">
        <f t="shared" si="77"/>
        <v>0</v>
      </c>
      <c r="N441" s="86">
        <v>415.33667001714855</v>
      </c>
      <c r="O441" s="86">
        <v>0</v>
      </c>
      <c r="P441" s="86">
        <v>922.11919273579952</v>
      </c>
      <c r="Q441" s="86">
        <v>0</v>
      </c>
      <c r="R441" s="86">
        <v>0</v>
      </c>
      <c r="S441" s="86">
        <f t="shared" si="78"/>
        <v>1337.4558627529482</v>
      </c>
      <c r="T441" s="81" t="s">
        <v>310</v>
      </c>
      <c r="U441" s="81"/>
      <c r="V441" s="86">
        <v>0</v>
      </c>
      <c r="W441" s="86">
        <f t="shared" si="79"/>
        <v>1337.4558627529482</v>
      </c>
      <c r="X441" s="86"/>
      <c r="Y441" s="90"/>
      <c r="Z441" s="86" t="s">
        <v>1446</v>
      </c>
      <c r="AA441" s="89" t="s">
        <v>1447</v>
      </c>
      <c r="AB441" s="90">
        <v>2011</v>
      </c>
      <c r="AC441" s="88" t="s">
        <v>1428</v>
      </c>
      <c r="AD441" s="90">
        <v>10</v>
      </c>
      <c r="AE441" s="172">
        <f t="shared" si="84"/>
        <v>41832</v>
      </c>
      <c r="AF441" s="91">
        <f t="shared" si="71"/>
        <v>2015</v>
      </c>
    </row>
    <row r="442" spans="1:32" ht="14.25" customHeight="1">
      <c r="A442" s="81" t="s">
        <v>29</v>
      </c>
      <c r="B442" s="81">
        <v>403320</v>
      </c>
      <c r="C442" s="81" t="s">
        <v>1422</v>
      </c>
      <c r="D442" s="94" t="s">
        <v>1423</v>
      </c>
      <c r="E442" s="83" t="s">
        <v>1448</v>
      </c>
      <c r="F442" s="82"/>
      <c r="G442" s="81">
        <v>3007</v>
      </c>
      <c r="H442" s="81" t="s">
        <v>86</v>
      </c>
      <c r="I442" s="85">
        <v>0</v>
      </c>
      <c r="J442" s="85">
        <v>0</v>
      </c>
      <c r="K442" s="86">
        <v>0</v>
      </c>
      <c r="L442" s="87">
        <f t="shared" si="51"/>
        <v>0</v>
      </c>
      <c r="M442" s="86">
        <f t="shared" si="77"/>
        <v>0</v>
      </c>
      <c r="N442" s="86">
        <v>415.33667001714855</v>
      </c>
      <c r="O442" s="86">
        <v>0</v>
      </c>
      <c r="P442" s="86">
        <v>922.11919273579952</v>
      </c>
      <c r="Q442" s="86">
        <v>0</v>
      </c>
      <c r="R442" s="86">
        <v>0</v>
      </c>
      <c r="S442" s="86">
        <f t="shared" si="78"/>
        <v>1337.4558627529482</v>
      </c>
      <c r="T442" s="81" t="s">
        <v>310</v>
      </c>
      <c r="U442" s="81"/>
      <c r="V442" s="86">
        <v>0</v>
      </c>
      <c r="W442" s="86">
        <f t="shared" si="79"/>
        <v>1337.4558627529482</v>
      </c>
      <c r="X442" s="86"/>
      <c r="Y442" s="90"/>
      <c r="Z442" s="86" t="s">
        <v>578</v>
      </c>
      <c r="AA442" s="89" t="s">
        <v>1449</v>
      </c>
      <c r="AB442" s="90">
        <v>2014</v>
      </c>
      <c r="AC442" s="88" t="s">
        <v>899</v>
      </c>
      <c r="AD442" s="90">
        <v>10</v>
      </c>
      <c r="AE442" s="172">
        <f t="shared" si="84"/>
        <v>45470</v>
      </c>
      <c r="AF442" s="91">
        <f t="shared" si="71"/>
        <v>2024</v>
      </c>
    </row>
    <row r="443" spans="1:32" ht="14.25" customHeight="1">
      <c r="A443" s="81" t="s">
        <v>29</v>
      </c>
      <c r="B443" s="81">
        <v>403320</v>
      </c>
      <c r="C443" s="81" t="s">
        <v>1422</v>
      </c>
      <c r="D443" s="82" t="s">
        <v>1423</v>
      </c>
      <c r="E443" s="83" t="s">
        <v>1450</v>
      </c>
      <c r="F443" s="82"/>
      <c r="G443" s="81">
        <v>3007</v>
      </c>
      <c r="H443" s="81" t="s">
        <v>86</v>
      </c>
      <c r="I443" s="85">
        <v>0</v>
      </c>
      <c r="J443" s="85">
        <v>0</v>
      </c>
      <c r="K443" s="86">
        <v>0</v>
      </c>
      <c r="L443" s="87">
        <f t="shared" si="51"/>
        <v>0</v>
      </c>
      <c r="M443" s="86">
        <f t="shared" si="77"/>
        <v>0</v>
      </c>
      <c r="N443" s="86">
        <v>415.33667001714855</v>
      </c>
      <c r="O443" s="86">
        <v>0</v>
      </c>
      <c r="P443" s="86">
        <v>922.11919273579952</v>
      </c>
      <c r="Q443" s="86">
        <v>0</v>
      </c>
      <c r="R443" s="86">
        <v>0</v>
      </c>
      <c r="S443" s="86">
        <f t="shared" si="78"/>
        <v>1337.4558627529482</v>
      </c>
      <c r="T443" s="81" t="s">
        <v>310</v>
      </c>
      <c r="U443" s="81"/>
      <c r="V443" s="86">
        <v>0</v>
      </c>
      <c r="W443" s="86">
        <f t="shared" si="79"/>
        <v>1337.4558627529482</v>
      </c>
      <c r="X443" s="86"/>
      <c r="Y443" s="90"/>
      <c r="Z443" s="86" t="s">
        <v>578</v>
      </c>
      <c r="AA443" s="89" t="s">
        <v>1451</v>
      </c>
      <c r="AB443" s="90">
        <v>2014</v>
      </c>
      <c r="AC443" s="88" t="s">
        <v>899</v>
      </c>
      <c r="AD443" s="90">
        <v>10</v>
      </c>
      <c r="AE443" s="172">
        <f t="shared" si="84"/>
        <v>45470</v>
      </c>
      <c r="AF443" s="91">
        <f t="shared" si="71"/>
        <v>2024</v>
      </c>
    </row>
    <row r="444" spans="1:32" ht="14.25" customHeight="1">
      <c r="A444" s="81" t="s">
        <v>29</v>
      </c>
      <c r="B444" s="81">
        <v>403320</v>
      </c>
      <c r="C444" s="81" t="s">
        <v>1422</v>
      </c>
      <c r="D444" s="94" t="s">
        <v>1423</v>
      </c>
      <c r="E444" s="83" t="s">
        <v>1452</v>
      </c>
      <c r="F444" s="82"/>
      <c r="G444" s="81">
        <v>1210</v>
      </c>
      <c r="H444" s="81" t="s">
        <v>1187</v>
      </c>
      <c r="I444" s="85">
        <v>949</v>
      </c>
      <c r="J444" s="85">
        <v>9.0759605396630363</v>
      </c>
      <c r="K444" s="86">
        <v>6262.1133155039961</v>
      </c>
      <c r="L444" s="87">
        <f t="shared" si="51"/>
        <v>1.0436855525839994</v>
      </c>
      <c r="M444" s="86">
        <f t="shared" si="77"/>
        <v>0</v>
      </c>
      <c r="N444" s="86">
        <v>0</v>
      </c>
      <c r="O444" s="86">
        <v>0</v>
      </c>
      <c r="P444" s="86">
        <v>2331.789038893668</v>
      </c>
      <c r="Q444" s="86">
        <v>0</v>
      </c>
      <c r="R444" s="86">
        <v>175.99</v>
      </c>
      <c r="S444" s="86">
        <f t="shared" si="78"/>
        <v>8769.8923543976634</v>
      </c>
      <c r="T444" s="81" t="s">
        <v>886</v>
      </c>
      <c r="U444" s="83">
        <f>AF444</f>
        <v>2024</v>
      </c>
      <c r="V444" s="86">
        <v>0</v>
      </c>
      <c r="W444" s="86">
        <f t="shared" si="79"/>
        <v>8769.8923543976634</v>
      </c>
      <c r="X444" s="86"/>
      <c r="Y444" s="90"/>
      <c r="Z444" s="86" t="s">
        <v>324</v>
      </c>
      <c r="AA444" s="89" t="s">
        <v>749</v>
      </c>
      <c r="AB444" s="90">
        <v>2014</v>
      </c>
      <c r="AC444" s="88" t="s">
        <v>899</v>
      </c>
      <c r="AD444" s="90">
        <v>10</v>
      </c>
      <c r="AE444" s="172">
        <f t="shared" si="84"/>
        <v>45470</v>
      </c>
      <c r="AF444" s="91">
        <f t="shared" si="71"/>
        <v>2024</v>
      </c>
    </row>
    <row r="445" spans="1:32" ht="14.25" customHeight="1">
      <c r="A445" s="81" t="s">
        <v>29</v>
      </c>
      <c r="B445" s="81">
        <v>403320</v>
      </c>
      <c r="C445" s="81" t="s">
        <v>1422</v>
      </c>
      <c r="D445" s="94" t="s">
        <v>1423</v>
      </c>
      <c r="E445" s="83" t="s">
        <v>1453</v>
      </c>
      <c r="F445" s="82" t="s">
        <v>1454</v>
      </c>
      <c r="G445" s="81">
        <v>1505</v>
      </c>
      <c r="H445" s="81" t="s">
        <v>86</v>
      </c>
      <c r="I445" s="85">
        <v>0</v>
      </c>
      <c r="J445" s="85">
        <v>0</v>
      </c>
      <c r="K445" s="86">
        <v>0</v>
      </c>
      <c r="L445" s="87">
        <f t="shared" si="51"/>
        <v>0</v>
      </c>
      <c r="M445" s="86">
        <f t="shared" si="77"/>
        <v>0</v>
      </c>
      <c r="N445" s="86">
        <v>0</v>
      </c>
      <c r="O445" s="86">
        <v>0</v>
      </c>
      <c r="P445" s="86">
        <v>922.11919273579952</v>
      </c>
      <c r="Q445" s="86">
        <v>0</v>
      </c>
      <c r="R445" s="86">
        <v>0</v>
      </c>
      <c r="S445" s="86">
        <f t="shared" si="78"/>
        <v>922.11919273579952</v>
      </c>
      <c r="T445" s="81" t="s">
        <v>310</v>
      </c>
      <c r="U445" s="81"/>
      <c r="V445" s="86">
        <v>0</v>
      </c>
      <c r="W445" s="86">
        <f t="shared" si="79"/>
        <v>922.11919273579952</v>
      </c>
      <c r="X445" s="86"/>
      <c r="Y445" s="90"/>
      <c r="Z445" s="86" t="s">
        <v>1455</v>
      </c>
      <c r="AA445" s="89" t="s">
        <v>1456</v>
      </c>
      <c r="AB445" s="90">
        <v>2014</v>
      </c>
      <c r="AC445" s="88" t="s">
        <v>1457</v>
      </c>
      <c r="AD445" s="90">
        <v>10</v>
      </c>
      <c r="AE445" s="172">
        <f t="shared" si="84"/>
        <v>45593</v>
      </c>
      <c r="AF445" s="91">
        <f t="shared" si="71"/>
        <v>2025</v>
      </c>
    </row>
    <row r="446" spans="1:32" ht="14.25" customHeight="1">
      <c r="A446" s="81" t="s">
        <v>29</v>
      </c>
      <c r="B446" s="81">
        <v>403320</v>
      </c>
      <c r="C446" s="81" t="s">
        <v>1422</v>
      </c>
      <c r="D446" s="82" t="s">
        <v>1423</v>
      </c>
      <c r="E446" s="83" t="s">
        <v>1458</v>
      </c>
      <c r="F446" s="82"/>
      <c r="G446" s="81">
        <v>9020</v>
      </c>
      <c r="H446" s="81" t="s">
        <v>86</v>
      </c>
      <c r="I446" s="85">
        <v>0</v>
      </c>
      <c r="J446" s="85">
        <v>0</v>
      </c>
      <c r="K446" s="86">
        <v>0</v>
      </c>
      <c r="L446" s="87">
        <f t="shared" si="51"/>
        <v>0</v>
      </c>
      <c r="M446" s="86">
        <f t="shared" si="77"/>
        <v>0</v>
      </c>
      <c r="N446" s="86">
        <v>0</v>
      </c>
      <c r="O446" s="86">
        <v>67.926533808749824</v>
      </c>
      <c r="P446" s="86">
        <v>922.11919273579952</v>
      </c>
      <c r="Q446" s="86">
        <v>0</v>
      </c>
      <c r="R446" s="86">
        <v>0</v>
      </c>
      <c r="S446" s="86">
        <f t="shared" si="78"/>
        <v>990.04572654454932</v>
      </c>
      <c r="T446" s="81" t="s">
        <v>74</v>
      </c>
      <c r="U446" s="83">
        <f t="shared" ref="U446:U447" si="85">AF446</f>
        <v>2025</v>
      </c>
      <c r="V446" s="86">
        <v>534.18719999999996</v>
      </c>
      <c r="W446" s="86">
        <f t="shared" si="79"/>
        <v>1524.2329265445492</v>
      </c>
      <c r="X446" s="86"/>
      <c r="Y446" s="90"/>
      <c r="Z446" s="86" t="s">
        <v>1459</v>
      </c>
      <c r="AA446" s="89" t="s">
        <v>1460</v>
      </c>
      <c r="AB446" s="90">
        <v>2015</v>
      </c>
      <c r="AC446" s="88" t="s">
        <v>1461</v>
      </c>
      <c r="AD446" s="90">
        <v>10</v>
      </c>
      <c r="AE446" s="172">
        <f t="shared" si="84"/>
        <v>45834</v>
      </c>
      <c r="AF446" s="91">
        <f t="shared" si="71"/>
        <v>2025</v>
      </c>
    </row>
    <row r="447" spans="1:32" ht="14.25" customHeight="1">
      <c r="A447" s="81" t="s">
        <v>29</v>
      </c>
      <c r="B447" s="81">
        <v>403320</v>
      </c>
      <c r="C447" s="81" t="s">
        <v>1422</v>
      </c>
      <c r="D447" s="82" t="s">
        <v>1423</v>
      </c>
      <c r="E447" s="83" t="s">
        <v>1462</v>
      </c>
      <c r="F447" s="82"/>
      <c r="G447" s="81">
        <v>1209</v>
      </c>
      <c r="H447" s="81" t="s">
        <v>1187</v>
      </c>
      <c r="I447" s="85">
        <v>4161</v>
      </c>
      <c r="J447" s="85">
        <v>8.8696887092161489</v>
      </c>
      <c r="K447" s="86">
        <v>6119.7925583334491</v>
      </c>
      <c r="L447" s="87">
        <f t="shared" si="51"/>
        <v>1.0199654263889082</v>
      </c>
      <c r="M447" s="86">
        <f t="shared" si="77"/>
        <v>0</v>
      </c>
      <c r="N447" s="86">
        <v>0</v>
      </c>
      <c r="O447" s="86">
        <v>0</v>
      </c>
      <c r="P447" s="86">
        <v>2331.789038893668</v>
      </c>
      <c r="Q447" s="86">
        <v>0</v>
      </c>
      <c r="R447" s="86">
        <v>0</v>
      </c>
      <c r="S447" s="86">
        <f t="shared" si="78"/>
        <v>8451.5815972271175</v>
      </c>
      <c r="T447" s="81" t="s">
        <v>74</v>
      </c>
      <c r="U447" s="83">
        <f t="shared" si="85"/>
        <v>2027</v>
      </c>
      <c r="V447" s="86">
        <v>3973.6911599999999</v>
      </c>
      <c r="W447" s="86">
        <f t="shared" si="79"/>
        <v>12425.272757227118</v>
      </c>
      <c r="X447" s="86"/>
      <c r="Y447" s="90"/>
      <c r="Z447" s="86" t="s">
        <v>286</v>
      </c>
      <c r="AA447" s="89" t="s">
        <v>1463</v>
      </c>
      <c r="AB447" s="90">
        <v>2016</v>
      </c>
      <c r="AC447" s="88" t="s">
        <v>1464</v>
      </c>
      <c r="AD447" s="90">
        <v>10</v>
      </c>
      <c r="AE447" s="172">
        <f t="shared" si="84"/>
        <v>46566</v>
      </c>
      <c r="AF447" s="91">
        <f t="shared" si="71"/>
        <v>2027</v>
      </c>
    </row>
    <row r="448" spans="1:32" ht="14.25" customHeight="1">
      <c r="A448" s="81" t="s">
        <v>29</v>
      </c>
      <c r="B448" s="81">
        <v>403320</v>
      </c>
      <c r="C448" s="81" t="s">
        <v>1422</v>
      </c>
      <c r="D448" s="82" t="s">
        <v>1423</v>
      </c>
      <c r="E448" s="83" t="s">
        <v>1465</v>
      </c>
      <c r="F448" s="82"/>
      <c r="G448" s="81">
        <v>9020</v>
      </c>
      <c r="H448" s="81" t="s">
        <v>86</v>
      </c>
      <c r="I448" s="85">
        <v>0</v>
      </c>
      <c r="J448" s="85">
        <v>0</v>
      </c>
      <c r="K448" s="86">
        <v>0</v>
      </c>
      <c r="L448" s="87">
        <f t="shared" si="51"/>
        <v>0</v>
      </c>
      <c r="M448" s="86">
        <f t="shared" si="77"/>
        <v>0</v>
      </c>
      <c r="N448" s="86">
        <v>0</v>
      </c>
      <c r="O448" s="86">
        <v>0</v>
      </c>
      <c r="P448" s="86">
        <v>922.11919273579952</v>
      </c>
      <c r="Q448" s="86">
        <v>0</v>
      </c>
      <c r="R448" s="86">
        <v>0</v>
      </c>
      <c r="S448" s="86">
        <f t="shared" si="78"/>
        <v>922.11919273579952</v>
      </c>
      <c r="T448" s="81" t="s">
        <v>310</v>
      </c>
      <c r="U448" s="81"/>
      <c r="V448" s="86">
        <v>0</v>
      </c>
      <c r="W448" s="86">
        <f t="shared" si="79"/>
        <v>922.11919273579952</v>
      </c>
      <c r="X448" s="86"/>
      <c r="Y448" s="90"/>
      <c r="Z448" s="86" t="s">
        <v>1466</v>
      </c>
      <c r="AA448" s="89" t="s">
        <v>1467</v>
      </c>
      <c r="AB448" s="90">
        <v>2016</v>
      </c>
      <c r="AC448" s="88" t="s">
        <v>1468</v>
      </c>
      <c r="AD448" s="90">
        <v>10</v>
      </c>
      <c r="AE448" s="172">
        <f t="shared" si="84"/>
        <v>46144</v>
      </c>
      <c r="AF448" s="91">
        <f t="shared" si="71"/>
        <v>2026</v>
      </c>
    </row>
    <row r="449" spans="1:32" ht="14.25" customHeight="1">
      <c r="A449" s="81" t="s">
        <v>29</v>
      </c>
      <c r="B449" s="81">
        <v>403320</v>
      </c>
      <c r="C449" s="81" t="s">
        <v>1422</v>
      </c>
      <c r="D449" s="82" t="s">
        <v>1423</v>
      </c>
      <c r="E449" s="83" t="s">
        <v>1469</v>
      </c>
      <c r="F449" s="82"/>
      <c r="G449" s="81">
        <v>3007</v>
      </c>
      <c r="H449" s="81" t="s">
        <v>86</v>
      </c>
      <c r="I449" s="85">
        <v>0</v>
      </c>
      <c r="J449" s="85">
        <v>0</v>
      </c>
      <c r="K449" s="86">
        <v>0</v>
      </c>
      <c r="L449" s="87">
        <f t="shared" si="51"/>
        <v>0</v>
      </c>
      <c r="M449" s="86">
        <f t="shared" si="77"/>
        <v>0</v>
      </c>
      <c r="N449" s="86">
        <v>120.2113548836368</v>
      </c>
      <c r="O449" s="86">
        <v>0</v>
      </c>
      <c r="P449" s="86">
        <v>922.11919273579952</v>
      </c>
      <c r="Q449" s="86">
        <v>0</v>
      </c>
      <c r="R449" s="86">
        <v>0</v>
      </c>
      <c r="S449" s="86">
        <f t="shared" si="78"/>
        <v>1042.3305476194364</v>
      </c>
      <c r="T449" s="81" t="s">
        <v>310</v>
      </c>
      <c r="U449" s="81"/>
      <c r="V449" s="86">
        <v>0</v>
      </c>
      <c r="W449" s="86">
        <f t="shared" si="79"/>
        <v>1042.3305476194364</v>
      </c>
      <c r="X449" s="86"/>
      <c r="Y449" s="90"/>
      <c r="Z449" s="86" t="s">
        <v>1470</v>
      </c>
      <c r="AA449" s="89" t="s">
        <v>1471</v>
      </c>
      <c r="AB449" s="90">
        <v>2016</v>
      </c>
      <c r="AC449" s="88" t="s">
        <v>1468</v>
      </c>
      <c r="AD449" s="90">
        <v>10</v>
      </c>
      <c r="AE449" s="172">
        <f t="shared" si="84"/>
        <v>46144</v>
      </c>
      <c r="AF449" s="91">
        <f t="shared" si="71"/>
        <v>2026</v>
      </c>
    </row>
    <row r="450" spans="1:32" ht="14.25" customHeight="1">
      <c r="A450" s="81" t="s">
        <v>29</v>
      </c>
      <c r="B450" s="81">
        <v>403320</v>
      </c>
      <c r="C450" s="81" t="s">
        <v>1422</v>
      </c>
      <c r="D450" s="82" t="s">
        <v>1423</v>
      </c>
      <c r="E450" s="83" t="s">
        <v>1472</v>
      </c>
      <c r="F450" s="82" t="s">
        <v>1473</v>
      </c>
      <c r="G450" s="81">
        <v>1505</v>
      </c>
      <c r="H450" s="81" t="s">
        <v>86</v>
      </c>
      <c r="I450" s="85">
        <v>0</v>
      </c>
      <c r="J450" s="85">
        <v>0</v>
      </c>
      <c r="K450" s="86">
        <v>0</v>
      </c>
      <c r="L450" s="87">
        <f t="shared" si="51"/>
        <v>0</v>
      </c>
      <c r="M450" s="86">
        <f t="shared" si="77"/>
        <v>0</v>
      </c>
      <c r="N450" s="86">
        <v>0</v>
      </c>
      <c r="O450" s="86">
        <v>0</v>
      </c>
      <c r="P450" s="86">
        <v>922.11919273579952</v>
      </c>
      <c r="Q450" s="86">
        <v>0</v>
      </c>
      <c r="R450" s="86">
        <v>0</v>
      </c>
      <c r="S450" s="86">
        <f t="shared" si="78"/>
        <v>922.11919273579952</v>
      </c>
      <c r="T450" s="81" t="s">
        <v>310</v>
      </c>
      <c r="U450" s="81"/>
      <c r="V450" s="86">
        <v>0</v>
      </c>
      <c r="W450" s="86">
        <f t="shared" si="79"/>
        <v>922.11919273579952</v>
      </c>
      <c r="X450" s="86"/>
      <c r="Y450" s="90"/>
      <c r="Z450" s="86" t="s">
        <v>1474</v>
      </c>
      <c r="AA450" s="89" t="s">
        <v>1475</v>
      </c>
      <c r="AB450" s="90">
        <v>2018</v>
      </c>
      <c r="AC450" s="88" t="s">
        <v>1476</v>
      </c>
      <c r="AD450" s="90">
        <v>10</v>
      </c>
      <c r="AE450" s="172">
        <f t="shared" si="84"/>
        <v>46931</v>
      </c>
      <c r="AF450" s="91">
        <f t="shared" si="71"/>
        <v>2028</v>
      </c>
    </row>
    <row r="451" spans="1:32" ht="14.25" customHeight="1">
      <c r="A451" s="81" t="s">
        <v>29</v>
      </c>
      <c r="B451" s="81">
        <v>403320</v>
      </c>
      <c r="C451" s="81" t="s">
        <v>1422</v>
      </c>
      <c r="D451" s="82" t="s">
        <v>1423</v>
      </c>
      <c r="E451" s="83" t="s">
        <v>1477</v>
      </c>
      <c r="F451" s="82" t="s">
        <v>1478</v>
      </c>
      <c r="G451" s="81">
        <v>1024</v>
      </c>
      <c r="H451" s="81" t="s">
        <v>1187</v>
      </c>
      <c r="I451" s="85">
        <v>3276</v>
      </c>
      <c r="J451" s="85">
        <v>6.3944267438535025</v>
      </c>
      <c r="K451" s="86">
        <v>4411.9434722869055</v>
      </c>
      <c r="L451" s="87">
        <f t="shared" si="51"/>
        <v>0.73532391204781755</v>
      </c>
      <c r="M451" s="86">
        <f t="shared" ref="M451:M514" si="86">IF(H451="N",IF(I451&gt;6000,L451,0)*(I451-(500*12)),0)</f>
        <v>0</v>
      </c>
      <c r="N451" s="86">
        <v>0</v>
      </c>
      <c r="O451" s="86">
        <v>0</v>
      </c>
      <c r="P451" s="86">
        <v>2331.789038893668</v>
      </c>
      <c r="Q451" s="86">
        <v>0</v>
      </c>
      <c r="R451" s="86">
        <v>0</v>
      </c>
      <c r="S451" s="86">
        <f t="shared" ref="S451:S514" si="87">K451+M451+N451+O451+P451+Q451+R451</f>
        <v>6743.7325111805731</v>
      </c>
      <c r="T451" s="81" t="s">
        <v>74</v>
      </c>
      <c r="U451" s="81">
        <v>2035</v>
      </c>
      <c r="V451" s="86">
        <v>3020.5366099999997</v>
      </c>
      <c r="W451" s="86">
        <f t="shared" ref="W451:W514" si="88">V451+S451</f>
        <v>9764.2691211805723</v>
      </c>
      <c r="X451" s="86"/>
      <c r="Y451" s="90"/>
      <c r="Z451" s="86" t="s">
        <v>466</v>
      </c>
      <c r="AA451" s="89" t="s">
        <v>304</v>
      </c>
      <c r="AB451" s="90">
        <v>2021</v>
      </c>
      <c r="AC451" s="88" t="s">
        <v>1479</v>
      </c>
      <c r="AD451" s="90">
        <v>10</v>
      </c>
      <c r="AE451" s="172">
        <f t="shared" si="84"/>
        <v>48258</v>
      </c>
      <c r="AF451" s="91">
        <f t="shared" si="71"/>
        <v>2032</v>
      </c>
    </row>
    <row r="452" spans="1:32" ht="14.25" customHeight="1">
      <c r="A452" s="81" t="s">
        <v>29</v>
      </c>
      <c r="B452" s="81">
        <v>403320</v>
      </c>
      <c r="C452" s="81" t="s">
        <v>1422</v>
      </c>
      <c r="D452" s="82" t="s">
        <v>1423</v>
      </c>
      <c r="E452" s="83" t="s">
        <v>1480</v>
      </c>
      <c r="F452" s="82"/>
      <c r="G452" s="81">
        <v>1209</v>
      </c>
      <c r="H452" s="81" t="s">
        <v>1187</v>
      </c>
      <c r="I452" s="85">
        <v>4340</v>
      </c>
      <c r="J452" s="85">
        <v>8.8696887092161489</v>
      </c>
      <c r="K452" s="86">
        <v>6119.7925583334491</v>
      </c>
      <c r="L452" s="87">
        <f t="shared" si="51"/>
        <v>1.0199654263889082</v>
      </c>
      <c r="M452" s="86">
        <f t="shared" si="86"/>
        <v>0</v>
      </c>
      <c r="N452" s="86">
        <v>0</v>
      </c>
      <c r="O452" s="86">
        <v>0</v>
      </c>
      <c r="P452" s="86">
        <v>2331.789038893668</v>
      </c>
      <c r="Q452" s="86">
        <v>0</v>
      </c>
      <c r="R452" s="86">
        <v>0</v>
      </c>
      <c r="S452" s="86">
        <f t="shared" si="87"/>
        <v>8451.5815972271175</v>
      </c>
      <c r="T452" s="81" t="s">
        <v>74</v>
      </c>
      <c r="U452" s="81">
        <v>2035</v>
      </c>
      <c r="V452" s="86">
        <v>7960.0274049999998</v>
      </c>
      <c r="W452" s="86">
        <f t="shared" si="88"/>
        <v>16411.609002227116</v>
      </c>
      <c r="X452" s="86"/>
      <c r="Y452" s="90"/>
      <c r="Z452" s="86" t="s">
        <v>294</v>
      </c>
      <c r="AA452" s="89" t="s">
        <v>1481</v>
      </c>
      <c r="AB452" s="90">
        <v>2022</v>
      </c>
      <c r="AC452" s="88" t="s">
        <v>1482</v>
      </c>
      <c r="AD452" s="90">
        <v>10</v>
      </c>
      <c r="AE452" s="172">
        <f t="shared" si="84"/>
        <v>48662</v>
      </c>
      <c r="AF452" s="91">
        <f t="shared" si="71"/>
        <v>2033</v>
      </c>
    </row>
    <row r="453" spans="1:32" ht="14.25" customHeight="1">
      <c r="A453" s="81" t="s">
        <v>29</v>
      </c>
      <c r="B453" s="81">
        <v>403320</v>
      </c>
      <c r="C453" s="81" t="s">
        <v>1422</v>
      </c>
      <c r="D453" s="82" t="s">
        <v>1423</v>
      </c>
      <c r="E453" s="83" t="s">
        <v>1483</v>
      </c>
      <c r="F453" s="82"/>
      <c r="G453" s="81">
        <v>1209</v>
      </c>
      <c r="H453" s="81" t="s">
        <v>1187</v>
      </c>
      <c r="I453" s="85">
        <v>7291</v>
      </c>
      <c r="J453" s="85">
        <v>8.8696887092161489</v>
      </c>
      <c r="K453" s="86">
        <v>6119.7925583334491</v>
      </c>
      <c r="L453" s="87">
        <f t="shared" si="51"/>
        <v>1.0199654263889082</v>
      </c>
      <c r="M453" s="86">
        <f t="shared" si="86"/>
        <v>1316.7753654680805</v>
      </c>
      <c r="N453" s="86">
        <v>0</v>
      </c>
      <c r="O453" s="86">
        <v>0</v>
      </c>
      <c r="P453" s="86">
        <v>2331.789038893668</v>
      </c>
      <c r="Q453" s="86">
        <v>0</v>
      </c>
      <c r="R453" s="86">
        <v>0</v>
      </c>
      <c r="S453" s="86">
        <f t="shared" si="87"/>
        <v>9768.3569626951976</v>
      </c>
      <c r="T453" s="81" t="s">
        <v>74</v>
      </c>
      <c r="U453" s="81">
        <v>2035</v>
      </c>
      <c r="V453" s="86">
        <v>2611.7537349999993</v>
      </c>
      <c r="W453" s="86">
        <f t="shared" si="88"/>
        <v>12380.110697695196</v>
      </c>
      <c r="X453" s="86"/>
      <c r="Y453" s="90"/>
      <c r="Z453" s="86" t="s">
        <v>294</v>
      </c>
      <c r="AA453" s="89" t="s">
        <v>1481</v>
      </c>
      <c r="AB453" s="90">
        <v>2022</v>
      </c>
      <c r="AC453" s="88" t="s">
        <v>1482</v>
      </c>
      <c r="AD453" s="90">
        <v>10</v>
      </c>
      <c r="AE453" s="172">
        <f t="shared" si="84"/>
        <v>48662</v>
      </c>
      <c r="AF453" s="91">
        <f t="shared" si="71"/>
        <v>2033</v>
      </c>
    </row>
    <row r="454" spans="1:32" ht="14.25" customHeight="1">
      <c r="A454" s="81" t="s">
        <v>29</v>
      </c>
      <c r="B454" s="81">
        <v>403320</v>
      </c>
      <c r="C454" s="81" t="s">
        <v>1422</v>
      </c>
      <c r="D454" s="82" t="s">
        <v>1423</v>
      </c>
      <c r="E454" s="83" t="s">
        <v>1484</v>
      </c>
      <c r="F454" s="82"/>
      <c r="G454" s="81">
        <v>1209</v>
      </c>
      <c r="H454" s="81" t="s">
        <v>1187</v>
      </c>
      <c r="I454" s="85">
        <v>3262</v>
      </c>
      <c r="J454" s="85">
        <v>8.8696887092161489</v>
      </c>
      <c r="K454" s="86">
        <v>6119.7925583334491</v>
      </c>
      <c r="L454" s="87">
        <f t="shared" si="51"/>
        <v>1.0199654263889082</v>
      </c>
      <c r="M454" s="86">
        <f t="shared" si="86"/>
        <v>0</v>
      </c>
      <c r="N454" s="86">
        <v>0</v>
      </c>
      <c r="O454" s="86">
        <v>0</v>
      </c>
      <c r="P454" s="86">
        <v>2331.789038893668</v>
      </c>
      <c r="Q454" s="86">
        <v>0</v>
      </c>
      <c r="R454" s="86">
        <v>0</v>
      </c>
      <c r="S454" s="86">
        <f t="shared" si="87"/>
        <v>8451.5815972271175</v>
      </c>
      <c r="T454" s="81" t="s">
        <v>74</v>
      </c>
      <c r="U454" s="83">
        <f t="shared" ref="U454:U457" si="89">AF454</f>
        <v>2033</v>
      </c>
      <c r="V454" s="86">
        <v>2890.6483933333334</v>
      </c>
      <c r="W454" s="86">
        <f t="shared" si="88"/>
        <v>11342.22999056045</v>
      </c>
      <c r="X454" s="86"/>
      <c r="Y454" s="90"/>
      <c r="Z454" s="86" t="s">
        <v>294</v>
      </c>
      <c r="AA454" s="89" t="s">
        <v>1481</v>
      </c>
      <c r="AB454" s="90">
        <v>2022</v>
      </c>
      <c r="AC454" s="88" t="s">
        <v>1485</v>
      </c>
      <c r="AD454" s="90">
        <v>10</v>
      </c>
      <c r="AE454" s="172">
        <f t="shared" si="84"/>
        <v>48649</v>
      </c>
      <c r="AF454" s="91">
        <f t="shared" si="71"/>
        <v>2033</v>
      </c>
    </row>
    <row r="455" spans="1:32" ht="14.25" customHeight="1">
      <c r="A455" s="81" t="s">
        <v>29</v>
      </c>
      <c r="B455" s="81">
        <v>403320</v>
      </c>
      <c r="C455" s="81" t="s">
        <v>1422</v>
      </c>
      <c r="D455" s="82" t="s">
        <v>1423</v>
      </c>
      <c r="E455" s="83" t="s">
        <v>1486</v>
      </c>
      <c r="F455" s="82"/>
      <c r="G455" s="81">
        <v>1209</v>
      </c>
      <c r="H455" s="81" t="s">
        <v>1187</v>
      </c>
      <c r="I455" s="85">
        <v>4633</v>
      </c>
      <c r="J455" s="85">
        <v>8.8696887092161489</v>
      </c>
      <c r="K455" s="86">
        <v>6119.7925583334491</v>
      </c>
      <c r="L455" s="87">
        <f t="shared" si="51"/>
        <v>1.0199654263889082</v>
      </c>
      <c r="M455" s="86">
        <f t="shared" si="86"/>
        <v>0</v>
      </c>
      <c r="N455" s="86">
        <v>0</v>
      </c>
      <c r="O455" s="86">
        <v>0</v>
      </c>
      <c r="P455" s="86">
        <v>2331.789038893668</v>
      </c>
      <c r="Q455" s="86">
        <v>0</v>
      </c>
      <c r="R455" s="86">
        <v>12.2</v>
      </c>
      <c r="S455" s="86">
        <f t="shared" si="87"/>
        <v>8463.7815972271183</v>
      </c>
      <c r="T455" s="81" t="s">
        <v>102</v>
      </c>
      <c r="U455" s="83">
        <f t="shared" si="89"/>
        <v>2033</v>
      </c>
      <c r="V455" s="86">
        <v>4552.2305999999999</v>
      </c>
      <c r="W455" s="86">
        <f t="shared" si="88"/>
        <v>13016.012197227119</v>
      </c>
      <c r="X455" s="86"/>
      <c r="Y455" s="90"/>
      <c r="Z455" s="86" t="s">
        <v>294</v>
      </c>
      <c r="AA455" s="89" t="s">
        <v>1481</v>
      </c>
      <c r="AB455" s="90">
        <v>2022</v>
      </c>
      <c r="AC455" s="88" t="s">
        <v>1485</v>
      </c>
      <c r="AD455" s="90">
        <v>10</v>
      </c>
      <c r="AE455" s="172">
        <f t="shared" si="84"/>
        <v>48649</v>
      </c>
      <c r="AF455" s="91">
        <f t="shared" si="71"/>
        <v>2033</v>
      </c>
    </row>
    <row r="456" spans="1:32" ht="14.25" customHeight="1">
      <c r="A456" s="81" t="s">
        <v>29</v>
      </c>
      <c r="B456" s="81">
        <v>403320</v>
      </c>
      <c r="C456" s="81" t="s">
        <v>1422</v>
      </c>
      <c r="D456" s="82" t="s">
        <v>1423</v>
      </c>
      <c r="E456" s="83" t="s">
        <v>1487</v>
      </c>
      <c r="F456" s="82"/>
      <c r="G456" s="81">
        <v>1210</v>
      </c>
      <c r="H456" s="81" t="s">
        <v>1187</v>
      </c>
      <c r="I456" s="85">
        <v>5906</v>
      </c>
      <c r="J456" s="85">
        <v>9.0759605396630363</v>
      </c>
      <c r="K456" s="86">
        <v>6262.1133155039961</v>
      </c>
      <c r="L456" s="87">
        <f t="shared" si="51"/>
        <v>1.0436855525839994</v>
      </c>
      <c r="M456" s="86">
        <f t="shared" si="86"/>
        <v>0</v>
      </c>
      <c r="N456" s="86">
        <v>0</v>
      </c>
      <c r="O456" s="86">
        <v>0</v>
      </c>
      <c r="P456" s="86">
        <v>2331.789038893668</v>
      </c>
      <c r="Q456" s="86">
        <v>0</v>
      </c>
      <c r="R456" s="86">
        <v>0</v>
      </c>
      <c r="S456" s="86">
        <f t="shared" si="87"/>
        <v>8593.9023543976637</v>
      </c>
      <c r="T456" s="81" t="s">
        <v>74</v>
      </c>
      <c r="U456" s="83">
        <f t="shared" si="89"/>
        <v>2034</v>
      </c>
      <c r="V456" s="86">
        <v>12869.5008</v>
      </c>
      <c r="W456" s="86">
        <f t="shared" si="88"/>
        <v>21463.403154397663</v>
      </c>
      <c r="X456" s="86"/>
      <c r="Y456" s="90"/>
      <c r="Z456" s="86" t="s">
        <v>329</v>
      </c>
      <c r="AA456" s="89" t="s">
        <v>1488</v>
      </c>
      <c r="AB456" s="90">
        <v>2023</v>
      </c>
      <c r="AC456" s="88" t="s">
        <v>1489</v>
      </c>
      <c r="AD456" s="90">
        <v>10</v>
      </c>
      <c r="AE456" s="172">
        <f t="shared" si="84"/>
        <v>49113</v>
      </c>
      <c r="AF456" s="91">
        <f t="shared" si="71"/>
        <v>2034</v>
      </c>
    </row>
    <row r="457" spans="1:32" ht="14.25" customHeight="1">
      <c r="A457" s="81" t="s">
        <v>29</v>
      </c>
      <c r="B457" s="81">
        <v>403320</v>
      </c>
      <c r="C457" s="81" t="s">
        <v>1490</v>
      </c>
      <c r="D457" s="82" t="s">
        <v>1491</v>
      </c>
      <c r="E457" s="83" t="s">
        <v>1492</v>
      </c>
      <c r="F457" s="82"/>
      <c r="G457" s="81">
        <v>1204</v>
      </c>
      <c r="H457" s="81" t="s">
        <v>1187</v>
      </c>
      <c r="I457" s="85">
        <v>149</v>
      </c>
      <c r="J457" s="85">
        <v>11.241814759355353</v>
      </c>
      <c r="K457" s="86">
        <v>7756.4812657947214</v>
      </c>
      <c r="L457" s="87">
        <f t="shared" si="51"/>
        <v>1.2927468776324536</v>
      </c>
      <c r="M457" s="86">
        <f t="shared" si="86"/>
        <v>0</v>
      </c>
      <c r="N457" s="86">
        <v>0</v>
      </c>
      <c r="O457" s="86">
        <v>0</v>
      </c>
      <c r="P457" s="86">
        <v>2331.789038893668</v>
      </c>
      <c r="Q457" s="86">
        <v>0</v>
      </c>
      <c r="R457" s="86">
        <v>0</v>
      </c>
      <c r="S457" s="86">
        <f t="shared" si="87"/>
        <v>10088.270304688389</v>
      </c>
      <c r="T457" s="81" t="s">
        <v>74</v>
      </c>
      <c r="U457" s="83">
        <f t="shared" si="89"/>
        <v>2023</v>
      </c>
      <c r="V457" s="86">
        <v>4297</v>
      </c>
      <c r="W457" s="86">
        <f t="shared" si="88"/>
        <v>14385.270304688389</v>
      </c>
      <c r="X457" s="86"/>
      <c r="Y457" s="90">
        <v>121024</v>
      </c>
      <c r="Z457" s="86" t="s">
        <v>391</v>
      </c>
      <c r="AA457" s="89" t="s">
        <v>392</v>
      </c>
      <c r="AB457" s="90">
        <v>2025</v>
      </c>
      <c r="AC457" s="88" t="s">
        <v>1493</v>
      </c>
      <c r="AD457" s="90">
        <v>10</v>
      </c>
      <c r="AE457" s="172">
        <f t="shared" si="84"/>
        <v>44996</v>
      </c>
      <c r="AF457" s="91">
        <f t="shared" si="71"/>
        <v>2023</v>
      </c>
    </row>
    <row r="458" spans="1:32" ht="14.25" customHeight="1">
      <c r="A458" s="81" t="s">
        <v>29</v>
      </c>
      <c r="B458" s="81">
        <v>403320</v>
      </c>
      <c r="C458" s="81" t="s">
        <v>1422</v>
      </c>
      <c r="D458" s="82" t="s">
        <v>1423</v>
      </c>
      <c r="E458" s="83" t="s">
        <v>1494</v>
      </c>
      <c r="F458" s="82"/>
      <c r="G458" s="81">
        <v>3007</v>
      </c>
      <c r="H458" s="81" t="s">
        <v>86</v>
      </c>
      <c r="I458" s="85">
        <v>0</v>
      </c>
      <c r="J458" s="85">
        <v>0</v>
      </c>
      <c r="K458" s="86">
        <v>0</v>
      </c>
      <c r="L458" s="87">
        <f t="shared" si="51"/>
        <v>0</v>
      </c>
      <c r="M458" s="86">
        <f t="shared" si="86"/>
        <v>0</v>
      </c>
      <c r="N458" s="86">
        <v>0</v>
      </c>
      <c r="O458" s="86">
        <v>0</v>
      </c>
      <c r="P458" s="86">
        <v>922.11919273579952</v>
      </c>
      <c r="Q458" s="86">
        <v>0</v>
      </c>
      <c r="R458" s="86">
        <v>0</v>
      </c>
      <c r="S458" s="86">
        <f t="shared" si="87"/>
        <v>922.11919273579952</v>
      </c>
      <c r="T458" s="81" t="s">
        <v>310</v>
      </c>
      <c r="U458" s="81"/>
      <c r="V458" s="86">
        <v>0</v>
      </c>
      <c r="W458" s="86">
        <f t="shared" si="88"/>
        <v>922.11919273579952</v>
      </c>
      <c r="X458" s="86"/>
      <c r="Y458" s="90"/>
      <c r="Z458" s="86" t="s">
        <v>1495</v>
      </c>
      <c r="AA458" s="89" t="s">
        <v>1496</v>
      </c>
      <c r="AB458" s="90">
        <v>2025</v>
      </c>
      <c r="AC458" s="88" t="s">
        <v>1497</v>
      </c>
      <c r="AD458" s="90">
        <v>10</v>
      </c>
      <c r="AE458" s="172">
        <f t="shared" si="84"/>
        <v>49506</v>
      </c>
      <c r="AF458" s="91">
        <f t="shared" si="71"/>
        <v>2036</v>
      </c>
    </row>
    <row r="459" spans="1:32" ht="14.25" customHeight="1">
      <c r="A459" s="81" t="s">
        <v>29</v>
      </c>
      <c r="B459" s="81">
        <v>416001</v>
      </c>
      <c r="C459" s="81" t="s">
        <v>1498</v>
      </c>
      <c r="D459" s="94" t="s">
        <v>1499</v>
      </c>
      <c r="E459" s="83" t="s">
        <v>1500</v>
      </c>
      <c r="F459" s="82"/>
      <c r="G459" s="81">
        <v>1202</v>
      </c>
      <c r="H459" s="81" t="s">
        <v>1187</v>
      </c>
      <c r="I459" s="85">
        <v>3566</v>
      </c>
      <c r="J459" s="85">
        <v>7.5289218113113829</v>
      </c>
      <c r="K459" s="86">
        <v>5194.7076367249047</v>
      </c>
      <c r="L459" s="87">
        <f t="shared" si="51"/>
        <v>0.86578460612081742</v>
      </c>
      <c r="M459" s="86">
        <f t="shared" si="86"/>
        <v>0</v>
      </c>
      <c r="N459" s="86">
        <v>0</v>
      </c>
      <c r="O459" s="86">
        <v>0</v>
      </c>
      <c r="P459" s="86">
        <v>2331.789038893668</v>
      </c>
      <c r="Q459" s="86">
        <v>0</v>
      </c>
      <c r="R459" s="86">
        <v>0</v>
      </c>
      <c r="S459" s="86">
        <f t="shared" si="87"/>
        <v>7526.4966756185731</v>
      </c>
      <c r="T459" s="81" t="s">
        <v>74</v>
      </c>
      <c r="U459" s="83">
        <f t="shared" ref="U459:U461" si="90">AF459</f>
        <v>2034</v>
      </c>
      <c r="V459" s="86">
        <v>4097.8797657142859</v>
      </c>
      <c r="W459" s="86">
        <f t="shared" si="88"/>
        <v>11624.376441332859</v>
      </c>
      <c r="X459" s="86"/>
      <c r="Y459" s="90"/>
      <c r="Z459" s="86" t="s">
        <v>183</v>
      </c>
      <c r="AA459" s="89" t="s">
        <v>1501</v>
      </c>
      <c r="AB459" s="90">
        <v>2023</v>
      </c>
      <c r="AC459" s="88" t="s">
        <v>1502</v>
      </c>
      <c r="AD459" s="90">
        <v>10</v>
      </c>
      <c r="AE459" s="172">
        <f t="shared" si="84"/>
        <v>48837</v>
      </c>
      <c r="AF459" s="91">
        <f t="shared" si="71"/>
        <v>2034</v>
      </c>
    </row>
    <row r="460" spans="1:32" ht="14.25" customHeight="1">
      <c r="A460" s="81" t="s">
        <v>29</v>
      </c>
      <c r="B460" s="81">
        <v>416150</v>
      </c>
      <c r="C460" s="81" t="s">
        <v>1503</v>
      </c>
      <c r="D460" s="94" t="s">
        <v>1504</v>
      </c>
      <c r="E460" s="83" t="s">
        <v>1505</v>
      </c>
      <c r="F460" s="82"/>
      <c r="G460" s="81">
        <v>1020</v>
      </c>
      <c r="H460" s="81" t="s">
        <v>1187</v>
      </c>
      <c r="I460" s="85">
        <v>2189</v>
      </c>
      <c r="J460" s="85">
        <v>6.1881549134066161</v>
      </c>
      <c r="K460" s="86">
        <v>4269.6227151163594</v>
      </c>
      <c r="L460" s="87">
        <f t="shared" si="51"/>
        <v>0.71160378585272654</v>
      </c>
      <c r="M460" s="86">
        <f t="shared" si="86"/>
        <v>0</v>
      </c>
      <c r="N460" s="86">
        <v>0</v>
      </c>
      <c r="O460" s="86">
        <v>0</v>
      </c>
      <c r="P460" s="86">
        <v>2331.789038893668</v>
      </c>
      <c r="Q460" s="86">
        <v>1944.9106219614166</v>
      </c>
      <c r="R460" s="86">
        <v>0</v>
      </c>
      <c r="S460" s="86">
        <f t="shared" si="87"/>
        <v>8546.3223759714438</v>
      </c>
      <c r="T460" s="81" t="s">
        <v>102</v>
      </c>
      <c r="U460" s="83">
        <f t="shared" si="90"/>
        <v>2029</v>
      </c>
      <c r="V460" s="86">
        <v>4373.2288799999997</v>
      </c>
      <c r="W460" s="86">
        <f t="shared" si="88"/>
        <v>12919.551255971444</v>
      </c>
      <c r="X460" s="86"/>
      <c r="Y460" s="90"/>
      <c r="Z460" s="86" t="s">
        <v>303</v>
      </c>
      <c r="AA460" s="89" t="s">
        <v>448</v>
      </c>
      <c r="AB460" s="90">
        <v>2018</v>
      </c>
      <c r="AC460" s="88" t="s">
        <v>1506</v>
      </c>
      <c r="AD460" s="90">
        <v>10</v>
      </c>
      <c r="AE460" s="172">
        <f t="shared" si="84"/>
        <v>47007</v>
      </c>
      <c r="AF460" s="91">
        <f t="shared" si="71"/>
        <v>2029</v>
      </c>
    </row>
    <row r="461" spans="1:32" ht="14.25" customHeight="1">
      <c r="A461" s="81" t="s">
        <v>29</v>
      </c>
      <c r="B461" s="81" t="s">
        <v>1507</v>
      </c>
      <c r="C461" s="81" t="s">
        <v>1508</v>
      </c>
      <c r="D461" s="82" t="s">
        <v>1509</v>
      </c>
      <c r="E461" s="83" t="s">
        <v>1510</v>
      </c>
      <c r="F461" s="82"/>
      <c r="G461" s="81">
        <v>1020</v>
      </c>
      <c r="H461" s="81" t="s">
        <v>1187</v>
      </c>
      <c r="I461" s="85">
        <v>2496</v>
      </c>
      <c r="J461" s="85">
        <v>6.1881549134066161</v>
      </c>
      <c r="K461" s="86">
        <v>4269.6227151163594</v>
      </c>
      <c r="L461" s="87">
        <f t="shared" si="51"/>
        <v>0.71160378585272654</v>
      </c>
      <c r="M461" s="86">
        <f t="shared" si="86"/>
        <v>0</v>
      </c>
      <c r="N461" s="86">
        <v>0</v>
      </c>
      <c r="O461" s="86">
        <v>0</v>
      </c>
      <c r="P461" s="86">
        <v>2331.789038893668</v>
      </c>
      <c r="Q461" s="86">
        <v>0</v>
      </c>
      <c r="R461" s="86">
        <v>0</v>
      </c>
      <c r="S461" s="86">
        <f t="shared" si="87"/>
        <v>6601.4117540100269</v>
      </c>
      <c r="T461" s="81" t="s">
        <v>102</v>
      </c>
      <c r="U461" s="83">
        <f t="shared" si="90"/>
        <v>2027</v>
      </c>
      <c r="V461" s="86">
        <v>4610.5501199999999</v>
      </c>
      <c r="W461" s="86">
        <f t="shared" si="88"/>
        <v>11211.961874010027</v>
      </c>
      <c r="X461" s="86"/>
      <c r="Y461" s="90"/>
      <c r="Z461" s="86" t="s">
        <v>303</v>
      </c>
      <c r="AA461" s="89" t="s">
        <v>304</v>
      </c>
      <c r="AB461" s="90">
        <v>2016</v>
      </c>
      <c r="AC461" s="88" t="s">
        <v>529</v>
      </c>
      <c r="AD461" s="90">
        <v>10</v>
      </c>
      <c r="AE461" s="172">
        <f t="shared" si="84"/>
        <v>46244</v>
      </c>
      <c r="AF461" s="91">
        <f t="shared" si="71"/>
        <v>2027</v>
      </c>
    </row>
    <row r="462" spans="1:32" ht="14.25" customHeight="1">
      <c r="A462" s="81" t="s">
        <v>29</v>
      </c>
      <c r="B462" s="81">
        <v>402600</v>
      </c>
      <c r="C462" s="81" t="s">
        <v>1511</v>
      </c>
      <c r="D462" s="82" t="s">
        <v>1512</v>
      </c>
      <c r="E462" s="83" t="s">
        <v>1513</v>
      </c>
      <c r="F462" s="82"/>
      <c r="G462" s="81">
        <v>1204</v>
      </c>
      <c r="H462" s="81" t="s">
        <v>1187</v>
      </c>
      <c r="I462" s="85">
        <v>4166</v>
      </c>
      <c r="J462" s="85">
        <v>11.241814759355353</v>
      </c>
      <c r="K462" s="86">
        <v>7756.4812657947214</v>
      </c>
      <c r="L462" s="87">
        <f t="shared" si="51"/>
        <v>1.2927468776324536</v>
      </c>
      <c r="M462" s="86">
        <f t="shared" si="86"/>
        <v>0</v>
      </c>
      <c r="N462" s="86">
        <v>0</v>
      </c>
      <c r="O462" s="86">
        <v>0</v>
      </c>
      <c r="P462" s="86">
        <v>2331.789038893668</v>
      </c>
      <c r="Q462" s="86">
        <v>0</v>
      </c>
      <c r="R462" s="86">
        <v>1523.66</v>
      </c>
      <c r="S462" s="86">
        <f t="shared" si="87"/>
        <v>11611.930304688389</v>
      </c>
      <c r="T462" s="81" t="s">
        <v>886</v>
      </c>
      <c r="U462" s="81">
        <v>2033</v>
      </c>
      <c r="V462" s="86">
        <v>0</v>
      </c>
      <c r="W462" s="86">
        <f t="shared" si="88"/>
        <v>11611.930304688389</v>
      </c>
      <c r="X462" s="86"/>
      <c r="Y462" s="90"/>
      <c r="Z462" s="86" t="s">
        <v>670</v>
      </c>
      <c r="AA462" s="89" t="s">
        <v>1514</v>
      </c>
      <c r="AB462" s="90">
        <v>2016</v>
      </c>
      <c r="AC462" s="88" t="s">
        <v>1515</v>
      </c>
      <c r="AD462" s="90">
        <v>10</v>
      </c>
      <c r="AE462" s="172">
        <f t="shared" si="84"/>
        <v>46276</v>
      </c>
      <c r="AF462" s="91">
        <f t="shared" si="71"/>
        <v>2027</v>
      </c>
    </row>
    <row r="463" spans="1:32" ht="14.25" customHeight="1">
      <c r="A463" s="81" t="s">
        <v>29</v>
      </c>
      <c r="B463" s="81">
        <v>402600</v>
      </c>
      <c r="C463" s="81" t="s">
        <v>1511</v>
      </c>
      <c r="D463" s="82" t="s">
        <v>1512</v>
      </c>
      <c r="E463" s="83" t="s">
        <v>1516</v>
      </c>
      <c r="F463" s="82"/>
      <c r="G463" s="81">
        <v>1212</v>
      </c>
      <c r="H463" s="81" t="s">
        <v>1187</v>
      </c>
      <c r="I463" s="85">
        <v>8003</v>
      </c>
      <c r="J463" s="85">
        <v>7.5289218113113829</v>
      </c>
      <c r="K463" s="86">
        <v>5194.7076367249047</v>
      </c>
      <c r="L463" s="87">
        <f t="shared" si="51"/>
        <v>0.86578460612081742</v>
      </c>
      <c r="M463" s="86">
        <f t="shared" si="86"/>
        <v>1734.1665660599972</v>
      </c>
      <c r="N463" s="86">
        <v>0</v>
      </c>
      <c r="O463" s="86">
        <v>0</v>
      </c>
      <c r="P463" s="86">
        <v>2331.789038893668</v>
      </c>
      <c r="Q463" s="86">
        <v>384.8319567102738</v>
      </c>
      <c r="R463" s="86">
        <v>190.71</v>
      </c>
      <c r="S463" s="86">
        <f t="shared" si="87"/>
        <v>9836.2051983888432</v>
      </c>
      <c r="T463" s="81" t="s">
        <v>74</v>
      </c>
      <c r="U463" s="81">
        <v>2033</v>
      </c>
      <c r="V463" s="86">
        <v>3972.928813333333</v>
      </c>
      <c r="W463" s="86">
        <f t="shared" si="88"/>
        <v>13809.134011722177</v>
      </c>
      <c r="X463" s="86"/>
      <c r="Y463" s="90"/>
      <c r="Z463" s="86" t="s">
        <v>316</v>
      </c>
      <c r="AA463" s="89" t="s">
        <v>317</v>
      </c>
      <c r="AB463" s="90">
        <v>2020</v>
      </c>
      <c r="AC463" s="88" t="s">
        <v>1517</v>
      </c>
      <c r="AD463" s="90">
        <v>10</v>
      </c>
      <c r="AE463" s="172">
        <f t="shared" si="84"/>
        <v>47557</v>
      </c>
      <c r="AF463" s="91">
        <f t="shared" si="71"/>
        <v>2030</v>
      </c>
    </row>
    <row r="464" spans="1:32" ht="14.25" customHeight="1">
      <c r="A464" s="81" t="s">
        <v>29</v>
      </c>
      <c r="B464" s="81">
        <v>402600</v>
      </c>
      <c r="C464" s="81" t="s">
        <v>1511</v>
      </c>
      <c r="D464" s="82" t="s">
        <v>1512</v>
      </c>
      <c r="E464" s="83" t="s">
        <v>1518</v>
      </c>
      <c r="F464" s="82"/>
      <c r="G464" s="81">
        <v>1212</v>
      </c>
      <c r="H464" s="81" t="s">
        <v>1187</v>
      </c>
      <c r="I464" s="85">
        <v>9761</v>
      </c>
      <c r="J464" s="85">
        <v>7.5289218113113829</v>
      </c>
      <c r="K464" s="86">
        <v>5194.7076367249047</v>
      </c>
      <c r="L464" s="87">
        <f t="shared" si="51"/>
        <v>0.86578460612081742</v>
      </c>
      <c r="M464" s="86">
        <f t="shared" si="86"/>
        <v>3256.2159036203943</v>
      </c>
      <c r="N464" s="86">
        <v>0</v>
      </c>
      <c r="O464" s="86">
        <v>0</v>
      </c>
      <c r="P464" s="86">
        <v>2331.789038893668</v>
      </c>
      <c r="Q464" s="86">
        <v>11721.70667473315</v>
      </c>
      <c r="R464" s="86">
        <v>815.86</v>
      </c>
      <c r="S464" s="86">
        <f t="shared" si="87"/>
        <v>23320.279253972119</v>
      </c>
      <c r="T464" s="81" t="s">
        <v>74</v>
      </c>
      <c r="U464" s="81">
        <v>2033</v>
      </c>
      <c r="V464" s="86">
        <v>5860.7714266666662</v>
      </c>
      <c r="W464" s="86">
        <f t="shared" si="88"/>
        <v>29181.050680638786</v>
      </c>
      <c r="X464" s="86"/>
      <c r="Y464" s="90"/>
      <c r="Z464" s="86" t="s">
        <v>316</v>
      </c>
      <c r="AA464" s="89" t="s">
        <v>317</v>
      </c>
      <c r="AB464" s="90">
        <v>2022</v>
      </c>
      <c r="AC464" s="88" t="s">
        <v>1485</v>
      </c>
      <c r="AD464" s="90">
        <v>10</v>
      </c>
      <c r="AE464" s="172">
        <f t="shared" si="84"/>
        <v>48649</v>
      </c>
      <c r="AF464" s="91">
        <f t="shared" si="71"/>
        <v>2033</v>
      </c>
    </row>
    <row r="465" spans="1:32" ht="14.25" customHeight="1">
      <c r="A465" s="81" t="s">
        <v>29</v>
      </c>
      <c r="B465" s="81">
        <v>402600</v>
      </c>
      <c r="C465" s="81" t="s">
        <v>1511</v>
      </c>
      <c r="D465" s="98" t="s">
        <v>1512</v>
      </c>
      <c r="E465" s="83" t="s">
        <v>1519</v>
      </c>
      <c r="F465" s="82"/>
      <c r="G465" s="81">
        <v>1212</v>
      </c>
      <c r="H465" s="81" t="s">
        <v>1187</v>
      </c>
      <c r="I465" s="85">
        <v>3566</v>
      </c>
      <c r="J465" s="85">
        <v>7.5289218113113829</v>
      </c>
      <c r="K465" s="86">
        <v>5194.7076367249047</v>
      </c>
      <c r="L465" s="87">
        <f t="shared" si="51"/>
        <v>0.86578460612081742</v>
      </c>
      <c r="M465" s="86">
        <f t="shared" si="86"/>
        <v>0</v>
      </c>
      <c r="N465" s="86">
        <v>0</v>
      </c>
      <c r="O465" s="86">
        <v>0</v>
      </c>
      <c r="P465" s="86">
        <v>2331.789038893668</v>
      </c>
      <c r="Q465" s="86">
        <v>0</v>
      </c>
      <c r="R465" s="86">
        <v>0</v>
      </c>
      <c r="S465" s="86">
        <f t="shared" si="87"/>
        <v>7526.4966756185731</v>
      </c>
      <c r="T465" s="81" t="s">
        <v>74</v>
      </c>
      <c r="U465" s="81">
        <v>2033</v>
      </c>
      <c r="V465" s="86">
        <v>6443.5718399999987</v>
      </c>
      <c r="W465" s="86">
        <f t="shared" si="88"/>
        <v>13970.068515618572</v>
      </c>
      <c r="X465" s="86"/>
      <c r="Y465" s="90"/>
      <c r="Z465" s="86" t="s">
        <v>1520</v>
      </c>
      <c r="AA465" s="89" t="s">
        <v>1521</v>
      </c>
      <c r="AB465" s="90">
        <v>2024</v>
      </c>
      <c r="AC465" s="88" t="s">
        <v>1522</v>
      </c>
      <c r="AD465" s="90">
        <v>10</v>
      </c>
      <c r="AE465" s="172">
        <f t="shared" si="84"/>
        <v>49345</v>
      </c>
      <c r="AF465" s="91">
        <f t="shared" si="71"/>
        <v>2035</v>
      </c>
    </row>
    <row r="466" spans="1:32" ht="14.25" customHeight="1">
      <c r="A466" s="81" t="s">
        <v>29</v>
      </c>
      <c r="B466" s="81" t="s">
        <v>1523</v>
      </c>
      <c r="C466" s="81" t="s">
        <v>1524</v>
      </c>
      <c r="D466" s="94" t="s">
        <v>1525</v>
      </c>
      <c r="E466" s="83" t="s">
        <v>1526</v>
      </c>
      <c r="F466" s="82"/>
      <c r="G466" s="81">
        <v>1226</v>
      </c>
      <c r="H466" s="81" t="s">
        <v>1187</v>
      </c>
      <c r="I466" s="85">
        <v>1350</v>
      </c>
      <c r="J466" s="85">
        <v>12.376309826813232</v>
      </c>
      <c r="K466" s="86">
        <v>8539.2454302327187</v>
      </c>
      <c r="L466" s="87">
        <f t="shared" si="51"/>
        <v>1.4232075717054531</v>
      </c>
      <c r="M466" s="86">
        <f t="shared" si="86"/>
        <v>0</v>
      </c>
      <c r="N466" s="86">
        <v>0</v>
      </c>
      <c r="O466" s="86">
        <v>0</v>
      </c>
      <c r="P466" s="86">
        <v>2331.789038893668</v>
      </c>
      <c r="Q466" s="86">
        <v>2926.775516226794</v>
      </c>
      <c r="R466" s="86">
        <v>0</v>
      </c>
      <c r="S466" s="86">
        <f t="shared" si="87"/>
        <v>13797.809985353182</v>
      </c>
      <c r="T466" s="81" t="s">
        <v>74</v>
      </c>
      <c r="U466" s="83">
        <f>AF466</f>
        <v>2028</v>
      </c>
      <c r="V466" s="86">
        <v>3891.35772</v>
      </c>
      <c r="W466" s="86">
        <f t="shared" si="88"/>
        <v>17689.167705353182</v>
      </c>
      <c r="X466" s="86"/>
      <c r="Y466" s="90"/>
      <c r="Z466" s="86" t="s">
        <v>70</v>
      </c>
      <c r="AA466" s="89" t="s">
        <v>1527</v>
      </c>
      <c r="AB466" s="90">
        <v>2017</v>
      </c>
      <c r="AC466" s="88" t="s">
        <v>1528</v>
      </c>
      <c r="AD466" s="90">
        <v>10</v>
      </c>
      <c r="AE466" s="172">
        <f t="shared" si="84"/>
        <v>46765</v>
      </c>
      <c r="AF466" s="91">
        <f t="shared" si="71"/>
        <v>2028</v>
      </c>
    </row>
    <row r="467" spans="1:32" ht="14.25" customHeight="1">
      <c r="A467" s="81" t="s">
        <v>29</v>
      </c>
      <c r="B467" s="81" t="s">
        <v>1523</v>
      </c>
      <c r="C467" s="81" t="s">
        <v>1524</v>
      </c>
      <c r="D467" s="94" t="s">
        <v>1525</v>
      </c>
      <c r="E467" s="83" t="s">
        <v>1529</v>
      </c>
      <c r="F467" s="82"/>
      <c r="G467" s="81">
        <v>1202</v>
      </c>
      <c r="H467" s="81" t="s">
        <v>1187</v>
      </c>
      <c r="I467" s="85">
        <v>2324</v>
      </c>
      <c r="J467" s="85">
        <v>7.5289218113113829</v>
      </c>
      <c r="K467" s="86">
        <v>5194.7076367249047</v>
      </c>
      <c r="L467" s="87">
        <f t="shared" si="51"/>
        <v>0.86578460612081742</v>
      </c>
      <c r="M467" s="86">
        <f t="shared" si="86"/>
        <v>0</v>
      </c>
      <c r="N467" s="86">
        <v>0</v>
      </c>
      <c r="O467" s="86">
        <v>0</v>
      </c>
      <c r="P467" s="86">
        <v>2331.789038893668</v>
      </c>
      <c r="Q467" s="86">
        <v>2416.9897568104116</v>
      </c>
      <c r="R467" s="86">
        <v>868.79</v>
      </c>
      <c r="S467" s="86">
        <f t="shared" si="87"/>
        <v>10812.276432428986</v>
      </c>
      <c r="T467" s="81" t="s">
        <v>310</v>
      </c>
      <c r="U467" s="81"/>
      <c r="V467" s="86">
        <v>0</v>
      </c>
      <c r="W467" s="86">
        <f t="shared" si="88"/>
        <v>10812.276432428986</v>
      </c>
      <c r="X467" s="86"/>
      <c r="Y467" s="90"/>
      <c r="Z467" s="86" t="s">
        <v>81</v>
      </c>
      <c r="AA467" s="89" t="s">
        <v>1530</v>
      </c>
      <c r="AB467" s="90">
        <v>2023</v>
      </c>
      <c r="AC467" s="88" t="s">
        <v>1531</v>
      </c>
      <c r="AD467" s="90">
        <v>10</v>
      </c>
      <c r="AE467" s="172">
        <f t="shared" si="84"/>
        <v>48932</v>
      </c>
      <c r="AF467" s="91">
        <f t="shared" si="71"/>
        <v>2034</v>
      </c>
    </row>
    <row r="468" spans="1:32" ht="14.25" customHeight="1">
      <c r="A468" s="81" t="s">
        <v>29</v>
      </c>
      <c r="B468" s="81" t="s">
        <v>1532</v>
      </c>
      <c r="C468" s="81" t="s">
        <v>1533</v>
      </c>
      <c r="D468" s="94" t="s">
        <v>1534</v>
      </c>
      <c r="E468" s="83" t="s">
        <v>1535</v>
      </c>
      <c r="F468" s="82"/>
      <c r="G468" s="81">
        <v>1226</v>
      </c>
      <c r="H468" s="81" t="s">
        <v>1187</v>
      </c>
      <c r="I468" s="85">
        <v>1106</v>
      </c>
      <c r="J468" s="85">
        <v>12.376309826813232</v>
      </c>
      <c r="K468" s="86">
        <v>8539.2454302327187</v>
      </c>
      <c r="L468" s="87">
        <f t="shared" si="51"/>
        <v>1.4232075717054531</v>
      </c>
      <c r="M468" s="86">
        <f t="shared" si="86"/>
        <v>0</v>
      </c>
      <c r="N468" s="86">
        <v>0</v>
      </c>
      <c r="O468" s="86">
        <v>0</v>
      </c>
      <c r="P468" s="86">
        <v>2331.789038893668</v>
      </c>
      <c r="Q468" s="86">
        <v>0</v>
      </c>
      <c r="R468" s="86">
        <v>0</v>
      </c>
      <c r="S468" s="86">
        <f t="shared" si="87"/>
        <v>10871.034469126387</v>
      </c>
      <c r="T468" s="81" t="s">
        <v>310</v>
      </c>
      <c r="U468" s="81"/>
      <c r="V468" s="86">
        <v>0</v>
      </c>
      <c r="W468" s="86">
        <f t="shared" si="88"/>
        <v>10871.034469126387</v>
      </c>
      <c r="X468" s="86"/>
      <c r="Y468" s="90"/>
      <c r="Z468" s="86" t="s">
        <v>103</v>
      </c>
      <c r="AA468" s="89" t="s">
        <v>1536</v>
      </c>
      <c r="AB468" s="90">
        <v>2018</v>
      </c>
      <c r="AC468" s="88" t="s">
        <v>1537</v>
      </c>
      <c r="AD468" s="90">
        <v>10</v>
      </c>
      <c r="AE468" s="172">
        <f t="shared" si="84"/>
        <v>47479</v>
      </c>
      <c r="AF468" s="91">
        <f t="shared" si="71"/>
        <v>2030</v>
      </c>
    </row>
    <row r="469" spans="1:32" ht="14.25" customHeight="1">
      <c r="A469" s="81" t="s">
        <v>29</v>
      </c>
      <c r="B469" s="81" t="s">
        <v>1538</v>
      </c>
      <c r="C469" s="81" t="s">
        <v>1539</v>
      </c>
      <c r="D469" s="94" t="s">
        <v>1540</v>
      </c>
      <c r="E469" s="83" t="s">
        <v>1541</v>
      </c>
      <c r="F469" s="82"/>
      <c r="G469" s="81">
        <v>1226</v>
      </c>
      <c r="H469" s="81" t="s">
        <v>1187</v>
      </c>
      <c r="I469" s="85">
        <v>977</v>
      </c>
      <c r="J469" s="85">
        <v>12.376309826813232</v>
      </c>
      <c r="K469" s="86">
        <v>8539.2454302327187</v>
      </c>
      <c r="L469" s="87">
        <f t="shared" si="51"/>
        <v>1.4232075717054531</v>
      </c>
      <c r="M469" s="86">
        <f t="shared" si="86"/>
        <v>0</v>
      </c>
      <c r="N469" s="86">
        <v>0</v>
      </c>
      <c r="O469" s="86">
        <v>0</v>
      </c>
      <c r="P469" s="86">
        <v>2331.789038893668</v>
      </c>
      <c r="Q469" s="86">
        <v>0</v>
      </c>
      <c r="R469" s="86">
        <v>0</v>
      </c>
      <c r="S469" s="86">
        <f t="shared" si="87"/>
        <v>10871.034469126387</v>
      </c>
      <c r="T469" s="81" t="s">
        <v>310</v>
      </c>
      <c r="U469" s="81"/>
      <c r="V469" s="86">
        <v>0</v>
      </c>
      <c r="W469" s="86">
        <f t="shared" si="88"/>
        <v>10871.034469126387</v>
      </c>
      <c r="X469" s="86"/>
      <c r="Y469" s="90"/>
      <c r="Z469" s="86" t="s">
        <v>103</v>
      </c>
      <c r="AA469" s="89" t="s">
        <v>1542</v>
      </c>
      <c r="AB469" s="90">
        <v>2020</v>
      </c>
      <c r="AC469" s="88" t="s">
        <v>1543</v>
      </c>
      <c r="AD469" s="90">
        <v>10</v>
      </c>
      <c r="AE469" s="172">
        <f t="shared" si="84"/>
        <v>47879</v>
      </c>
      <c r="AF469" s="91">
        <f t="shared" si="71"/>
        <v>2031</v>
      </c>
    </row>
    <row r="470" spans="1:32" ht="14.25" customHeight="1">
      <c r="A470" s="81" t="s">
        <v>29</v>
      </c>
      <c r="B470" s="81">
        <v>403600</v>
      </c>
      <c r="C470" s="81" t="s">
        <v>1544</v>
      </c>
      <c r="D470" s="82" t="s">
        <v>1545</v>
      </c>
      <c r="E470" s="83" t="s">
        <v>1546</v>
      </c>
      <c r="F470" s="82"/>
      <c r="G470" s="81">
        <v>1024</v>
      </c>
      <c r="H470" s="81" t="s">
        <v>1187</v>
      </c>
      <c r="I470" s="85">
        <v>7127</v>
      </c>
      <c r="J470" s="85">
        <v>6.3944267438535025</v>
      </c>
      <c r="K470" s="86">
        <v>4411.9434722869055</v>
      </c>
      <c r="L470" s="87">
        <f t="shared" si="51"/>
        <v>0.73532391204781755</v>
      </c>
      <c r="M470" s="86">
        <f t="shared" si="86"/>
        <v>828.71004887789036</v>
      </c>
      <c r="N470" s="86">
        <v>0</v>
      </c>
      <c r="O470" s="86">
        <v>0</v>
      </c>
      <c r="P470" s="86">
        <v>2331.789038893668</v>
      </c>
      <c r="Q470" s="86">
        <v>0</v>
      </c>
      <c r="R470" s="86">
        <v>0</v>
      </c>
      <c r="S470" s="86">
        <f t="shared" si="87"/>
        <v>7572.4425600584636</v>
      </c>
      <c r="T470" s="81" t="s">
        <v>91</v>
      </c>
      <c r="U470" s="81"/>
      <c r="V470" s="86">
        <v>0</v>
      </c>
      <c r="W470" s="86">
        <f t="shared" si="88"/>
        <v>7572.4425600584636</v>
      </c>
      <c r="X470" s="86"/>
      <c r="Y470" s="90"/>
      <c r="Z470" s="86" t="s">
        <v>439</v>
      </c>
      <c r="AA470" s="89" t="s">
        <v>710</v>
      </c>
      <c r="AB470" s="90">
        <v>2009</v>
      </c>
      <c r="AC470" s="88" t="s">
        <v>1547</v>
      </c>
      <c r="AD470" s="90">
        <v>10</v>
      </c>
      <c r="AE470" s="172">
        <f t="shared" si="84"/>
        <v>43406</v>
      </c>
      <c r="AF470" s="91">
        <f t="shared" si="71"/>
        <v>2019</v>
      </c>
    </row>
    <row r="471" spans="1:32" ht="14.25" customHeight="1">
      <c r="A471" s="81" t="s">
        <v>29</v>
      </c>
      <c r="B471" s="81">
        <v>403600</v>
      </c>
      <c r="C471" s="81" t="s">
        <v>1544</v>
      </c>
      <c r="D471" s="82" t="s">
        <v>1545</v>
      </c>
      <c r="E471" s="83" t="s">
        <v>1548</v>
      </c>
      <c r="F471" s="82"/>
      <c r="G471" s="81">
        <v>1020</v>
      </c>
      <c r="H471" s="81" t="s">
        <v>1187</v>
      </c>
      <c r="I471" s="85">
        <v>7756</v>
      </c>
      <c r="J471" s="85">
        <v>6.1881549134066161</v>
      </c>
      <c r="K471" s="86">
        <v>4269.6227151163594</v>
      </c>
      <c r="L471" s="87">
        <f t="shared" si="51"/>
        <v>0.71160378585272654</v>
      </c>
      <c r="M471" s="86">
        <f t="shared" si="86"/>
        <v>1249.5762479573877</v>
      </c>
      <c r="N471" s="86">
        <v>0</v>
      </c>
      <c r="O471" s="86">
        <v>0</v>
      </c>
      <c r="P471" s="86">
        <v>2331.789038893668</v>
      </c>
      <c r="Q471" s="86">
        <v>4936.9434762816818</v>
      </c>
      <c r="R471" s="86">
        <v>0</v>
      </c>
      <c r="S471" s="86">
        <f t="shared" si="87"/>
        <v>12787.931478249096</v>
      </c>
      <c r="T471" s="81" t="s">
        <v>74</v>
      </c>
      <c r="U471" s="83">
        <f>AF471</f>
        <v>2028</v>
      </c>
      <c r="V471" s="86">
        <v>810.67399999999986</v>
      </c>
      <c r="W471" s="86">
        <f t="shared" si="88"/>
        <v>13598.605478249096</v>
      </c>
      <c r="X471" s="86"/>
      <c r="Y471" s="90"/>
      <c r="Z471" s="86" t="s">
        <v>303</v>
      </c>
      <c r="AA471" s="89" t="s">
        <v>304</v>
      </c>
      <c r="AB471" s="90">
        <v>2017</v>
      </c>
      <c r="AC471" s="88" t="s">
        <v>1549</v>
      </c>
      <c r="AD471" s="90">
        <v>10</v>
      </c>
      <c r="AE471" s="172">
        <f t="shared" si="84"/>
        <v>46762</v>
      </c>
      <c r="AF471" s="91">
        <f t="shared" si="71"/>
        <v>2028</v>
      </c>
    </row>
    <row r="472" spans="1:32" ht="14.25" customHeight="1">
      <c r="A472" s="81" t="s">
        <v>29</v>
      </c>
      <c r="B472" s="81">
        <v>403600</v>
      </c>
      <c r="C472" s="81" t="s">
        <v>1544</v>
      </c>
      <c r="D472" s="82" t="s">
        <v>1545</v>
      </c>
      <c r="E472" s="83" t="s">
        <v>1550</v>
      </c>
      <c r="F472" s="82"/>
      <c r="G472" s="81">
        <v>1020</v>
      </c>
      <c r="H472" s="81" t="s">
        <v>1187</v>
      </c>
      <c r="I472" s="85">
        <v>4280</v>
      </c>
      <c r="J472" s="85">
        <v>6.1881549134066161</v>
      </c>
      <c r="K472" s="86">
        <v>4269.6227151163594</v>
      </c>
      <c r="L472" s="87">
        <f t="shared" si="51"/>
        <v>0.71160378585272654</v>
      </c>
      <c r="M472" s="86">
        <f t="shared" si="86"/>
        <v>0</v>
      </c>
      <c r="N472" s="86">
        <v>0</v>
      </c>
      <c r="O472" s="86">
        <v>0</v>
      </c>
      <c r="P472" s="86">
        <v>2331.789038893668</v>
      </c>
      <c r="Q472" s="86">
        <v>0</v>
      </c>
      <c r="R472" s="86">
        <v>0</v>
      </c>
      <c r="S472" s="86">
        <f t="shared" si="87"/>
        <v>6601.4117540100269</v>
      </c>
      <c r="T472" s="81" t="s">
        <v>91</v>
      </c>
      <c r="U472" s="81"/>
      <c r="V472" s="86">
        <v>0</v>
      </c>
      <c r="W472" s="86">
        <f t="shared" si="88"/>
        <v>6601.4117540100269</v>
      </c>
      <c r="X472" s="86"/>
      <c r="Y472" s="90"/>
      <c r="Z472" s="86" t="s">
        <v>398</v>
      </c>
      <c r="AA472" s="89" t="s">
        <v>399</v>
      </c>
      <c r="AB472" s="90">
        <v>2018</v>
      </c>
      <c r="AC472" s="88" t="s">
        <v>608</v>
      </c>
      <c r="AD472" s="90">
        <v>10</v>
      </c>
      <c r="AE472" s="172">
        <f t="shared" si="84"/>
        <v>46944</v>
      </c>
      <c r="AF472" s="91">
        <f t="shared" si="71"/>
        <v>2029</v>
      </c>
    </row>
    <row r="473" spans="1:32" ht="14.25" customHeight="1">
      <c r="A473" s="81" t="s">
        <v>29</v>
      </c>
      <c r="B473" s="81">
        <v>416850</v>
      </c>
      <c r="C473" s="81" t="s">
        <v>1551</v>
      </c>
      <c r="D473" s="82" t="s">
        <v>1552</v>
      </c>
      <c r="E473" s="83" t="s">
        <v>1553</v>
      </c>
      <c r="F473" s="82"/>
      <c r="G473" s="81">
        <v>1335</v>
      </c>
      <c r="H473" s="81" t="s">
        <v>86</v>
      </c>
      <c r="I473" s="85">
        <v>0</v>
      </c>
      <c r="J473" s="85">
        <v>0</v>
      </c>
      <c r="K473" s="86">
        <v>0</v>
      </c>
      <c r="L473" s="87">
        <f t="shared" si="51"/>
        <v>0</v>
      </c>
      <c r="M473" s="86">
        <f t="shared" si="86"/>
        <v>0</v>
      </c>
      <c r="N473" s="86">
        <v>5971.6824223529211</v>
      </c>
      <c r="O473" s="86">
        <v>4521.8427762920001</v>
      </c>
      <c r="P473" s="86">
        <v>2278.9104110949984</v>
      </c>
      <c r="Q473" s="86">
        <v>1299.7614949195447</v>
      </c>
      <c r="R473" s="86">
        <v>293.39999999999998</v>
      </c>
      <c r="S473" s="86">
        <f t="shared" si="87"/>
        <v>14365.597104659466</v>
      </c>
      <c r="T473" s="81" t="s">
        <v>74</v>
      </c>
      <c r="U473" s="83">
        <f>AF473</f>
        <v>2033</v>
      </c>
      <c r="V473" s="86">
        <v>63361.721693333326</v>
      </c>
      <c r="W473" s="86">
        <f t="shared" si="88"/>
        <v>77727.31879799279</v>
      </c>
      <c r="X473" s="86"/>
      <c r="Y473" s="90"/>
      <c r="Z473" s="86" t="s">
        <v>1554</v>
      </c>
      <c r="AA473" s="89" t="s">
        <v>1555</v>
      </c>
      <c r="AB473" s="90">
        <v>2023</v>
      </c>
      <c r="AC473" s="88" t="s">
        <v>1556</v>
      </c>
      <c r="AD473" s="90">
        <v>10</v>
      </c>
      <c r="AE473" s="172">
        <f t="shared" si="84"/>
        <v>48718</v>
      </c>
      <c r="AF473" s="91">
        <f t="shared" si="71"/>
        <v>2033</v>
      </c>
    </row>
    <row r="474" spans="1:32" ht="14.25" customHeight="1">
      <c r="A474" s="81" t="s">
        <v>30</v>
      </c>
      <c r="B474" s="81">
        <v>803420</v>
      </c>
      <c r="C474" s="81" t="s">
        <v>1557</v>
      </c>
      <c r="D474" s="82" t="s">
        <v>1558</v>
      </c>
      <c r="E474" s="83" t="s">
        <v>1559</v>
      </c>
      <c r="F474" s="82"/>
      <c r="G474" s="81">
        <v>1202</v>
      </c>
      <c r="H474" s="81" t="s">
        <v>1187</v>
      </c>
      <c r="I474" s="85">
        <v>2055</v>
      </c>
      <c r="J474" s="85">
        <v>7.5289218113113829</v>
      </c>
      <c r="K474" s="86">
        <v>5194.7076367249047</v>
      </c>
      <c r="L474" s="87">
        <f t="shared" si="51"/>
        <v>0.86578460612081742</v>
      </c>
      <c r="M474" s="86">
        <f t="shared" si="86"/>
        <v>0</v>
      </c>
      <c r="N474" s="86">
        <v>0</v>
      </c>
      <c r="O474" s="86">
        <v>0</v>
      </c>
      <c r="P474" s="86">
        <v>2331.789038893668</v>
      </c>
      <c r="Q474" s="86">
        <v>0</v>
      </c>
      <c r="R474" s="86">
        <v>0</v>
      </c>
      <c r="S474" s="86">
        <f t="shared" si="87"/>
        <v>7526.4966756185731</v>
      </c>
      <c r="T474" s="81" t="s">
        <v>886</v>
      </c>
      <c r="U474" s="81">
        <v>2031</v>
      </c>
      <c r="V474" s="86">
        <v>0</v>
      </c>
      <c r="W474" s="86">
        <f t="shared" si="88"/>
        <v>7526.4966756185731</v>
      </c>
      <c r="X474" s="86"/>
      <c r="Y474" s="90"/>
      <c r="Z474" s="86" t="s">
        <v>97</v>
      </c>
      <c r="AA474" s="89" t="s">
        <v>1560</v>
      </c>
      <c r="AB474" s="90">
        <v>2012</v>
      </c>
      <c r="AC474" s="88" t="s">
        <v>1561</v>
      </c>
      <c r="AD474" s="90">
        <v>10</v>
      </c>
      <c r="AE474" s="172">
        <f t="shared" si="84"/>
        <v>45015</v>
      </c>
      <c r="AF474" s="91">
        <f t="shared" si="71"/>
        <v>2023</v>
      </c>
    </row>
    <row r="475" spans="1:32" ht="14.25" customHeight="1">
      <c r="A475" s="81" t="s">
        <v>30</v>
      </c>
      <c r="B475" s="81">
        <v>803420</v>
      </c>
      <c r="C475" s="81" t="s">
        <v>1557</v>
      </c>
      <c r="D475" s="94" t="s">
        <v>1558</v>
      </c>
      <c r="E475" s="83" t="s">
        <v>1562</v>
      </c>
      <c r="F475" s="82"/>
      <c r="G475" s="81">
        <v>1020</v>
      </c>
      <c r="H475" s="81" t="s">
        <v>1187</v>
      </c>
      <c r="I475" s="85">
        <v>1451</v>
      </c>
      <c r="J475" s="85">
        <v>6.1881549134066161</v>
      </c>
      <c r="K475" s="86">
        <v>4269.6227151163594</v>
      </c>
      <c r="L475" s="87">
        <f t="shared" si="51"/>
        <v>0.71160378585272654</v>
      </c>
      <c r="M475" s="86">
        <f t="shared" si="86"/>
        <v>0</v>
      </c>
      <c r="N475" s="86">
        <v>0</v>
      </c>
      <c r="O475" s="86">
        <v>0</v>
      </c>
      <c r="P475" s="86">
        <v>2331.789038893668</v>
      </c>
      <c r="Q475" s="86">
        <v>0</v>
      </c>
      <c r="R475" s="86">
        <v>46.76</v>
      </c>
      <c r="S475" s="86">
        <f t="shared" si="87"/>
        <v>6648.1717540100271</v>
      </c>
      <c r="T475" s="81" t="s">
        <v>102</v>
      </c>
      <c r="U475" s="83">
        <f t="shared" ref="U475:U479" si="91">AF475</f>
        <v>2025</v>
      </c>
      <c r="V475" s="86">
        <v>4985.3387999999986</v>
      </c>
      <c r="W475" s="86">
        <f t="shared" si="88"/>
        <v>11633.510554010027</v>
      </c>
      <c r="X475" s="86"/>
      <c r="Y475" s="90"/>
      <c r="Z475" s="86" t="s">
        <v>398</v>
      </c>
      <c r="AA475" s="89" t="s">
        <v>399</v>
      </c>
      <c r="AB475" s="90">
        <v>2014</v>
      </c>
      <c r="AC475" s="88" t="s">
        <v>338</v>
      </c>
      <c r="AD475" s="90">
        <v>10</v>
      </c>
      <c r="AE475" s="172">
        <f t="shared" si="84"/>
        <v>45597</v>
      </c>
      <c r="AF475" s="91">
        <f t="shared" si="71"/>
        <v>2025</v>
      </c>
    </row>
    <row r="476" spans="1:32" ht="14.25" customHeight="1">
      <c r="A476" s="81" t="s">
        <v>30</v>
      </c>
      <c r="B476" s="81">
        <v>803420</v>
      </c>
      <c r="C476" s="81" t="s">
        <v>1557</v>
      </c>
      <c r="D476" s="82" t="s">
        <v>1558</v>
      </c>
      <c r="E476" s="83" t="s">
        <v>1563</v>
      </c>
      <c r="F476" s="82"/>
      <c r="G476" s="81">
        <v>1024</v>
      </c>
      <c r="H476" s="81" t="s">
        <v>1187</v>
      </c>
      <c r="I476" s="85">
        <v>1342</v>
      </c>
      <c r="J476" s="85">
        <v>6.3944267438535025</v>
      </c>
      <c r="K476" s="86">
        <v>4411.9434722869055</v>
      </c>
      <c r="L476" s="87">
        <f t="shared" si="51"/>
        <v>0.73532391204781755</v>
      </c>
      <c r="M476" s="86">
        <f t="shared" si="86"/>
        <v>0</v>
      </c>
      <c r="N476" s="86">
        <v>0</v>
      </c>
      <c r="O476" s="86">
        <v>0</v>
      </c>
      <c r="P476" s="86">
        <v>2331.789038893668</v>
      </c>
      <c r="Q476" s="86">
        <v>0</v>
      </c>
      <c r="R476" s="86">
        <v>0</v>
      </c>
      <c r="S476" s="86">
        <f t="shared" si="87"/>
        <v>6743.7325111805731</v>
      </c>
      <c r="T476" s="81" t="s">
        <v>102</v>
      </c>
      <c r="U476" s="83">
        <f t="shared" si="91"/>
        <v>2025</v>
      </c>
      <c r="V476" s="86">
        <v>5506.661399999999</v>
      </c>
      <c r="W476" s="86">
        <f t="shared" si="88"/>
        <v>12250.393911180572</v>
      </c>
      <c r="X476" s="86"/>
      <c r="Y476" s="90"/>
      <c r="Z476" s="86" t="s">
        <v>1564</v>
      </c>
      <c r="AA476" s="89" t="s">
        <v>1565</v>
      </c>
      <c r="AB476" s="90">
        <v>2014</v>
      </c>
      <c r="AC476" s="88" t="s">
        <v>338</v>
      </c>
      <c r="AD476" s="90">
        <v>10</v>
      </c>
      <c r="AE476" s="172">
        <f t="shared" si="84"/>
        <v>45597</v>
      </c>
      <c r="AF476" s="91">
        <f t="shared" si="71"/>
        <v>2025</v>
      </c>
    </row>
    <row r="477" spans="1:32" ht="14.25" customHeight="1">
      <c r="A477" s="81" t="s">
        <v>30</v>
      </c>
      <c r="B477" s="81">
        <v>803420</v>
      </c>
      <c r="C477" s="81" t="s">
        <v>1557</v>
      </c>
      <c r="D477" s="82" t="s">
        <v>1558</v>
      </c>
      <c r="E477" s="83" t="s">
        <v>1566</v>
      </c>
      <c r="F477" s="82"/>
      <c r="G477" s="81">
        <v>1226</v>
      </c>
      <c r="H477" s="81" t="s">
        <v>1187</v>
      </c>
      <c r="I477" s="85">
        <v>1118</v>
      </c>
      <c r="J477" s="85">
        <v>12.376309826813232</v>
      </c>
      <c r="K477" s="86">
        <v>8539.2454302327187</v>
      </c>
      <c r="L477" s="87">
        <f t="shared" si="51"/>
        <v>1.4232075717054531</v>
      </c>
      <c r="M477" s="86">
        <f t="shared" si="86"/>
        <v>0</v>
      </c>
      <c r="N477" s="86">
        <v>0</v>
      </c>
      <c r="O477" s="86">
        <v>0</v>
      </c>
      <c r="P477" s="86">
        <v>2331.789038893668</v>
      </c>
      <c r="Q477" s="86">
        <v>0</v>
      </c>
      <c r="R477" s="86">
        <v>0</v>
      </c>
      <c r="S477" s="86">
        <f t="shared" si="87"/>
        <v>10871.034469126387</v>
      </c>
      <c r="T477" s="81" t="s">
        <v>74</v>
      </c>
      <c r="U477" s="83">
        <f t="shared" si="91"/>
        <v>2030</v>
      </c>
      <c r="V477" s="86">
        <v>9384.5146933333326</v>
      </c>
      <c r="W477" s="86">
        <f t="shared" si="88"/>
        <v>20255.54916245972</v>
      </c>
      <c r="X477" s="86"/>
      <c r="Y477" s="90"/>
      <c r="Z477" s="86" t="s">
        <v>103</v>
      </c>
      <c r="AA477" s="89" t="s">
        <v>1567</v>
      </c>
      <c r="AB477" s="90">
        <v>2019</v>
      </c>
      <c r="AC477" s="88" t="s">
        <v>1568</v>
      </c>
      <c r="AD477" s="90">
        <v>10</v>
      </c>
      <c r="AE477" s="172">
        <f t="shared" si="84"/>
        <v>47458</v>
      </c>
      <c r="AF477" s="91">
        <f t="shared" si="71"/>
        <v>2030</v>
      </c>
    </row>
    <row r="478" spans="1:32" ht="14.25" customHeight="1">
      <c r="A478" s="81" t="s">
        <v>30</v>
      </c>
      <c r="B478" s="81">
        <v>803420</v>
      </c>
      <c r="C478" s="81" t="s">
        <v>1557</v>
      </c>
      <c r="D478" s="94" t="s">
        <v>1558</v>
      </c>
      <c r="E478" s="83" t="s">
        <v>1569</v>
      </c>
      <c r="F478" s="82"/>
      <c r="G478" s="81">
        <v>1335</v>
      </c>
      <c r="H478" s="81" t="s">
        <v>86</v>
      </c>
      <c r="I478" s="85">
        <v>0</v>
      </c>
      <c r="J478" s="85">
        <v>0</v>
      </c>
      <c r="K478" s="86">
        <v>0</v>
      </c>
      <c r="L478" s="87">
        <f t="shared" si="51"/>
        <v>0</v>
      </c>
      <c r="M478" s="86">
        <f t="shared" si="86"/>
        <v>0</v>
      </c>
      <c r="N478" s="86">
        <v>15393.240362559931</v>
      </c>
      <c r="O478" s="86">
        <v>8222.9710886870016</v>
      </c>
      <c r="P478" s="86">
        <v>2278.9104110949984</v>
      </c>
      <c r="Q478" s="86">
        <v>0</v>
      </c>
      <c r="R478" s="86">
        <v>0</v>
      </c>
      <c r="S478" s="86">
        <f t="shared" si="87"/>
        <v>25895.121862341934</v>
      </c>
      <c r="T478" s="81" t="s">
        <v>74</v>
      </c>
      <c r="U478" s="83">
        <f t="shared" si="91"/>
        <v>2030</v>
      </c>
      <c r="V478" s="86">
        <v>11534.15532</v>
      </c>
      <c r="W478" s="86">
        <f t="shared" si="88"/>
        <v>37429.277182341932</v>
      </c>
      <c r="X478" s="86"/>
      <c r="Y478" s="90"/>
      <c r="Z478" s="86" t="s">
        <v>1570</v>
      </c>
      <c r="AA478" s="89" t="s">
        <v>1571</v>
      </c>
      <c r="AB478" s="90">
        <v>2020</v>
      </c>
      <c r="AC478" s="88" t="s">
        <v>1572</v>
      </c>
      <c r="AD478" s="90">
        <v>10</v>
      </c>
      <c r="AE478" s="172">
        <f t="shared" si="84"/>
        <v>47496</v>
      </c>
      <c r="AF478" s="91">
        <f t="shared" si="71"/>
        <v>2030</v>
      </c>
    </row>
    <row r="479" spans="1:32" ht="14.25" customHeight="1">
      <c r="A479" s="81" t="s">
        <v>30</v>
      </c>
      <c r="B479" s="81">
        <v>803420</v>
      </c>
      <c r="C479" s="81" t="s">
        <v>1557</v>
      </c>
      <c r="D479" s="82" t="s">
        <v>1558</v>
      </c>
      <c r="E479" s="83" t="s">
        <v>1573</v>
      </c>
      <c r="F479" s="82"/>
      <c r="G479" s="81">
        <v>1335</v>
      </c>
      <c r="H479" s="81" t="s">
        <v>86</v>
      </c>
      <c r="I479" s="85">
        <v>0</v>
      </c>
      <c r="J479" s="85">
        <v>0</v>
      </c>
      <c r="K479" s="86">
        <v>0</v>
      </c>
      <c r="L479" s="87">
        <f t="shared" si="51"/>
        <v>0</v>
      </c>
      <c r="M479" s="86">
        <f t="shared" si="86"/>
        <v>0</v>
      </c>
      <c r="N479" s="86">
        <v>6439.8366881348111</v>
      </c>
      <c r="O479" s="86">
        <v>7967.4869718265036</v>
      </c>
      <c r="P479" s="86">
        <v>2278.9104110949984</v>
      </c>
      <c r="Q479" s="86">
        <v>828.50185721509354</v>
      </c>
      <c r="R479" s="86">
        <v>0</v>
      </c>
      <c r="S479" s="86">
        <f t="shared" si="87"/>
        <v>17514.73592827141</v>
      </c>
      <c r="T479" s="81" t="s">
        <v>74</v>
      </c>
      <c r="U479" s="83">
        <f t="shared" si="91"/>
        <v>2030</v>
      </c>
      <c r="V479" s="86">
        <v>11533.66524</v>
      </c>
      <c r="W479" s="86">
        <f t="shared" si="88"/>
        <v>29048.401168271412</v>
      </c>
      <c r="X479" s="86"/>
      <c r="Y479" s="90"/>
      <c r="Z479" s="86" t="s">
        <v>1570</v>
      </c>
      <c r="AA479" s="89" t="s">
        <v>1571</v>
      </c>
      <c r="AB479" s="90">
        <v>2020</v>
      </c>
      <c r="AC479" s="88" t="s">
        <v>1574</v>
      </c>
      <c r="AD479" s="90">
        <v>10</v>
      </c>
      <c r="AE479" s="172">
        <f t="shared" si="84"/>
        <v>47486</v>
      </c>
      <c r="AF479" s="91">
        <f t="shared" si="71"/>
        <v>2030</v>
      </c>
    </row>
    <row r="480" spans="1:32" ht="14.25" customHeight="1">
      <c r="A480" s="81" t="s">
        <v>30</v>
      </c>
      <c r="B480" s="81">
        <v>803420</v>
      </c>
      <c r="C480" s="81" t="s">
        <v>1557</v>
      </c>
      <c r="D480" s="82" t="s">
        <v>1558</v>
      </c>
      <c r="E480" s="83" t="s">
        <v>1575</v>
      </c>
      <c r="F480" s="82"/>
      <c r="G480" s="81">
        <v>2010</v>
      </c>
      <c r="H480" s="81" t="s">
        <v>86</v>
      </c>
      <c r="I480" s="85">
        <v>0</v>
      </c>
      <c r="J480" s="85">
        <v>0</v>
      </c>
      <c r="K480" s="86">
        <v>0</v>
      </c>
      <c r="L480" s="87">
        <f t="shared" si="51"/>
        <v>0</v>
      </c>
      <c r="M480" s="86">
        <f t="shared" si="86"/>
        <v>0</v>
      </c>
      <c r="N480" s="86">
        <v>0</v>
      </c>
      <c r="O480" s="86">
        <v>0</v>
      </c>
      <c r="P480" s="86">
        <v>922.11919273579952</v>
      </c>
      <c r="Q480" s="86">
        <v>0</v>
      </c>
      <c r="R480" s="86">
        <v>0</v>
      </c>
      <c r="S480" s="86">
        <f t="shared" si="87"/>
        <v>922.11919273579952</v>
      </c>
      <c r="T480" s="81" t="s">
        <v>310</v>
      </c>
      <c r="U480" s="81"/>
      <c r="V480" s="86">
        <v>0</v>
      </c>
      <c r="W480" s="86">
        <f t="shared" si="88"/>
        <v>922.11919273579952</v>
      </c>
      <c r="X480" s="86"/>
      <c r="Y480" s="90"/>
      <c r="Z480" s="86" t="s">
        <v>1576</v>
      </c>
      <c r="AA480" s="89" t="s">
        <v>1577</v>
      </c>
      <c r="AB480" s="90">
        <v>2020</v>
      </c>
      <c r="AC480" s="88" t="s">
        <v>1578</v>
      </c>
      <c r="AD480" s="90">
        <v>10</v>
      </c>
      <c r="AE480" s="172">
        <f t="shared" si="84"/>
        <v>47815</v>
      </c>
      <c r="AF480" s="91">
        <f t="shared" si="71"/>
        <v>2031</v>
      </c>
    </row>
    <row r="481" spans="1:32" ht="14.25" customHeight="1">
      <c r="A481" s="81" t="s">
        <v>30</v>
      </c>
      <c r="B481" s="81">
        <v>803420</v>
      </c>
      <c r="C481" s="81" t="s">
        <v>1557</v>
      </c>
      <c r="D481" s="82" t="s">
        <v>1558</v>
      </c>
      <c r="E481" s="83" t="s">
        <v>1579</v>
      </c>
      <c r="F481" s="82"/>
      <c r="G481" s="81">
        <v>1202</v>
      </c>
      <c r="H481" s="81" t="s">
        <v>1187</v>
      </c>
      <c r="I481" s="85">
        <v>1236</v>
      </c>
      <c r="J481" s="85">
        <v>7.5289218113113829</v>
      </c>
      <c r="K481" s="86">
        <v>5194.7076367249047</v>
      </c>
      <c r="L481" s="87">
        <f t="shared" si="51"/>
        <v>0.86578460612081742</v>
      </c>
      <c r="M481" s="86">
        <f t="shared" si="86"/>
        <v>0</v>
      </c>
      <c r="N481" s="86">
        <v>0</v>
      </c>
      <c r="O481" s="86">
        <v>0</v>
      </c>
      <c r="P481" s="86">
        <v>2331.789038893668</v>
      </c>
      <c r="Q481" s="86">
        <v>0</v>
      </c>
      <c r="R481" s="86">
        <v>0</v>
      </c>
      <c r="S481" s="86">
        <f t="shared" si="87"/>
        <v>7526.4966756185731</v>
      </c>
      <c r="T481" s="81" t="s">
        <v>74</v>
      </c>
      <c r="U481" s="83">
        <f t="shared" ref="U481:U484" si="92">AF481</f>
        <v>2032</v>
      </c>
      <c r="V481" s="86">
        <v>3439.9531999999999</v>
      </c>
      <c r="W481" s="86">
        <f t="shared" si="88"/>
        <v>10966.449875618573</v>
      </c>
      <c r="X481" s="86"/>
      <c r="Y481" s="90"/>
      <c r="Z481" s="86" t="s">
        <v>1580</v>
      </c>
      <c r="AA481" s="89" t="s">
        <v>480</v>
      </c>
      <c r="AB481" s="90">
        <v>2021</v>
      </c>
      <c r="AC481" s="88" t="s">
        <v>1581</v>
      </c>
      <c r="AD481" s="90">
        <v>10</v>
      </c>
      <c r="AE481" s="172">
        <f t="shared" si="84"/>
        <v>48036</v>
      </c>
      <c r="AF481" s="91">
        <f t="shared" si="71"/>
        <v>2032</v>
      </c>
    </row>
    <row r="482" spans="1:32" ht="14.25" customHeight="1">
      <c r="A482" s="81" t="s">
        <v>30</v>
      </c>
      <c r="B482" s="81">
        <v>803420</v>
      </c>
      <c r="C482" s="81" t="s">
        <v>1557</v>
      </c>
      <c r="D482" s="82" t="s">
        <v>1558</v>
      </c>
      <c r="E482" s="83" t="s">
        <v>1582</v>
      </c>
      <c r="F482" s="82"/>
      <c r="G482" s="81">
        <v>1226</v>
      </c>
      <c r="H482" s="81" t="s">
        <v>1187</v>
      </c>
      <c r="I482" s="85">
        <v>1822</v>
      </c>
      <c r="J482" s="85">
        <v>12.376309826813232</v>
      </c>
      <c r="K482" s="86">
        <v>8539.2454302327187</v>
      </c>
      <c r="L482" s="87">
        <f t="shared" si="51"/>
        <v>1.4232075717054531</v>
      </c>
      <c r="M482" s="86">
        <f t="shared" si="86"/>
        <v>0</v>
      </c>
      <c r="N482" s="86">
        <v>0</v>
      </c>
      <c r="O482" s="86">
        <v>0</v>
      </c>
      <c r="P482" s="86">
        <v>2331.789038893668</v>
      </c>
      <c r="Q482" s="86">
        <v>0</v>
      </c>
      <c r="R482" s="86">
        <v>0</v>
      </c>
      <c r="S482" s="86">
        <f t="shared" si="87"/>
        <v>10871.034469126387</v>
      </c>
      <c r="T482" s="81" t="s">
        <v>74</v>
      </c>
      <c r="U482" s="83">
        <f t="shared" si="92"/>
        <v>2032</v>
      </c>
      <c r="V482" s="86">
        <v>7638.3051999999989</v>
      </c>
      <c r="W482" s="86">
        <f t="shared" si="88"/>
        <v>18509.339669126384</v>
      </c>
      <c r="X482" s="86"/>
      <c r="Y482" s="90"/>
      <c r="Z482" s="86" t="s">
        <v>103</v>
      </c>
      <c r="AA482" s="89" t="s">
        <v>1583</v>
      </c>
      <c r="AB482" s="90">
        <v>2021</v>
      </c>
      <c r="AC482" s="88" t="s">
        <v>1584</v>
      </c>
      <c r="AD482" s="90">
        <v>10</v>
      </c>
      <c r="AE482" s="172">
        <f t="shared" si="84"/>
        <v>48245</v>
      </c>
      <c r="AF482" s="91">
        <f t="shared" si="71"/>
        <v>2032</v>
      </c>
    </row>
    <row r="483" spans="1:32" ht="14.25" customHeight="1">
      <c r="A483" s="81" t="s">
        <v>30</v>
      </c>
      <c r="B483" s="81">
        <v>803420</v>
      </c>
      <c r="C483" s="81" t="s">
        <v>1557</v>
      </c>
      <c r="D483" s="82" t="s">
        <v>1558</v>
      </c>
      <c r="E483" s="83" t="s">
        <v>1585</v>
      </c>
      <c r="F483" s="82"/>
      <c r="G483" s="81">
        <v>1212</v>
      </c>
      <c r="H483" s="81" t="s">
        <v>1187</v>
      </c>
      <c r="I483" s="85">
        <v>2817</v>
      </c>
      <c r="J483" s="85">
        <v>7.5289218113113829</v>
      </c>
      <c r="K483" s="86">
        <v>5194.7076367249047</v>
      </c>
      <c r="L483" s="87">
        <f t="shared" si="51"/>
        <v>0.86578460612081742</v>
      </c>
      <c r="M483" s="86">
        <f t="shared" si="86"/>
        <v>0</v>
      </c>
      <c r="N483" s="86">
        <v>0</v>
      </c>
      <c r="O483" s="86">
        <v>0</v>
      </c>
      <c r="P483" s="86">
        <v>2331.789038893668</v>
      </c>
      <c r="Q483" s="86">
        <v>0</v>
      </c>
      <c r="R483" s="86">
        <v>0</v>
      </c>
      <c r="S483" s="86">
        <f t="shared" si="87"/>
        <v>7526.4966756185731</v>
      </c>
      <c r="T483" s="81" t="s">
        <v>74</v>
      </c>
      <c r="U483" s="83">
        <f t="shared" si="92"/>
        <v>2033</v>
      </c>
      <c r="V483" s="86">
        <v>2561.2329533333332</v>
      </c>
      <c r="W483" s="86">
        <f t="shared" si="88"/>
        <v>10087.729628951907</v>
      </c>
      <c r="X483" s="86"/>
      <c r="Y483" s="90"/>
      <c r="Z483" s="86" t="s">
        <v>316</v>
      </c>
      <c r="AA483" s="89" t="s">
        <v>416</v>
      </c>
      <c r="AB483" s="90">
        <v>2022</v>
      </c>
      <c r="AC483" s="88" t="s">
        <v>1586</v>
      </c>
      <c r="AD483" s="90">
        <v>10</v>
      </c>
      <c r="AE483" s="172">
        <f t="shared" si="84"/>
        <v>48558</v>
      </c>
      <c r="AF483" s="91">
        <f t="shared" si="71"/>
        <v>2033</v>
      </c>
    </row>
    <row r="484" spans="1:32" ht="14.25" customHeight="1">
      <c r="A484" s="81" t="s">
        <v>30</v>
      </c>
      <c r="B484" s="81">
        <v>803420</v>
      </c>
      <c r="C484" s="81" t="s">
        <v>1557</v>
      </c>
      <c r="D484" s="82" t="s">
        <v>1558</v>
      </c>
      <c r="E484" s="83" t="s">
        <v>1587</v>
      </c>
      <c r="F484" s="82"/>
      <c r="G484" s="81">
        <v>1212</v>
      </c>
      <c r="H484" s="81" t="s">
        <v>1187</v>
      </c>
      <c r="I484" s="85">
        <v>2162</v>
      </c>
      <c r="J484" s="85">
        <v>7.5289218113113829</v>
      </c>
      <c r="K484" s="86">
        <v>5194.7076367249047</v>
      </c>
      <c r="L484" s="87">
        <f t="shared" si="51"/>
        <v>0.86578460612081742</v>
      </c>
      <c r="M484" s="86">
        <f t="shared" si="86"/>
        <v>0</v>
      </c>
      <c r="N484" s="86">
        <v>0</v>
      </c>
      <c r="O484" s="86">
        <v>0</v>
      </c>
      <c r="P484" s="86">
        <v>2331.789038893668</v>
      </c>
      <c r="Q484" s="86">
        <v>0</v>
      </c>
      <c r="R484" s="86">
        <v>0</v>
      </c>
      <c r="S484" s="86">
        <f t="shared" si="87"/>
        <v>7526.4966756185731</v>
      </c>
      <c r="T484" s="81" t="s">
        <v>74</v>
      </c>
      <c r="U484" s="83">
        <f t="shared" si="92"/>
        <v>2033</v>
      </c>
      <c r="V484" s="86">
        <v>2537.9813799999993</v>
      </c>
      <c r="W484" s="86">
        <f t="shared" si="88"/>
        <v>10064.478055618572</v>
      </c>
      <c r="X484" s="86"/>
      <c r="Y484" s="90"/>
      <c r="Z484" s="86" t="s">
        <v>316</v>
      </c>
      <c r="AA484" s="89" t="s">
        <v>416</v>
      </c>
      <c r="AB484" s="90">
        <v>2022</v>
      </c>
      <c r="AC484" s="88" t="s">
        <v>1586</v>
      </c>
      <c r="AD484" s="90">
        <v>10</v>
      </c>
      <c r="AE484" s="172">
        <f t="shared" si="84"/>
        <v>48558</v>
      </c>
      <c r="AF484" s="91">
        <f t="shared" si="71"/>
        <v>2033</v>
      </c>
    </row>
    <row r="485" spans="1:32" ht="14.25" customHeight="1">
      <c r="A485" s="81" t="s">
        <v>30</v>
      </c>
      <c r="B485" s="81">
        <v>803420</v>
      </c>
      <c r="C485" s="81" t="s">
        <v>1557</v>
      </c>
      <c r="D485" s="82" t="s">
        <v>1558</v>
      </c>
      <c r="E485" s="83" t="s">
        <v>1588</v>
      </c>
      <c r="F485" s="82"/>
      <c r="G485" s="81">
        <v>1335</v>
      </c>
      <c r="H485" s="81" t="s">
        <v>86</v>
      </c>
      <c r="I485" s="85">
        <v>0</v>
      </c>
      <c r="J485" s="85">
        <v>0</v>
      </c>
      <c r="K485" s="86">
        <v>0</v>
      </c>
      <c r="L485" s="87">
        <f t="shared" si="51"/>
        <v>0</v>
      </c>
      <c r="M485" s="86">
        <f t="shared" si="86"/>
        <v>0</v>
      </c>
      <c r="N485" s="86">
        <v>1612.3457621603513</v>
      </c>
      <c r="O485" s="86">
        <v>1207.2641696831483</v>
      </c>
      <c r="P485" s="86">
        <v>2278.9104110949984</v>
      </c>
      <c r="Q485" s="86">
        <v>0</v>
      </c>
      <c r="R485" s="86">
        <v>0</v>
      </c>
      <c r="S485" s="86">
        <f t="shared" si="87"/>
        <v>5098.5203429384983</v>
      </c>
      <c r="T485" s="81" t="s">
        <v>91</v>
      </c>
      <c r="U485" s="81"/>
      <c r="V485" s="86">
        <v>0</v>
      </c>
      <c r="W485" s="86">
        <f t="shared" si="88"/>
        <v>5098.5203429384983</v>
      </c>
      <c r="X485" s="86"/>
      <c r="Y485" s="90"/>
      <c r="Z485" s="86" t="s">
        <v>1589</v>
      </c>
      <c r="AA485" s="89" t="s">
        <v>1590</v>
      </c>
      <c r="AB485" s="90">
        <v>2022</v>
      </c>
      <c r="AC485" s="88" t="s">
        <v>1591</v>
      </c>
      <c r="AD485" s="90">
        <v>10</v>
      </c>
      <c r="AE485" s="172">
        <f t="shared" si="84"/>
        <v>48460</v>
      </c>
      <c r="AF485" s="91">
        <f t="shared" si="71"/>
        <v>2033</v>
      </c>
    </row>
    <row r="486" spans="1:32" ht="14.25" customHeight="1">
      <c r="A486" s="81" t="s">
        <v>30</v>
      </c>
      <c r="B486" s="81">
        <v>803420</v>
      </c>
      <c r="C486" s="81" t="s">
        <v>1557</v>
      </c>
      <c r="D486" s="82" t="s">
        <v>1558</v>
      </c>
      <c r="E486" s="83" t="s">
        <v>1592</v>
      </c>
      <c r="F486" s="82"/>
      <c r="G486" s="81">
        <v>1335</v>
      </c>
      <c r="H486" s="81" t="s">
        <v>86</v>
      </c>
      <c r="I486" s="85">
        <v>0</v>
      </c>
      <c r="J486" s="85">
        <v>0</v>
      </c>
      <c r="K486" s="86">
        <v>0</v>
      </c>
      <c r="L486" s="87">
        <f t="shared" si="51"/>
        <v>0</v>
      </c>
      <c r="M486" s="86">
        <f t="shared" si="86"/>
        <v>0</v>
      </c>
      <c r="N486" s="86">
        <v>3389.4432298377515</v>
      </c>
      <c r="O486" s="86">
        <v>4956.6145968891751</v>
      </c>
      <c r="P486" s="86">
        <v>2278.9104110949984</v>
      </c>
      <c r="Q486" s="86">
        <v>0</v>
      </c>
      <c r="R486" s="86">
        <v>0</v>
      </c>
      <c r="S486" s="86">
        <f t="shared" si="87"/>
        <v>10624.968237821926</v>
      </c>
      <c r="T486" s="81" t="s">
        <v>74</v>
      </c>
      <c r="U486" s="83">
        <f>AF486</f>
        <v>2033</v>
      </c>
      <c r="V486" s="86">
        <v>9293.8294733333332</v>
      </c>
      <c r="W486" s="86">
        <f t="shared" si="88"/>
        <v>19918.797711155261</v>
      </c>
      <c r="X486" s="86"/>
      <c r="Y486" s="90"/>
      <c r="Z486" s="86" t="s">
        <v>1593</v>
      </c>
      <c r="AA486" s="89" t="s">
        <v>1594</v>
      </c>
      <c r="AB486" s="90">
        <v>2023</v>
      </c>
      <c r="AC486" s="88" t="s">
        <v>1595</v>
      </c>
      <c r="AD486" s="90">
        <v>10</v>
      </c>
      <c r="AE486" s="172">
        <f t="shared" si="84"/>
        <v>48572</v>
      </c>
      <c r="AF486" s="91">
        <f t="shared" si="71"/>
        <v>2033</v>
      </c>
    </row>
    <row r="487" spans="1:32" ht="14.25" customHeight="1">
      <c r="A487" s="81" t="s">
        <v>30</v>
      </c>
      <c r="B487" s="81">
        <v>803420</v>
      </c>
      <c r="C487" s="81" t="s">
        <v>1557</v>
      </c>
      <c r="D487" s="82" t="s">
        <v>1558</v>
      </c>
      <c r="E487" s="83" t="s">
        <v>1596</v>
      </c>
      <c r="F487" s="82"/>
      <c r="G487" s="81">
        <v>1400</v>
      </c>
      <c r="H487" s="81" t="s">
        <v>86</v>
      </c>
      <c r="I487" s="85">
        <v>0</v>
      </c>
      <c r="J487" s="85">
        <v>0</v>
      </c>
      <c r="K487" s="86">
        <v>0</v>
      </c>
      <c r="L487" s="87">
        <f t="shared" si="51"/>
        <v>0</v>
      </c>
      <c r="M487" s="86">
        <f t="shared" si="86"/>
        <v>0</v>
      </c>
      <c r="N487" s="86">
        <v>0</v>
      </c>
      <c r="O487" s="86">
        <v>0</v>
      </c>
      <c r="P487" s="86">
        <v>2278.9104110949984</v>
      </c>
      <c r="Q487" s="86">
        <v>0</v>
      </c>
      <c r="R487" s="86">
        <v>0</v>
      </c>
      <c r="S487" s="86">
        <f t="shared" si="87"/>
        <v>2278.9104110949984</v>
      </c>
      <c r="T487" s="81" t="s">
        <v>74</v>
      </c>
      <c r="U487" s="81">
        <v>2036</v>
      </c>
      <c r="V487" s="86">
        <v>19162</v>
      </c>
      <c r="W487" s="86">
        <f t="shared" si="88"/>
        <v>21440.910411094999</v>
      </c>
      <c r="X487" s="86"/>
      <c r="Y487" s="90"/>
      <c r="Z487" s="86" t="s">
        <v>1597</v>
      </c>
      <c r="AA487" s="89" t="s">
        <v>1598</v>
      </c>
      <c r="AB487" s="90">
        <v>2024</v>
      </c>
      <c r="AC487" s="88" t="s">
        <v>375</v>
      </c>
      <c r="AD487" s="90">
        <v>10</v>
      </c>
      <c r="AE487" s="172" t="str">
        <f>IFERROR(IF(AC487="","",AC487+(365*AD487)),"TBD")</f>
        <v>TBD</v>
      </c>
      <c r="AF487" s="91" t="s">
        <v>376</v>
      </c>
    </row>
    <row r="488" spans="1:32" ht="14.25" customHeight="1">
      <c r="A488" s="81" t="s">
        <v>24</v>
      </c>
      <c r="B488" s="81">
        <v>154100</v>
      </c>
      <c r="C488" s="81" t="s">
        <v>1599</v>
      </c>
      <c r="D488" s="82" t="s">
        <v>1600</v>
      </c>
      <c r="E488" s="83" t="s">
        <v>1601</v>
      </c>
      <c r="F488" s="82"/>
      <c r="G488" s="81">
        <v>1212</v>
      </c>
      <c r="H488" s="81" t="s">
        <v>1187</v>
      </c>
      <c r="I488" s="85">
        <v>284</v>
      </c>
      <c r="J488" s="85">
        <v>7.5289218113113829</v>
      </c>
      <c r="K488" s="86">
        <v>5194.7076367249047</v>
      </c>
      <c r="L488" s="87">
        <f t="shared" si="51"/>
        <v>0.86578460612081742</v>
      </c>
      <c r="M488" s="86">
        <f t="shared" si="86"/>
        <v>0</v>
      </c>
      <c r="N488" s="86">
        <v>0</v>
      </c>
      <c r="O488" s="86">
        <v>0</v>
      </c>
      <c r="P488" s="86">
        <v>2331.789038893668</v>
      </c>
      <c r="Q488" s="86">
        <v>0</v>
      </c>
      <c r="R488" s="86">
        <v>0</v>
      </c>
      <c r="S488" s="86">
        <f t="shared" si="87"/>
        <v>7526.4966756185731</v>
      </c>
      <c r="T488" s="81" t="s">
        <v>74</v>
      </c>
      <c r="U488" s="83">
        <f t="shared" ref="U488:U498" si="93">AF488</f>
        <v>2035</v>
      </c>
      <c r="V488" s="86">
        <v>4618.6364400000002</v>
      </c>
      <c r="W488" s="86">
        <f t="shared" si="88"/>
        <v>12145.133115618573</v>
      </c>
      <c r="X488" s="86"/>
      <c r="Y488" s="90"/>
      <c r="Z488" s="86" t="s">
        <v>545</v>
      </c>
      <c r="AA488" s="89" t="s">
        <v>546</v>
      </c>
      <c r="AB488" s="90">
        <v>2025</v>
      </c>
      <c r="AC488" s="88" t="s">
        <v>1602</v>
      </c>
      <c r="AD488" s="90">
        <v>10</v>
      </c>
      <c r="AE488" s="172">
        <f t="shared" ref="AE488:AE505" si="94">IF(AC488="","",AC488+(365*AD488))</f>
        <v>49349</v>
      </c>
      <c r="AF488" s="91">
        <f t="shared" ref="AF488:AF505" si="95">IF(AE488="","", IF(MONTH(AE488)&gt;6,YEAR(AE488)+1,YEAR(AE488)))</f>
        <v>2035</v>
      </c>
    </row>
    <row r="489" spans="1:32" ht="14.25" customHeight="1">
      <c r="A489" s="81" t="s">
        <v>24</v>
      </c>
      <c r="B489" s="81">
        <v>155000</v>
      </c>
      <c r="C489" s="81" t="s">
        <v>1603</v>
      </c>
      <c r="D489" s="82" t="s">
        <v>1604</v>
      </c>
      <c r="E489" s="83" t="s">
        <v>1605</v>
      </c>
      <c r="F489" s="82"/>
      <c r="G489" s="81">
        <v>1212</v>
      </c>
      <c r="H489" s="81" t="s">
        <v>1187</v>
      </c>
      <c r="I489" s="85">
        <v>3234</v>
      </c>
      <c r="J489" s="85">
        <v>7.5289218113113829</v>
      </c>
      <c r="K489" s="86">
        <v>5194.7076367249047</v>
      </c>
      <c r="L489" s="87">
        <f t="shared" si="51"/>
        <v>0.86578460612081742</v>
      </c>
      <c r="M489" s="86">
        <f t="shared" si="86"/>
        <v>0</v>
      </c>
      <c r="N489" s="86">
        <v>0</v>
      </c>
      <c r="O489" s="86">
        <v>0</v>
      </c>
      <c r="P489" s="86">
        <v>2331.789038893668</v>
      </c>
      <c r="Q489" s="86">
        <v>0</v>
      </c>
      <c r="R489" s="86">
        <v>0</v>
      </c>
      <c r="S489" s="86">
        <f t="shared" si="87"/>
        <v>7526.4966756185731</v>
      </c>
      <c r="T489" s="81" t="s">
        <v>74</v>
      </c>
      <c r="U489" s="83">
        <f t="shared" si="93"/>
        <v>2035</v>
      </c>
      <c r="V489" s="86">
        <v>3688.4646000000002</v>
      </c>
      <c r="W489" s="86">
        <f t="shared" si="88"/>
        <v>11214.961275618574</v>
      </c>
      <c r="X489" s="86"/>
      <c r="Y489" s="90"/>
      <c r="Z489" s="86" t="s">
        <v>641</v>
      </c>
      <c r="AA489" s="89" t="s">
        <v>1113</v>
      </c>
      <c r="AB489" s="90">
        <v>2025</v>
      </c>
      <c r="AC489" s="88" t="s">
        <v>313</v>
      </c>
      <c r="AD489" s="90">
        <v>10</v>
      </c>
      <c r="AE489" s="172">
        <f t="shared" si="94"/>
        <v>49373</v>
      </c>
      <c r="AF489" s="91">
        <f t="shared" si="95"/>
        <v>2035</v>
      </c>
    </row>
    <row r="490" spans="1:32" ht="14.25" customHeight="1">
      <c r="A490" s="81" t="s">
        <v>24</v>
      </c>
      <c r="B490" s="81">
        <v>151051</v>
      </c>
      <c r="C490" s="81" t="s">
        <v>1606</v>
      </c>
      <c r="D490" s="82" t="s">
        <v>1607</v>
      </c>
      <c r="E490" s="83" t="s">
        <v>1608</v>
      </c>
      <c r="F490" s="82"/>
      <c r="G490" s="81">
        <v>1212</v>
      </c>
      <c r="H490" s="81" t="s">
        <v>1187</v>
      </c>
      <c r="I490" s="85">
        <v>6908</v>
      </c>
      <c r="J490" s="85">
        <v>7.5289218113113829</v>
      </c>
      <c r="K490" s="86">
        <v>5194.7076367249047</v>
      </c>
      <c r="L490" s="87">
        <f t="shared" si="51"/>
        <v>0.86578460612081742</v>
      </c>
      <c r="M490" s="86">
        <f t="shared" si="86"/>
        <v>786.13242235770224</v>
      </c>
      <c r="N490" s="86">
        <v>0</v>
      </c>
      <c r="O490" s="86">
        <v>0</v>
      </c>
      <c r="P490" s="86">
        <v>2331.789038893668</v>
      </c>
      <c r="Q490" s="86">
        <v>0</v>
      </c>
      <c r="R490" s="86">
        <v>0</v>
      </c>
      <c r="S490" s="86">
        <f t="shared" si="87"/>
        <v>8312.6290979762744</v>
      </c>
      <c r="T490" s="81" t="s">
        <v>74</v>
      </c>
      <c r="U490" s="83">
        <f t="shared" si="93"/>
        <v>2027</v>
      </c>
      <c r="V490" s="86">
        <v>4745.5671599999996</v>
      </c>
      <c r="W490" s="86">
        <f t="shared" si="88"/>
        <v>13058.196257976273</v>
      </c>
      <c r="X490" s="86"/>
      <c r="Y490" s="90"/>
      <c r="Z490" s="86" t="s">
        <v>316</v>
      </c>
      <c r="AA490" s="89" t="s">
        <v>317</v>
      </c>
      <c r="AB490" s="90">
        <v>2017</v>
      </c>
      <c r="AC490" s="88" t="s">
        <v>1609</v>
      </c>
      <c r="AD490" s="90">
        <v>10</v>
      </c>
      <c r="AE490" s="172">
        <f t="shared" si="94"/>
        <v>46375</v>
      </c>
      <c r="AF490" s="91">
        <f t="shared" si="95"/>
        <v>2027</v>
      </c>
    </row>
    <row r="491" spans="1:32" ht="14.25" customHeight="1">
      <c r="A491" s="81" t="s">
        <v>24</v>
      </c>
      <c r="B491" s="81">
        <v>151051</v>
      </c>
      <c r="C491" s="81" t="s">
        <v>1606</v>
      </c>
      <c r="D491" s="82" t="s">
        <v>1607</v>
      </c>
      <c r="E491" s="83" t="s">
        <v>1610</v>
      </c>
      <c r="F491" s="82"/>
      <c r="G491" s="81">
        <v>1212</v>
      </c>
      <c r="H491" s="81" t="s">
        <v>1187</v>
      </c>
      <c r="I491" s="85">
        <v>11319</v>
      </c>
      <c r="J491" s="85">
        <v>7.5289218113113829</v>
      </c>
      <c r="K491" s="86">
        <v>5194.7076367249047</v>
      </c>
      <c r="L491" s="87">
        <f t="shared" si="51"/>
        <v>0.86578460612081742</v>
      </c>
      <c r="M491" s="86">
        <f t="shared" si="86"/>
        <v>4605.1083199566283</v>
      </c>
      <c r="N491" s="86">
        <v>0</v>
      </c>
      <c r="O491" s="86">
        <v>0</v>
      </c>
      <c r="P491" s="86">
        <v>2331.789038893668</v>
      </c>
      <c r="Q491" s="86">
        <v>0</v>
      </c>
      <c r="R491" s="86">
        <v>0</v>
      </c>
      <c r="S491" s="86">
        <f t="shared" si="87"/>
        <v>12131.604995575202</v>
      </c>
      <c r="T491" s="81" t="s">
        <v>74</v>
      </c>
      <c r="U491" s="83">
        <f t="shared" si="93"/>
        <v>2027</v>
      </c>
      <c r="V491" s="86">
        <v>2351.6488799999997</v>
      </c>
      <c r="W491" s="86">
        <f t="shared" si="88"/>
        <v>14483.253875575203</v>
      </c>
      <c r="X491" s="86"/>
      <c r="Y491" s="90"/>
      <c r="Z491" s="86" t="s">
        <v>316</v>
      </c>
      <c r="AA491" s="89" t="s">
        <v>317</v>
      </c>
      <c r="AB491" s="90">
        <v>2017</v>
      </c>
      <c r="AC491" s="88" t="s">
        <v>1609</v>
      </c>
      <c r="AD491" s="90">
        <v>10</v>
      </c>
      <c r="AE491" s="172">
        <f t="shared" si="94"/>
        <v>46375</v>
      </c>
      <c r="AF491" s="91">
        <f t="shared" si="95"/>
        <v>2027</v>
      </c>
    </row>
    <row r="492" spans="1:32" ht="14.25" customHeight="1">
      <c r="A492" s="81" t="s">
        <v>24</v>
      </c>
      <c r="B492" s="81">
        <v>151051</v>
      </c>
      <c r="C492" s="81" t="s">
        <v>1606</v>
      </c>
      <c r="D492" s="82" t="s">
        <v>1607</v>
      </c>
      <c r="E492" s="83" t="s">
        <v>1611</v>
      </c>
      <c r="F492" s="82"/>
      <c r="G492" s="81">
        <v>1024</v>
      </c>
      <c r="H492" s="81" t="s">
        <v>1187</v>
      </c>
      <c r="I492" s="85">
        <v>5956</v>
      </c>
      <c r="J492" s="85">
        <v>6.3944267438535025</v>
      </c>
      <c r="K492" s="86">
        <v>4411.9434722869055</v>
      </c>
      <c r="L492" s="87">
        <f t="shared" si="51"/>
        <v>0.73532391204781755</v>
      </c>
      <c r="M492" s="86">
        <f t="shared" si="86"/>
        <v>0</v>
      </c>
      <c r="N492" s="86">
        <v>0</v>
      </c>
      <c r="O492" s="86">
        <v>0</v>
      </c>
      <c r="P492" s="86">
        <v>2331.789038893668</v>
      </c>
      <c r="Q492" s="86">
        <v>0</v>
      </c>
      <c r="R492" s="86">
        <v>0</v>
      </c>
      <c r="S492" s="86">
        <f t="shared" si="87"/>
        <v>6743.7325111805731</v>
      </c>
      <c r="T492" s="81" t="s">
        <v>74</v>
      </c>
      <c r="U492" s="83">
        <f t="shared" si="93"/>
        <v>2029</v>
      </c>
      <c r="V492" s="86">
        <v>4570.8536399999994</v>
      </c>
      <c r="W492" s="86">
        <f t="shared" si="88"/>
        <v>11314.586151180572</v>
      </c>
      <c r="X492" s="86"/>
      <c r="Y492" s="90"/>
      <c r="Z492" s="86" t="s">
        <v>439</v>
      </c>
      <c r="AA492" s="89" t="s">
        <v>304</v>
      </c>
      <c r="AB492" s="90">
        <v>2019</v>
      </c>
      <c r="AC492" s="88" t="s">
        <v>1612</v>
      </c>
      <c r="AD492" s="90">
        <v>10</v>
      </c>
      <c r="AE492" s="172">
        <f t="shared" si="94"/>
        <v>47180</v>
      </c>
      <c r="AF492" s="91">
        <f t="shared" si="95"/>
        <v>2029</v>
      </c>
    </row>
    <row r="493" spans="1:32" ht="14.25" customHeight="1">
      <c r="A493" s="81" t="s">
        <v>24</v>
      </c>
      <c r="B493" s="81">
        <v>151051</v>
      </c>
      <c r="C493" s="81" t="s">
        <v>1606</v>
      </c>
      <c r="D493" s="82" t="s">
        <v>1607</v>
      </c>
      <c r="E493" s="83" t="s">
        <v>1613</v>
      </c>
      <c r="F493" s="82"/>
      <c r="G493" s="81">
        <v>1024</v>
      </c>
      <c r="H493" s="81" t="s">
        <v>1187</v>
      </c>
      <c r="I493" s="85">
        <v>6369</v>
      </c>
      <c r="J493" s="85">
        <v>6.3944267438535025</v>
      </c>
      <c r="K493" s="86">
        <v>4411.9434722869055</v>
      </c>
      <c r="L493" s="87">
        <f t="shared" si="51"/>
        <v>0.73532391204781755</v>
      </c>
      <c r="M493" s="86">
        <f t="shared" si="86"/>
        <v>271.33452354564469</v>
      </c>
      <c r="N493" s="86">
        <v>0</v>
      </c>
      <c r="O493" s="86">
        <v>0</v>
      </c>
      <c r="P493" s="86">
        <v>2331.789038893668</v>
      </c>
      <c r="Q493" s="86">
        <v>0</v>
      </c>
      <c r="R493" s="86">
        <v>0</v>
      </c>
      <c r="S493" s="86">
        <f t="shared" si="87"/>
        <v>7015.0670347262185</v>
      </c>
      <c r="T493" s="81" t="s">
        <v>74</v>
      </c>
      <c r="U493" s="83">
        <f t="shared" si="93"/>
        <v>2029</v>
      </c>
      <c r="V493" s="86">
        <v>4541.2037999999984</v>
      </c>
      <c r="W493" s="86">
        <f t="shared" si="88"/>
        <v>11556.270834726216</v>
      </c>
      <c r="X493" s="86"/>
      <c r="Y493" s="90"/>
      <c r="Z493" s="86" t="s">
        <v>439</v>
      </c>
      <c r="AA493" s="89" t="s">
        <v>304</v>
      </c>
      <c r="AB493" s="90">
        <v>2019</v>
      </c>
      <c r="AC493" s="88" t="s">
        <v>1612</v>
      </c>
      <c r="AD493" s="90">
        <v>10</v>
      </c>
      <c r="AE493" s="172">
        <f t="shared" si="94"/>
        <v>47180</v>
      </c>
      <c r="AF493" s="91">
        <f t="shared" si="95"/>
        <v>2029</v>
      </c>
    </row>
    <row r="494" spans="1:32" ht="14.25" customHeight="1">
      <c r="A494" s="81" t="s">
        <v>24</v>
      </c>
      <c r="B494" s="81">
        <v>151051</v>
      </c>
      <c r="C494" s="81" t="s">
        <v>1606</v>
      </c>
      <c r="D494" s="82" t="s">
        <v>1607</v>
      </c>
      <c r="E494" s="83" t="s">
        <v>1614</v>
      </c>
      <c r="F494" s="82"/>
      <c r="G494" s="81">
        <v>1024</v>
      </c>
      <c r="H494" s="81" t="s">
        <v>1187</v>
      </c>
      <c r="I494" s="85">
        <v>3372</v>
      </c>
      <c r="J494" s="85">
        <v>6.3944267438535025</v>
      </c>
      <c r="K494" s="86">
        <v>4411.9434722869055</v>
      </c>
      <c r="L494" s="87">
        <f t="shared" si="51"/>
        <v>0.73532391204781755</v>
      </c>
      <c r="M494" s="86">
        <f t="shared" si="86"/>
        <v>0</v>
      </c>
      <c r="N494" s="86">
        <v>0</v>
      </c>
      <c r="O494" s="86">
        <v>0</v>
      </c>
      <c r="P494" s="86">
        <v>2331.789038893668</v>
      </c>
      <c r="Q494" s="86">
        <v>0</v>
      </c>
      <c r="R494" s="86">
        <v>0</v>
      </c>
      <c r="S494" s="86">
        <f t="shared" si="87"/>
        <v>6743.7325111805731</v>
      </c>
      <c r="T494" s="81" t="s">
        <v>74</v>
      </c>
      <c r="U494" s="83">
        <f t="shared" si="93"/>
        <v>2029</v>
      </c>
      <c r="V494" s="86">
        <v>4556.0287199999993</v>
      </c>
      <c r="W494" s="86">
        <f t="shared" si="88"/>
        <v>11299.761231180571</v>
      </c>
      <c r="X494" s="86"/>
      <c r="Y494" s="90"/>
      <c r="Z494" s="86" t="s">
        <v>439</v>
      </c>
      <c r="AA494" s="89" t="s">
        <v>304</v>
      </c>
      <c r="AB494" s="90">
        <v>2019</v>
      </c>
      <c r="AC494" s="88" t="s">
        <v>1615</v>
      </c>
      <c r="AD494" s="90">
        <v>10</v>
      </c>
      <c r="AE494" s="172">
        <f t="shared" si="94"/>
        <v>47173</v>
      </c>
      <c r="AF494" s="91">
        <f t="shared" si="95"/>
        <v>2029</v>
      </c>
    </row>
    <row r="495" spans="1:32" ht="14.25" customHeight="1">
      <c r="A495" s="81" t="s">
        <v>24</v>
      </c>
      <c r="B495" s="81">
        <v>151051</v>
      </c>
      <c r="C495" s="81" t="s">
        <v>1606</v>
      </c>
      <c r="D495" s="82" t="s">
        <v>1607</v>
      </c>
      <c r="E495" s="83" t="s">
        <v>1616</v>
      </c>
      <c r="F495" s="82"/>
      <c r="G495" s="81">
        <v>1024</v>
      </c>
      <c r="H495" s="81" t="s">
        <v>1187</v>
      </c>
      <c r="I495" s="85">
        <v>4260</v>
      </c>
      <c r="J495" s="85">
        <v>6.3944267438535025</v>
      </c>
      <c r="K495" s="86">
        <v>4411.9434722869055</v>
      </c>
      <c r="L495" s="87">
        <f t="shared" si="51"/>
        <v>0.73532391204781755</v>
      </c>
      <c r="M495" s="86">
        <f t="shared" si="86"/>
        <v>0</v>
      </c>
      <c r="N495" s="86">
        <v>0</v>
      </c>
      <c r="O495" s="86">
        <v>0</v>
      </c>
      <c r="P495" s="86">
        <v>2331.789038893668</v>
      </c>
      <c r="Q495" s="86">
        <v>0</v>
      </c>
      <c r="R495" s="86">
        <v>0</v>
      </c>
      <c r="S495" s="86">
        <f t="shared" si="87"/>
        <v>6743.7325111805731</v>
      </c>
      <c r="T495" s="81" t="s">
        <v>74</v>
      </c>
      <c r="U495" s="83">
        <f t="shared" si="93"/>
        <v>2029</v>
      </c>
      <c r="V495" s="86">
        <v>4570.8536399999994</v>
      </c>
      <c r="W495" s="86">
        <f t="shared" si="88"/>
        <v>11314.586151180572</v>
      </c>
      <c r="X495" s="86"/>
      <c r="Y495" s="90"/>
      <c r="Z495" s="86" t="s">
        <v>439</v>
      </c>
      <c r="AA495" s="89" t="s">
        <v>304</v>
      </c>
      <c r="AB495" s="90">
        <v>2019</v>
      </c>
      <c r="AC495" s="88" t="s">
        <v>1615</v>
      </c>
      <c r="AD495" s="90">
        <v>10</v>
      </c>
      <c r="AE495" s="172">
        <f t="shared" si="94"/>
        <v>47173</v>
      </c>
      <c r="AF495" s="91">
        <f t="shared" si="95"/>
        <v>2029</v>
      </c>
    </row>
    <row r="496" spans="1:32" ht="14.25" customHeight="1">
      <c r="A496" s="81" t="s">
        <v>24</v>
      </c>
      <c r="B496" s="81">
        <v>151051</v>
      </c>
      <c r="C496" s="81" t="s">
        <v>1606</v>
      </c>
      <c r="D496" s="82" t="s">
        <v>1607</v>
      </c>
      <c r="E496" s="83" t="s">
        <v>1617</v>
      </c>
      <c r="F496" s="82"/>
      <c r="G496" s="81">
        <v>1212</v>
      </c>
      <c r="H496" s="81" t="s">
        <v>1187</v>
      </c>
      <c r="I496" s="85">
        <v>7175</v>
      </c>
      <c r="J496" s="85">
        <v>7.5289218113113829</v>
      </c>
      <c r="K496" s="86">
        <v>5194.7076367249047</v>
      </c>
      <c r="L496" s="87">
        <f t="shared" si="51"/>
        <v>0.86578460612081742</v>
      </c>
      <c r="M496" s="86">
        <f t="shared" si="86"/>
        <v>1017.2969121919605</v>
      </c>
      <c r="N496" s="86">
        <v>0</v>
      </c>
      <c r="O496" s="86">
        <v>0</v>
      </c>
      <c r="P496" s="86">
        <v>2331.789038893668</v>
      </c>
      <c r="Q496" s="86">
        <v>0</v>
      </c>
      <c r="R496" s="86">
        <v>0</v>
      </c>
      <c r="S496" s="86">
        <f t="shared" si="87"/>
        <v>8543.7935878105327</v>
      </c>
      <c r="T496" s="81" t="s">
        <v>74</v>
      </c>
      <c r="U496" s="83">
        <f t="shared" si="93"/>
        <v>2032</v>
      </c>
      <c r="V496" s="86">
        <v>4480.4747200000002</v>
      </c>
      <c r="W496" s="86">
        <f t="shared" si="88"/>
        <v>13024.268307810533</v>
      </c>
      <c r="X496" s="86"/>
      <c r="Y496" s="90"/>
      <c r="Z496" s="86" t="s">
        <v>316</v>
      </c>
      <c r="AA496" s="89" t="s">
        <v>317</v>
      </c>
      <c r="AB496" s="90">
        <v>2020</v>
      </c>
      <c r="AC496" s="88" t="s">
        <v>1618</v>
      </c>
      <c r="AD496" s="90">
        <v>10</v>
      </c>
      <c r="AE496" s="172">
        <f t="shared" si="94"/>
        <v>48218</v>
      </c>
      <c r="AF496" s="91">
        <f t="shared" si="95"/>
        <v>2032</v>
      </c>
    </row>
    <row r="497" spans="1:32" ht="14.25" customHeight="1">
      <c r="A497" s="81" t="s">
        <v>24</v>
      </c>
      <c r="B497" s="81">
        <v>151051</v>
      </c>
      <c r="C497" s="81" t="s">
        <v>1606</v>
      </c>
      <c r="D497" s="82" t="s">
        <v>1607</v>
      </c>
      <c r="E497" s="83" t="s">
        <v>1619</v>
      </c>
      <c r="F497" s="82"/>
      <c r="G497" s="81">
        <v>1024</v>
      </c>
      <c r="H497" s="81" t="s">
        <v>1187</v>
      </c>
      <c r="I497" s="85">
        <v>4648</v>
      </c>
      <c r="J497" s="85">
        <v>6.3944267438535025</v>
      </c>
      <c r="K497" s="86">
        <v>4411.9434722869055</v>
      </c>
      <c r="L497" s="87">
        <f t="shared" si="51"/>
        <v>0.73532391204781755</v>
      </c>
      <c r="M497" s="86">
        <f t="shared" si="86"/>
        <v>0</v>
      </c>
      <c r="N497" s="86">
        <v>0</v>
      </c>
      <c r="O497" s="86">
        <v>0</v>
      </c>
      <c r="P497" s="86">
        <v>2331.789038893668</v>
      </c>
      <c r="Q497" s="86">
        <v>0</v>
      </c>
      <c r="R497" s="86">
        <v>0</v>
      </c>
      <c r="S497" s="86">
        <f t="shared" si="87"/>
        <v>6743.7325111805731</v>
      </c>
      <c r="T497" s="81" t="s">
        <v>74</v>
      </c>
      <c r="U497" s="83">
        <f t="shared" si="93"/>
        <v>2031</v>
      </c>
      <c r="V497" s="86">
        <v>763.78967999999998</v>
      </c>
      <c r="W497" s="86">
        <f t="shared" si="88"/>
        <v>7507.5221911805729</v>
      </c>
      <c r="X497" s="86"/>
      <c r="Y497" s="90"/>
      <c r="Z497" s="86" t="s">
        <v>439</v>
      </c>
      <c r="AA497" s="89" t="s">
        <v>304</v>
      </c>
      <c r="AB497" s="90">
        <v>2020</v>
      </c>
      <c r="AC497" s="88" t="s">
        <v>1620</v>
      </c>
      <c r="AD497" s="90">
        <v>10</v>
      </c>
      <c r="AE497" s="172">
        <f t="shared" si="94"/>
        <v>47859</v>
      </c>
      <c r="AF497" s="91">
        <f t="shared" si="95"/>
        <v>2031</v>
      </c>
    </row>
    <row r="498" spans="1:32" ht="14.25" customHeight="1">
      <c r="A498" s="81" t="s">
        <v>24</v>
      </c>
      <c r="B498" s="81">
        <v>151051</v>
      </c>
      <c r="C498" s="81" t="s">
        <v>1603</v>
      </c>
      <c r="D498" s="82" t="s">
        <v>1604</v>
      </c>
      <c r="E498" s="83" t="s">
        <v>1621</v>
      </c>
      <c r="F498" s="82"/>
      <c r="G498" s="81">
        <v>1212</v>
      </c>
      <c r="H498" s="81" t="s">
        <v>1187</v>
      </c>
      <c r="I498" s="85">
        <v>7861</v>
      </c>
      <c r="J498" s="85">
        <v>7.5289218113113829</v>
      </c>
      <c r="K498" s="86">
        <v>5194.7076367249047</v>
      </c>
      <c r="L498" s="87">
        <f t="shared" si="51"/>
        <v>0.86578460612081742</v>
      </c>
      <c r="M498" s="86">
        <f t="shared" si="86"/>
        <v>1611.2251519908411</v>
      </c>
      <c r="N498" s="86">
        <v>0</v>
      </c>
      <c r="O498" s="86">
        <v>0</v>
      </c>
      <c r="P498" s="86">
        <v>2331.789038893668</v>
      </c>
      <c r="Q498" s="86">
        <v>0</v>
      </c>
      <c r="R498" s="86">
        <v>0</v>
      </c>
      <c r="S498" s="86">
        <f t="shared" si="87"/>
        <v>9137.7218276094136</v>
      </c>
      <c r="T498" s="81" t="s">
        <v>74</v>
      </c>
      <c r="U498" s="83">
        <f t="shared" si="93"/>
        <v>2032</v>
      </c>
      <c r="V498" s="86">
        <v>5698.3643599999996</v>
      </c>
      <c r="W498" s="86">
        <f t="shared" si="88"/>
        <v>14836.086187609413</v>
      </c>
      <c r="X498" s="86"/>
      <c r="Y498" s="90"/>
      <c r="Z498" s="86" t="s">
        <v>1302</v>
      </c>
      <c r="AA498" s="89" t="s">
        <v>317</v>
      </c>
      <c r="AB498" s="90">
        <v>2022</v>
      </c>
      <c r="AC498" s="88" t="s">
        <v>1622</v>
      </c>
      <c r="AD498" s="90">
        <v>10</v>
      </c>
      <c r="AE498" s="172">
        <f t="shared" si="94"/>
        <v>48354</v>
      </c>
      <c r="AF498" s="91">
        <f t="shared" si="95"/>
        <v>2032</v>
      </c>
    </row>
    <row r="499" spans="1:32" ht="14.25" customHeight="1">
      <c r="A499" s="81" t="s">
        <v>24</v>
      </c>
      <c r="B499" s="81">
        <v>151051</v>
      </c>
      <c r="C499" s="81" t="s">
        <v>1606</v>
      </c>
      <c r="D499" s="82" t="s">
        <v>1607</v>
      </c>
      <c r="E499" s="83" t="s">
        <v>1623</v>
      </c>
      <c r="F499" s="82"/>
      <c r="G499" s="81">
        <v>1024</v>
      </c>
      <c r="H499" s="81" t="s">
        <v>1187</v>
      </c>
      <c r="I499" s="85">
        <v>5143</v>
      </c>
      <c r="J499" s="85">
        <v>6.3944267438535025</v>
      </c>
      <c r="K499" s="86">
        <v>4411.9434722869055</v>
      </c>
      <c r="L499" s="87">
        <f t="shared" si="51"/>
        <v>0.73532391204781755</v>
      </c>
      <c r="M499" s="86">
        <f t="shared" si="86"/>
        <v>0</v>
      </c>
      <c r="N499" s="86">
        <v>0</v>
      </c>
      <c r="O499" s="86">
        <v>0</v>
      </c>
      <c r="P499" s="86">
        <v>2331.789038893668</v>
      </c>
      <c r="Q499" s="86">
        <v>0</v>
      </c>
      <c r="R499" s="86">
        <v>0</v>
      </c>
      <c r="S499" s="86">
        <f t="shared" si="87"/>
        <v>6743.7325111805731</v>
      </c>
      <c r="T499" s="81" t="s">
        <v>74</v>
      </c>
      <c r="U499" s="81">
        <v>2034</v>
      </c>
      <c r="V499" s="86">
        <v>2875.4160457142852</v>
      </c>
      <c r="W499" s="86">
        <f t="shared" si="88"/>
        <v>9619.1485568948592</v>
      </c>
      <c r="X499" s="86"/>
      <c r="Y499" s="90"/>
      <c r="Z499" s="86" t="s">
        <v>466</v>
      </c>
      <c r="AA499" s="89" t="s">
        <v>304</v>
      </c>
      <c r="AB499" s="90">
        <v>2022</v>
      </c>
      <c r="AC499" s="88" t="s">
        <v>1624</v>
      </c>
      <c r="AD499" s="90">
        <v>10</v>
      </c>
      <c r="AE499" s="172">
        <f t="shared" si="94"/>
        <v>48294</v>
      </c>
      <c r="AF499" s="91">
        <f t="shared" si="95"/>
        <v>2032</v>
      </c>
    </row>
    <row r="500" spans="1:32" ht="14.25" customHeight="1">
      <c r="A500" s="81" t="s">
        <v>24</v>
      </c>
      <c r="B500" s="81">
        <v>151051</v>
      </c>
      <c r="C500" s="81" t="s">
        <v>1606</v>
      </c>
      <c r="D500" s="94" t="s">
        <v>1607</v>
      </c>
      <c r="E500" s="83" t="s">
        <v>1625</v>
      </c>
      <c r="F500" s="82"/>
      <c r="G500" s="81">
        <v>1024</v>
      </c>
      <c r="H500" s="81" t="s">
        <v>1187</v>
      </c>
      <c r="I500" s="85">
        <v>6906</v>
      </c>
      <c r="J500" s="85">
        <v>6.3944267438535025</v>
      </c>
      <c r="K500" s="86">
        <v>4411.9434722869055</v>
      </c>
      <c r="L500" s="87">
        <f t="shared" si="51"/>
        <v>0.73532391204781755</v>
      </c>
      <c r="M500" s="86">
        <f t="shared" si="86"/>
        <v>666.20346431532266</v>
      </c>
      <c r="N500" s="86">
        <v>0</v>
      </c>
      <c r="O500" s="86">
        <v>0</v>
      </c>
      <c r="P500" s="86">
        <v>2331.789038893668</v>
      </c>
      <c r="Q500" s="86">
        <v>0</v>
      </c>
      <c r="R500" s="86">
        <v>0</v>
      </c>
      <c r="S500" s="86">
        <f t="shared" si="87"/>
        <v>7409.9359754958969</v>
      </c>
      <c r="T500" s="81" t="s">
        <v>74</v>
      </c>
      <c r="U500" s="83">
        <f t="shared" ref="U500:U502" si="96">AF500</f>
        <v>2032</v>
      </c>
      <c r="V500" s="86">
        <v>3777.4957999999992</v>
      </c>
      <c r="W500" s="86">
        <f t="shared" si="88"/>
        <v>11187.431775495896</v>
      </c>
      <c r="X500" s="86"/>
      <c r="Y500" s="90"/>
      <c r="Z500" s="86" t="s">
        <v>1626</v>
      </c>
      <c r="AA500" s="89" t="s">
        <v>1627</v>
      </c>
      <c r="AB500" s="90">
        <v>2022</v>
      </c>
      <c r="AC500" s="88" t="s">
        <v>1628</v>
      </c>
      <c r="AD500" s="90">
        <v>10</v>
      </c>
      <c r="AE500" s="172">
        <f t="shared" si="94"/>
        <v>48340</v>
      </c>
      <c r="AF500" s="91">
        <f t="shared" si="95"/>
        <v>2032</v>
      </c>
    </row>
    <row r="501" spans="1:32" ht="14.25" customHeight="1">
      <c r="A501" s="81" t="s">
        <v>24</v>
      </c>
      <c r="B501" s="81">
        <v>151051</v>
      </c>
      <c r="C501" s="81" t="s">
        <v>1599</v>
      </c>
      <c r="D501" s="82" t="s">
        <v>1600</v>
      </c>
      <c r="E501" s="83" t="s">
        <v>1629</v>
      </c>
      <c r="F501" s="82"/>
      <c r="G501" s="81">
        <v>1212</v>
      </c>
      <c r="H501" s="81" t="s">
        <v>1187</v>
      </c>
      <c r="I501" s="85">
        <v>7550</v>
      </c>
      <c r="J501" s="85">
        <v>7.5289218113113829</v>
      </c>
      <c r="K501" s="86">
        <v>5194.7076367249047</v>
      </c>
      <c r="L501" s="87">
        <f t="shared" si="51"/>
        <v>0.86578460612081742</v>
      </c>
      <c r="M501" s="86">
        <f t="shared" si="86"/>
        <v>1341.9661394872669</v>
      </c>
      <c r="N501" s="86">
        <v>0</v>
      </c>
      <c r="O501" s="86">
        <v>0</v>
      </c>
      <c r="P501" s="86">
        <v>2331.789038893668</v>
      </c>
      <c r="Q501" s="86">
        <v>0</v>
      </c>
      <c r="R501" s="86">
        <v>0</v>
      </c>
      <c r="S501" s="86">
        <f t="shared" si="87"/>
        <v>8868.4628151058405</v>
      </c>
      <c r="T501" s="81" t="s">
        <v>74</v>
      </c>
      <c r="U501" s="83">
        <f t="shared" si="96"/>
        <v>2033</v>
      </c>
      <c r="V501" s="86">
        <v>2475.8841599999996</v>
      </c>
      <c r="W501" s="86">
        <f t="shared" si="88"/>
        <v>11344.34697510584</v>
      </c>
      <c r="X501" s="86"/>
      <c r="Y501" s="90"/>
      <c r="Z501" s="86" t="s">
        <v>545</v>
      </c>
      <c r="AA501" s="89" t="s">
        <v>546</v>
      </c>
      <c r="AB501" s="90">
        <v>2022</v>
      </c>
      <c r="AC501" s="88" t="s">
        <v>1630</v>
      </c>
      <c r="AD501" s="90">
        <v>10</v>
      </c>
      <c r="AE501" s="172">
        <f t="shared" si="94"/>
        <v>48482</v>
      </c>
      <c r="AF501" s="91">
        <f t="shared" si="95"/>
        <v>2033</v>
      </c>
    </row>
    <row r="502" spans="1:32" ht="14.25" customHeight="1">
      <c r="A502" s="81" t="s">
        <v>24</v>
      </c>
      <c r="B502" s="81">
        <v>151051</v>
      </c>
      <c r="C502" s="81" t="s">
        <v>1606</v>
      </c>
      <c r="D502" s="94" t="s">
        <v>1607</v>
      </c>
      <c r="E502" s="83" t="s">
        <v>1631</v>
      </c>
      <c r="F502" s="82"/>
      <c r="G502" s="81">
        <v>1212</v>
      </c>
      <c r="H502" s="81" t="s">
        <v>1187</v>
      </c>
      <c r="I502" s="85">
        <v>6347</v>
      </c>
      <c r="J502" s="85">
        <v>7.5289218113113829</v>
      </c>
      <c r="K502" s="86">
        <v>5194.7076367249047</v>
      </c>
      <c r="L502" s="87">
        <f t="shared" si="51"/>
        <v>0.86578460612081742</v>
      </c>
      <c r="M502" s="86">
        <f t="shared" si="86"/>
        <v>300.42725832392364</v>
      </c>
      <c r="N502" s="86">
        <v>0</v>
      </c>
      <c r="O502" s="86">
        <v>0</v>
      </c>
      <c r="P502" s="86">
        <v>2331.789038893668</v>
      </c>
      <c r="Q502" s="86">
        <v>0</v>
      </c>
      <c r="R502" s="86">
        <v>0</v>
      </c>
      <c r="S502" s="86">
        <f t="shared" si="87"/>
        <v>7826.9239339424967</v>
      </c>
      <c r="T502" s="81" t="s">
        <v>74</v>
      </c>
      <c r="U502" s="83">
        <f t="shared" si="96"/>
        <v>2035</v>
      </c>
      <c r="V502" s="86">
        <v>5218.4943599999997</v>
      </c>
      <c r="W502" s="86">
        <f t="shared" si="88"/>
        <v>13045.418293942497</v>
      </c>
      <c r="X502" s="86"/>
      <c r="Y502" s="90"/>
      <c r="Z502" s="86" t="s">
        <v>1520</v>
      </c>
      <c r="AA502" s="89" t="s">
        <v>1632</v>
      </c>
      <c r="AB502" s="90">
        <v>2024</v>
      </c>
      <c r="AC502" s="88" t="s">
        <v>1633</v>
      </c>
      <c r="AD502" s="90">
        <v>10</v>
      </c>
      <c r="AE502" s="172">
        <f t="shared" si="94"/>
        <v>49307</v>
      </c>
      <c r="AF502" s="91">
        <f t="shared" si="95"/>
        <v>2035</v>
      </c>
    </row>
    <row r="503" spans="1:32" ht="14.25" customHeight="1">
      <c r="A503" s="81" t="s">
        <v>24</v>
      </c>
      <c r="B503" s="81">
        <v>151051</v>
      </c>
      <c r="C503" s="81" t="s">
        <v>1606</v>
      </c>
      <c r="D503" s="94" t="s">
        <v>1607</v>
      </c>
      <c r="E503" s="83" t="s">
        <v>1634</v>
      </c>
      <c r="F503" s="82"/>
      <c r="G503" s="81">
        <v>1202</v>
      </c>
      <c r="H503" s="81" t="s">
        <v>1187</v>
      </c>
      <c r="I503" s="85">
        <v>4328</v>
      </c>
      <c r="J503" s="85">
        <v>7.5289218113113829</v>
      </c>
      <c r="K503" s="86">
        <v>5194.7076367249047</v>
      </c>
      <c r="L503" s="87">
        <f t="shared" si="51"/>
        <v>0.86578460612081742</v>
      </c>
      <c r="M503" s="86">
        <f t="shared" si="86"/>
        <v>0</v>
      </c>
      <c r="N503" s="86">
        <v>0</v>
      </c>
      <c r="O503" s="86">
        <v>0</v>
      </c>
      <c r="P503" s="86">
        <v>2331.789038893668</v>
      </c>
      <c r="Q503" s="86">
        <v>0</v>
      </c>
      <c r="R503" s="86">
        <v>0</v>
      </c>
      <c r="S503" s="86">
        <f t="shared" si="87"/>
        <v>7526.4966756185731</v>
      </c>
      <c r="T503" s="81" t="s">
        <v>74</v>
      </c>
      <c r="U503" s="81">
        <v>2034</v>
      </c>
      <c r="V503" s="86">
        <v>4991.5873199999996</v>
      </c>
      <c r="W503" s="86">
        <f t="shared" si="88"/>
        <v>12518.083995618574</v>
      </c>
      <c r="X503" s="86"/>
      <c r="Y503" s="90"/>
      <c r="Z503" s="86" t="s">
        <v>1391</v>
      </c>
      <c r="AA503" s="89" t="s">
        <v>1635</v>
      </c>
      <c r="AB503" s="90">
        <v>2024</v>
      </c>
      <c r="AC503" s="88" t="s">
        <v>1633</v>
      </c>
      <c r="AD503" s="90">
        <v>10</v>
      </c>
      <c r="AE503" s="172">
        <f t="shared" si="94"/>
        <v>49307</v>
      </c>
      <c r="AF503" s="91">
        <f t="shared" si="95"/>
        <v>2035</v>
      </c>
    </row>
    <row r="504" spans="1:32" ht="14.25" customHeight="1">
      <c r="A504" s="81" t="s">
        <v>24</v>
      </c>
      <c r="B504" s="81">
        <v>151051</v>
      </c>
      <c r="C504" s="81" t="s">
        <v>1606</v>
      </c>
      <c r="D504" s="82" t="s">
        <v>1607</v>
      </c>
      <c r="E504" s="83" t="s">
        <v>1636</v>
      </c>
      <c r="F504" s="82"/>
      <c r="G504" s="81">
        <v>1024</v>
      </c>
      <c r="H504" s="81" t="s">
        <v>1187</v>
      </c>
      <c r="I504" s="85">
        <v>9467</v>
      </c>
      <c r="J504" s="85">
        <v>6.3944267438535025</v>
      </c>
      <c r="K504" s="86">
        <v>4411.9434722869055</v>
      </c>
      <c r="L504" s="87">
        <f t="shared" si="51"/>
        <v>0.73532391204781755</v>
      </c>
      <c r="M504" s="86">
        <f t="shared" si="86"/>
        <v>2549.3680030697833</v>
      </c>
      <c r="N504" s="86">
        <v>0</v>
      </c>
      <c r="O504" s="86">
        <v>0</v>
      </c>
      <c r="P504" s="86">
        <v>2331.789038893668</v>
      </c>
      <c r="Q504" s="86">
        <v>0</v>
      </c>
      <c r="R504" s="86">
        <v>0</v>
      </c>
      <c r="S504" s="86">
        <f t="shared" si="87"/>
        <v>9293.1005142503564</v>
      </c>
      <c r="T504" s="81" t="s">
        <v>74</v>
      </c>
      <c r="U504" s="83">
        <f t="shared" ref="U504:U505" si="97">AF504</f>
        <v>2035</v>
      </c>
      <c r="V504" s="86">
        <v>4798.7408399999995</v>
      </c>
      <c r="W504" s="86">
        <f t="shared" si="88"/>
        <v>14091.841354250355</v>
      </c>
      <c r="X504" s="86"/>
      <c r="Y504" s="90"/>
      <c r="Z504" s="86" t="s">
        <v>1626</v>
      </c>
      <c r="AA504" s="89" t="s">
        <v>1637</v>
      </c>
      <c r="AB504" s="90">
        <v>2025</v>
      </c>
      <c r="AC504" s="88" t="s">
        <v>1633</v>
      </c>
      <c r="AD504" s="90">
        <v>10</v>
      </c>
      <c r="AE504" s="172">
        <f t="shared" si="94"/>
        <v>49307</v>
      </c>
      <c r="AF504" s="91">
        <f t="shared" si="95"/>
        <v>2035</v>
      </c>
    </row>
    <row r="505" spans="1:32" ht="14.25" customHeight="1">
      <c r="A505" s="81" t="s">
        <v>24</v>
      </c>
      <c r="B505" s="81">
        <v>151051</v>
      </c>
      <c r="C505" s="81" t="s">
        <v>1606</v>
      </c>
      <c r="D505" s="94" t="s">
        <v>1607</v>
      </c>
      <c r="E505" s="83" t="s">
        <v>1638</v>
      </c>
      <c r="F505" s="82"/>
      <c r="G505" s="81">
        <v>1212</v>
      </c>
      <c r="H505" s="81" t="s">
        <v>1187</v>
      </c>
      <c r="I505" s="85">
        <v>42</v>
      </c>
      <c r="J505" s="85">
        <v>7.5289218113113829</v>
      </c>
      <c r="K505" s="86">
        <v>5194.7076367249047</v>
      </c>
      <c r="L505" s="87">
        <f t="shared" si="51"/>
        <v>0.86578460612081742</v>
      </c>
      <c r="M505" s="86">
        <f t="shared" si="86"/>
        <v>0</v>
      </c>
      <c r="N505" s="86">
        <v>0</v>
      </c>
      <c r="O505" s="86">
        <v>0</v>
      </c>
      <c r="P505" s="86">
        <v>2331.789038893668</v>
      </c>
      <c r="Q505" s="86">
        <v>0</v>
      </c>
      <c r="R505" s="86">
        <v>0</v>
      </c>
      <c r="S505" s="86">
        <f t="shared" si="87"/>
        <v>7526.4966756185731</v>
      </c>
      <c r="T505" s="81" t="s">
        <v>74</v>
      </c>
      <c r="U505" s="83">
        <f t="shared" si="97"/>
        <v>2036</v>
      </c>
      <c r="V505" s="86">
        <v>3785.1328799999992</v>
      </c>
      <c r="W505" s="86">
        <f t="shared" si="88"/>
        <v>11311.629555618572</v>
      </c>
      <c r="X505" s="86"/>
      <c r="Y505" s="90"/>
      <c r="Z505" s="86" t="s">
        <v>1520</v>
      </c>
      <c r="AA505" s="89" t="s">
        <v>1632</v>
      </c>
      <c r="AB505" s="90">
        <v>2025</v>
      </c>
      <c r="AC505" s="88" t="s">
        <v>1497</v>
      </c>
      <c r="AD505" s="90">
        <v>10</v>
      </c>
      <c r="AE505" s="172">
        <f t="shared" si="94"/>
        <v>49506</v>
      </c>
      <c r="AF505" s="91">
        <f t="shared" si="95"/>
        <v>2036</v>
      </c>
    </row>
    <row r="506" spans="1:32" ht="14.25" customHeight="1">
      <c r="A506" s="81" t="s">
        <v>24</v>
      </c>
      <c r="B506" s="81">
        <v>151051</v>
      </c>
      <c r="C506" s="81" t="s">
        <v>1606</v>
      </c>
      <c r="D506" s="82" t="s">
        <v>1607</v>
      </c>
      <c r="E506" s="83" t="s">
        <v>1639</v>
      </c>
      <c r="F506" s="82"/>
      <c r="G506" s="81">
        <v>1212</v>
      </c>
      <c r="H506" s="81" t="s">
        <v>1187</v>
      </c>
      <c r="I506" s="85">
        <v>3944</v>
      </c>
      <c r="J506" s="85">
        <v>7.5289218113113829</v>
      </c>
      <c r="K506" s="86">
        <v>5194.7076367249047</v>
      </c>
      <c r="L506" s="87">
        <f t="shared" si="51"/>
        <v>0.86578460612081742</v>
      </c>
      <c r="M506" s="86">
        <f t="shared" si="86"/>
        <v>0</v>
      </c>
      <c r="N506" s="86">
        <v>0</v>
      </c>
      <c r="O506" s="86">
        <v>0</v>
      </c>
      <c r="P506" s="86">
        <v>2331.789038893668</v>
      </c>
      <c r="Q506" s="86">
        <v>0</v>
      </c>
      <c r="R506" s="86">
        <v>0</v>
      </c>
      <c r="S506" s="86">
        <f t="shared" si="87"/>
        <v>7526.4966756185731</v>
      </c>
      <c r="T506" s="81" t="s">
        <v>74</v>
      </c>
      <c r="U506" s="81">
        <v>2036</v>
      </c>
      <c r="V506" s="86">
        <v>3415.6024444444442</v>
      </c>
      <c r="W506" s="86">
        <f t="shared" si="88"/>
        <v>10942.099120063018</v>
      </c>
      <c r="X506" s="86"/>
      <c r="Y506" s="90">
        <v>141022</v>
      </c>
      <c r="Z506" s="86" t="s">
        <v>303</v>
      </c>
      <c r="AA506" s="89" t="s">
        <v>304</v>
      </c>
      <c r="AB506" s="90">
        <v>2026</v>
      </c>
      <c r="AC506" s="88" t="s">
        <v>661</v>
      </c>
      <c r="AD506" s="90">
        <v>10</v>
      </c>
      <c r="AE506" s="172" t="str">
        <f t="shared" ref="AE506:AE507" si="98">IFERROR(IF(AC506="","",AC506+(365*AD506)),"TBD")</f>
        <v>TBD</v>
      </c>
      <c r="AF506" s="91" t="s">
        <v>376</v>
      </c>
    </row>
    <row r="507" spans="1:32" ht="14.25" customHeight="1">
      <c r="A507" s="81" t="s">
        <v>24</v>
      </c>
      <c r="B507" s="81">
        <v>151051</v>
      </c>
      <c r="C507" s="81" t="s">
        <v>1606</v>
      </c>
      <c r="D507" s="94" t="s">
        <v>1607</v>
      </c>
      <c r="E507" s="83" t="s">
        <v>1640</v>
      </c>
      <c r="F507" s="82"/>
      <c r="G507" s="81">
        <v>1212</v>
      </c>
      <c r="H507" s="81" t="s">
        <v>1187</v>
      </c>
      <c r="I507" s="85">
        <v>8676</v>
      </c>
      <c r="J507" s="85">
        <v>7.5289218113113829</v>
      </c>
      <c r="K507" s="86">
        <v>5194.7076367249047</v>
      </c>
      <c r="L507" s="87">
        <f t="shared" si="51"/>
        <v>0.86578460612081742</v>
      </c>
      <c r="M507" s="86">
        <f t="shared" si="86"/>
        <v>2316.8396059793076</v>
      </c>
      <c r="N507" s="86">
        <v>0</v>
      </c>
      <c r="O507" s="86">
        <v>0</v>
      </c>
      <c r="P507" s="86">
        <v>2331.789038893668</v>
      </c>
      <c r="Q507" s="86">
        <v>0</v>
      </c>
      <c r="R507" s="86">
        <v>0</v>
      </c>
      <c r="S507" s="86">
        <f t="shared" si="87"/>
        <v>9843.3362815978799</v>
      </c>
      <c r="T507" s="81" t="s">
        <v>74</v>
      </c>
      <c r="U507" s="81">
        <v>2036</v>
      </c>
      <c r="V507" s="86">
        <v>3436.2493333333332</v>
      </c>
      <c r="W507" s="86">
        <f t="shared" si="88"/>
        <v>13279.585614931213</v>
      </c>
      <c r="X507" s="86"/>
      <c r="Y507" s="90">
        <v>141065</v>
      </c>
      <c r="Z507" s="86" t="s">
        <v>439</v>
      </c>
      <c r="AA507" s="89" t="s">
        <v>304</v>
      </c>
      <c r="AB507" s="90">
        <v>2026</v>
      </c>
      <c r="AC507" s="88" t="s">
        <v>661</v>
      </c>
      <c r="AD507" s="90">
        <v>10</v>
      </c>
      <c r="AE507" s="172" t="str">
        <f t="shared" si="98"/>
        <v>TBD</v>
      </c>
      <c r="AF507" s="91" t="s">
        <v>376</v>
      </c>
    </row>
    <row r="508" spans="1:32" ht="14.25" customHeight="1">
      <c r="A508" s="81" t="s">
        <v>24</v>
      </c>
      <c r="B508" s="81">
        <v>152600</v>
      </c>
      <c r="C508" s="81" t="s">
        <v>1641</v>
      </c>
      <c r="D508" s="94" t="s">
        <v>1642</v>
      </c>
      <c r="E508" s="83" t="s">
        <v>1643</v>
      </c>
      <c r="F508" s="82"/>
      <c r="G508" s="81">
        <v>1024</v>
      </c>
      <c r="H508" s="81" t="s">
        <v>1187</v>
      </c>
      <c r="I508" s="85">
        <v>5096</v>
      </c>
      <c r="J508" s="85">
        <v>6.3944267438535025</v>
      </c>
      <c r="K508" s="86">
        <v>4411.9434722869055</v>
      </c>
      <c r="L508" s="87">
        <f t="shared" si="51"/>
        <v>0.73532391204781755</v>
      </c>
      <c r="M508" s="86">
        <f t="shared" si="86"/>
        <v>0</v>
      </c>
      <c r="N508" s="86">
        <v>0</v>
      </c>
      <c r="O508" s="86">
        <v>0</v>
      </c>
      <c r="P508" s="86">
        <v>2331.789038893668</v>
      </c>
      <c r="Q508" s="86">
        <v>0</v>
      </c>
      <c r="R508" s="86">
        <v>0</v>
      </c>
      <c r="S508" s="86">
        <f t="shared" si="87"/>
        <v>6743.7325111805731</v>
      </c>
      <c r="T508" s="81" t="s">
        <v>102</v>
      </c>
      <c r="U508" s="83">
        <f>AF508</f>
        <v>2033</v>
      </c>
      <c r="V508" s="86">
        <v>8237.0195999999978</v>
      </c>
      <c r="W508" s="86">
        <f t="shared" si="88"/>
        <v>14980.752111180571</v>
      </c>
      <c r="X508" s="86"/>
      <c r="Y508" s="90"/>
      <c r="Z508" s="86" t="s">
        <v>1626</v>
      </c>
      <c r="AA508" s="89" t="s">
        <v>304</v>
      </c>
      <c r="AB508" s="90">
        <v>2022</v>
      </c>
      <c r="AC508" s="88" t="s">
        <v>1644</v>
      </c>
      <c r="AD508" s="90">
        <v>10</v>
      </c>
      <c r="AE508" s="172">
        <f t="shared" ref="AE508:AE582" si="99">IF(AC508="","",AC508+(365*AD508))</f>
        <v>48608</v>
      </c>
      <c r="AF508" s="91">
        <f t="shared" ref="AF508:AF607" si="100">IF(AE508="","", IF(MONTH(AE508)&gt;6,YEAR(AE508)+1,YEAR(AE508)))</f>
        <v>2033</v>
      </c>
    </row>
    <row r="509" spans="1:32" ht="14.25" customHeight="1">
      <c r="A509" s="81" t="s">
        <v>31</v>
      </c>
      <c r="B509" s="81">
        <v>600000</v>
      </c>
      <c r="C509" s="81" t="s">
        <v>1645</v>
      </c>
      <c r="D509" s="82" t="s">
        <v>1646</v>
      </c>
      <c r="E509" s="83" t="s">
        <v>1647</v>
      </c>
      <c r="F509" s="82" t="s">
        <v>1648</v>
      </c>
      <c r="G509" s="81">
        <v>1212</v>
      </c>
      <c r="H509" s="81" t="s">
        <v>1187</v>
      </c>
      <c r="I509" s="85">
        <v>232</v>
      </c>
      <c r="J509" s="85">
        <v>7.5289218113113829</v>
      </c>
      <c r="K509" s="86">
        <v>5194.7076367249047</v>
      </c>
      <c r="L509" s="87">
        <f t="shared" si="51"/>
        <v>0.86578460612081742</v>
      </c>
      <c r="M509" s="86">
        <f t="shared" si="86"/>
        <v>0</v>
      </c>
      <c r="N509" s="86">
        <v>0</v>
      </c>
      <c r="O509" s="86">
        <v>0</v>
      </c>
      <c r="P509" s="86">
        <v>2331.789038893668</v>
      </c>
      <c r="Q509" s="86">
        <v>0</v>
      </c>
      <c r="R509" s="86">
        <v>0</v>
      </c>
      <c r="S509" s="86">
        <f t="shared" si="87"/>
        <v>7526.4966756185731</v>
      </c>
      <c r="T509" s="81" t="s">
        <v>91</v>
      </c>
      <c r="U509" s="81"/>
      <c r="V509" s="86">
        <v>0</v>
      </c>
      <c r="W509" s="86">
        <f t="shared" si="88"/>
        <v>7526.4966756185731</v>
      </c>
      <c r="X509" s="86"/>
      <c r="Y509" s="90"/>
      <c r="Z509" s="86" t="s">
        <v>1649</v>
      </c>
      <c r="AA509" s="89" t="s">
        <v>1650</v>
      </c>
      <c r="AB509" s="90">
        <v>2002</v>
      </c>
      <c r="AC509" s="88" t="s">
        <v>1651</v>
      </c>
      <c r="AD509" s="90">
        <v>10</v>
      </c>
      <c r="AE509" s="172">
        <f t="shared" si="99"/>
        <v>41230</v>
      </c>
      <c r="AF509" s="91">
        <f t="shared" si="100"/>
        <v>2013</v>
      </c>
    </row>
    <row r="510" spans="1:32" ht="14.25" customHeight="1">
      <c r="A510" s="81" t="s">
        <v>31</v>
      </c>
      <c r="B510" s="81">
        <v>600000</v>
      </c>
      <c r="C510" s="81" t="s">
        <v>1645</v>
      </c>
      <c r="D510" s="94" t="s">
        <v>1646</v>
      </c>
      <c r="E510" s="83" t="s">
        <v>1652</v>
      </c>
      <c r="F510" s="82" t="s">
        <v>1653</v>
      </c>
      <c r="G510" s="81">
        <v>1212</v>
      </c>
      <c r="H510" s="81" t="s">
        <v>1187</v>
      </c>
      <c r="I510" s="85">
        <v>37</v>
      </c>
      <c r="J510" s="85">
        <v>7.5289218113113829</v>
      </c>
      <c r="K510" s="86">
        <v>5194.7076367249047</v>
      </c>
      <c r="L510" s="87">
        <f t="shared" si="51"/>
        <v>0.86578460612081742</v>
      </c>
      <c r="M510" s="86">
        <f t="shared" si="86"/>
        <v>0</v>
      </c>
      <c r="N510" s="86">
        <v>0</v>
      </c>
      <c r="O510" s="86">
        <v>0</v>
      </c>
      <c r="P510" s="86">
        <v>2331.789038893668</v>
      </c>
      <c r="Q510" s="86">
        <v>0</v>
      </c>
      <c r="R510" s="86">
        <v>0</v>
      </c>
      <c r="S510" s="86">
        <f t="shared" si="87"/>
        <v>7526.4966756185731</v>
      </c>
      <c r="T510" s="81" t="s">
        <v>91</v>
      </c>
      <c r="U510" s="81"/>
      <c r="V510" s="86">
        <v>0</v>
      </c>
      <c r="W510" s="86">
        <f t="shared" si="88"/>
        <v>7526.4966756185731</v>
      </c>
      <c r="X510" s="86"/>
      <c r="Y510" s="90"/>
      <c r="Z510" s="86" t="s">
        <v>1302</v>
      </c>
      <c r="AA510" s="89" t="s">
        <v>317</v>
      </c>
      <c r="AB510" s="90">
        <v>2004</v>
      </c>
      <c r="AC510" s="88" t="s">
        <v>1654</v>
      </c>
      <c r="AD510" s="90">
        <v>10</v>
      </c>
      <c r="AE510" s="172">
        <f t="shared" si="99"/>
        <v>41736</v>
      </c>
      <c r="AF510" s="91">
        <f t="shared" si="100"/>
        <v>2014</v>
      </c>
    </row>
    <row r="511" spans="1:32" ht="14.25" customHeight="1">
      <c r="A511" s="81" t="s">
        <v>31</v>
      </c>
      <c r="B511" s="81">
        <v>600000</v>
      </c>
      <c r="C511" s="81" t="s">
        <v>1645</v>
      </c>
      <c r="D511" s="94" t="s">
        <v>1646</v>
      </c>
      <c r="E511" s="83" t="s">
        <v>1655</v>
      </c>
      <c r="F511" s="82" t="s">
        <v>1656</v>
      </c>
      <c r="G511" s="81">
        <v>1034</v>
      </c>
      <c r="H511" s="81" t="s">
        <v>1187</v>
      </c>
      <c r="I511" s="85">
        <v>5368</v>
      </c>
      <c r="J511" s="85">
        <v>8.0446013874286031</v>
      </c>
      <c r="K511" s="86">
        <v>5550.50952965127</v>
      </c>
      <c r="L511" s="87">
        <f t="shared" si="51"/>
        <v>0.92508492160854505</v>
      </c>
      <c r="M511" s="86">
        <f t="shared" si="86"/>
        <v>0</v>
      </c>
      <c r="N511" s="86">
        <v>0</v>
      </c>
      <c r="O511" s="86">
        <v>0</v>
      </c>
      <c r="P511" s="86">
        <v>2331.789038893668</v>
      </c>
      <c r="Q511" s="86">
        <v>0</v>
      </c>
      <c r="R511" s="86">
        <v>1170.9699999999998</v>
      </c>
      <c r="S511" s="86">
        <f t="shared" si="87"/>
        <v>9053.2685685449378</v>
      </c>
      <c r="T511" s="81" t="s">
        <v>310</v>
      </c>
      <c r="U511" s="81"/>
      <c r="V511" s="86">
        <v>0</v>
      </c>
      <c r="W511" s="86">
        <f t="shared" si="88"/>
        <v>9053.2685685449378</v>
      </c>
      <c r="X511" s="86"/>
      <c r="Y511" s="90"/>
      <c r="Z511" s="86" t="s">
        <v>1657</v>
      </c>
      <c r="AA511" s="89" t="s">
        <v>1658</v>
      </c>
      <c r="AB511" s="90">
        <v>2013</v>
      </c>
      <c r="AC511" s="88" t="s">
        <v>1659</v>
      </c>
      <c r="AD511" s="90">
        <v>10</v>
      </c>
      <c r="AE511" s="172">
        <f t="shared" si="99"/>
        <v>45836</v>
      </c>
      <c r="AF511" s="91">
        <f t="shared" si="100"/>
        <v>2025</v>
      </c>
    </row>
    <row r="512" spans="1:32" ht="14.25" customHeight="1">
      <c r="A512" s="81" t="s">
        <v>31</v>
      </c>
      <c r="B512" s="81">
        <v>600000</v>
      </c>
      <c r="C512" s="81" t="s">
        <v>1645</v>
      </c>
      <c r="D512" s="94" t="s">
        <v>1646</v>
      </c>
      <c r="E512" s="83" t="s">
        <v>1660</v>
      </c>
      <c r="F512" s="82" t="s">
        <v>1661</v>
      </c>
      <c r="G512" s="81">
        <v>1035</v>
      </c>
      <c r="H512" s="81" t="s">
        <v>1187</v>
      </c>
      <c r="I512" s="85">
        <v>13044</v>
      </c>
      <c r="J512" s="85">
        <v>8.8696887092161489</v>
      </c>
      <c r="K512" s="86">
        <v>6119.7925583334491</v>
      </c>
      <c r="L512" s="87">
        <f t="shared" si="51"/>
        <v>1.0199654263889082</v>
      </c>
      <c r="M512" s="86">
        <f t="shared" si="86"/>
        <v>7184.636463483469</v>
      </c>
      <c r="N512" s="86">
        <v>0</v>
      </c>
      <c r="O512" s="86">
        <v>0</v>
      </c>
      <c r="P512" s="86">
        <v>2331.789038893668</v>
      </c>
      <c r="Q512" s="86">
        <v>0</v>
      </c>
      <c r="R512" s="86">
        <v>1488.69</v>
      </c>
      <c r="S512" s="86">
        <f t="shared" si="87"/>
        <v>17124.908060710586</v>
      </c>
      <c r="T512" s="81" t="s">
        <v>2084</v>
      </c>
      <c r="U512" s="83">
        <f t="shared" ref="U512:U516" si="101">AF512</f>
        <v>2027</v>
      </c>
      <c r="V512" s="86">
        <v>0</v>
      </c>
      <c r="W512" s="86">
        <f t="shared" si="88"/>
        <v>17124.908060710586</v>
      </c>
      <c r="X512" s="86"/>
      <c r="Y512" s="90"/>
      <c r="Z512" s="86" t="s">
        <v>556</v>
      </c>
      <c r="AA512" s="89" t="s">
        <v>1662</v>
      </c>
      <c r="AB512" s="90">
        <v>2016</v>
      </c>
      <c r="AC512" s="88" t="s">
        <v>1663</v>
      </c>
      <c r="AD512" s="90">
        <v>10</v>
      </c>
      <c r="AE512" s="172">
        <f t="shared" si="99"/>
        <v>46402</v>
      </c>
      <c r="AF512" s="91">
        <f t="shared" si="100"/>
        <v>2027</v>
      </c>
    </row>
    <row r="513" spans="1:32" ht="14.25" customHeight="1">
      <c r="A513" s="81" t="s">
        <v>31</v>
      </c>
      <c r="B513" s="81">
        <v>600000</v>
      </c>
      <c r="C513" s="81" t="s">
        <v>1645</v>
      </c>
      <c r="D513" s="94" t="s">
        <v>1646</v>
      </c>
      <c r="E513" s="83" t="s">
        <v>1664</v>
      </c>
      <c r="F513" s="82" t="s">
        <v>1665</v>
      </c>
      <c r="G513" s="81">
        <v>1212</v>
      </c>
      <c r="H513" s="81" t="s">
        <v>1187</v>
      </c>
      <c r="I513" s="85">
        <v>7872</v>
      </c>
      <c r="J513" s="85">
        <v>7.5289218113113829</v>
      </c>
      <c r="K513" s="86">
        <v>5194.7076367249047</v>
      </c>
      <c r="L513" s="87">
        <f t="shared" ref="L513:L767" si="102">K513/(500*12)</f>
        <v>0.86578460612081742</v>
      </c>
      <c r="M513" s="86">
        <f t="shared" si="86"/>
        <v>1620.7487826581703</v>
      </c>
      <c r="N513" s="86">
        <v>0</v>
      </c>
      <c r="O513" s="86">
        <v>0</v>
      </c>
      <c r="P513" s="86">
        <v>2331.789038893668</v>
      </c>
      <c r="Q513" s="86">
        <v>0</v>
      </c>
      <c r="R513" s="86">
        <v>678.07999999999993</v>
      </c>
      <c r="S513" s="86">
        <f t="shared" si="87"/>
        <v>9825.3254582767422</v>
      </c>
      <c r="T513" s="81" t="s">
        <v>74</v>
      </c>
      <c r="U513" s="83">
        <f t="shared" si="101"/>
        <v>2032</v>
      </c>
      <c r="V513" s="86">
        <v>3863.79072</v>
      </c>
      <c r="W513" s="86">
        <f t="shared" si="88"/>
        <v>13689.116178276741</v>
      </c>
      <c r="X513" s="86"/>
      <c r="Y513" s="90"/>
      <c r="Z513" s="86" t="s">
        <v>1302</v>
      </c>
      <c r="AA513" s="89" t="s">
        <v>317</v>
      </c>
      <c r="AB513" s="90">
        <v>2021</v>
      </c>
      <c r="AC513" s="88" t="s">
        <v>1666</v>
      </c>
      <c r="AD513" s="90">
        <v>10</v>
      </c>
      <c r="AE513" s="172">
        <f t="shared" si="99"/>
        <v>48160</v>
      </c>
      <c r="AF513" s="91">
        <f t="shared" si="100"/>
        <v>2032</v>
      </c>
    </row>
    <row r="514" spans="1:32" ht="14.25" customHeight="1">
      <c r="A514" s="81" t="s">
        <v>31</v>
      </c>
      <c r="B514" s="81">
        <v>600000</v>
      </c>
      <c r="C514" s="81" t="s">
        <v>1645</v>
      </c>
      <c r="D514" s="82" t="s">
        <v>1646</v>
      </c>
      <c r="E514" s="83" t="s">
        <v>1667</v>
      </c>
      <c r="F514" s="82" t="s">
        <v>1668</v>
      </c>
      <c r="G514" s="81">
        <v>1035</v>
      </c>
      <c r="H514" s="81" t="s">
        <v>1187</v>
      </c>
      <c r="I514" s="85">
        <v>413</v>
      </c>
      <c r="J514" s="85">
        <v>8.8696887092161489</v>
      </c>
      <c r="K514" s="86">
        <v>6119.7925583334491</v>
      </c>
      <c r="L514" s="87">
        <f t="shared" si="102"/>
        <v>1.0199654263889082</v>
      </c>
      <c r="M514" s="86">
        <f t="shared" si="86"/>
        <v>0</v>
      </c>
      <c r="N514" s="86">
        <v>0</v>
      </c>
      <c r="O514" s="86">
        <v>0</v>
      </c>
      <c r="P514" s="86">
        <v>2331.789038893668</v>
      </c>
      <c r="Q514" s="86">
        <v>0</v>
      </c>
      <c r="R514" s="86">
        <v>0</v>
      </c>
      <c r="S514" s="86">
        <f t="shared" si="87"/>
        <v>8451.5815972271175</v>
      </c>
      <c r="T514" s="81" t="s">
        <v>74</v>
      </c>
      <c r="U514" s="83">
        <f t="shared" si="101"/>
        <v>2035</v>
      </c>
      <c r="V514" s="86">
        <v>6957</v>
      </c>
      <c r="W514" s="86">
        <f t="shared" si="88"/>
        <v>15408.581597227118</v>
      </c>
      <c r="X514" s="86"/>
      <c r="Y514" s="90"/>
      <c r="Z514" s="86" t="s">
        <v>556</v>
      </c>
      <c r="AA514" s="89" t="s">
        <v>1662</v>
      </c>
      <c r="AB514" s="90">
        <v>2025</v>
      </c>
      <c r="AC514" s="88" t="s">
        <v>1669</v>
      </c>
      <c r="AD514" s="90">
        <v>10</v>
      </c>
      <c r="AE514" s="172">
        <f t="shared" si="99"/>
        <v>49458</v>
      </c>
      <c r="AF514" s="91">
        <f t="shared" si="100"/>
        <v>2035</v>
      </c>
    </row>
    <row r="515" spans="1:32" ht="14.25" customHeight="1">
      <c r="A515" s="81" t="s">
        <v>31</v>
      </c>
      <c r="B515" s="81">
        <v>600000</v>
      </c>
      <c r="C515" s="81" t="s">
        <v>1645</v>
      </c>
      <c r="D515" s="82" t="s">
        <v>1646</v>
      </c>
      <c r="E515" s="83" t="s">
        <v>1670</v>
      </c>
      <c r="F515" s="82" t="s">
        <v>1671</v>
      </c>
      <c r="G515" s="81">
        <v>1035</v>
      </c>
      <c r="H515" s="81" t="s">
        <v>1187</v>
      </c>
      <c r="I515" s="85">
        <v>1000</v>
      </c>
      <c r="J515" s="85">
        <v>8.8696887092161489</v>
      </c>
      <c r="K515" s="86">
        <v>6119.7925583334491</v>
      </c>
      <c r="L515" s="87">
        <f t="shared" si="102"/>
        <v>1.0199654263889082</v>
      </c>
      <c r="M515" s="86">
        <f t="shared" ref="M515:M578" si="103">IF(H515="N",IF(I515&gt;6000,L515,0)*(I515-(500*12)),0)</f>
        <v>0</v>
      </c>
      <c r="N515" s="86">
        <v>0</v>
      </c>
      <c r="O515" s="86">
        <v>0</v>
      </c>
      <c r="P515" s="86">
        <v>2331.789038893668</v>
      </c>
      <c r="Q515" s="86">
        <v>0</v>
      </c>
      <c r="R515" s="86">
        <v>0</v>
      </c>
      <c r="S515" s="86">
        <f t="shared" ref="S515:S578" si="104">K515+M515+N515+O515+P515+Q515+R515</f>
        <v>8451.5815972271175</v>
      </c>
      <c r="T515" s="81" t="s">
        <v>74</v>
      </c>
      <c r="U515" s="83">
        <f t="shared" si="101"/>
        <v>2035</v>
      </c>
      <c r="V515" s="86">
        <v>6957</v>
      </c>
      <c r="W515" s="86">
        <f t="shared" ref="W515:W578" si="105">V515+S515</f>
        <v>15408.581597227118</v>
      </c>
      <c r="X515" s="86"/>
      <c r="Y515" s="90"/>
      <c r="Z515" s="86" t="s">
        <v>556</v>
      </c>
      <c r="AA515" s="89" t="s">
        <v>1662</v>
      </c>
      <c r="AB515" s="90">
        <v>2025</v>
      </c>
      <c r="AC515" s="88" t="s">
        <v>1669</v>
      </c>
      <c r="AD515" s="90">
        <v>10</v>
      </c>
      <c r="AE515" s="172">
        <f t="shared" si="99"/>
        <v>49458</v>
      </c>
      <c r="AF515" s="91">
        <f t="shared" si="100"/>
        <v>2035</v>
      </c>
    </row>
    <row r="516" spans="1:32" ht="14.25" customHeight="1">
      <c r="A516" s="81" t="s">
        <v>31</v>
      </c>
      <c r="B516" s="81">
        <v>601080</v>
      </c>
      <c r="C516" s="81" t="s">
        <v>1672</v>
      </c>
      <c r="D516" s="94" t="s">
        <v>1673</v>
      </c>
      <c r="E516" s="83" t="s">
        <v>1674</v>
      </c>
      <c r="F516" s="82" t="s">
        <v>1675</v>
      </c>
      <c r="G516" s="81">
        <v>1212</v>
      </c>
      <c r="H516" s="81" t="s">
        <v>1187</v>
      </c>
      <c r="I516" s="85">
        <v>7738</v>
      </c>
      <c r="J516" s="85">
        <v>7.5289218113113829</v>
      </c>
      <c r="K516" s="86">
        <v>5194.7076367249047</v>
      </c>
      <c r="L516" s="87">
        <f t="shared" si="102"/>
        <v>0.86578460612081742</v>
      </c>
      <c r="M516" s="86">
        <f t="shared" si="103"/>
        <v>1504.7336454379806</v>
      </c>
      <c r="N516" s="86">
        <v>0</v>
      </c>
      <c r="O516" s="86">
        <v>0</v>
      </c>
      <c r="P516" s="86">
        <v>2331.789038893668</v>
      </c>
      <c r="Q516" s="86">
        <v>0</v>
      </c>
      <c r="R516" s="86">
        <v>643.85</v>
      </c>
      <c r="S516" s="86">
        <f t="shared" si="104"/>
        <v>9675.0803210565537</v>
      </c>
      <c r="T516" s="81" t="s">
        <v>74</v>
      </c>
      <c r="U516" s="83">
        <f t="shared" si="101"/>
        <v>2025</v>
      </c>
      <c r="V516" s="86">
        <v>3659.4273599999997</v>
      </c>
      <c r="W516" s="86">
        <f t="shared" si="105"/>
        <v>13334.507681056553</v>
      </c>
      <c r="X516" s="86"/>
      <c r="Y516" s="90"/>
      <c r="Z516" s="86" t="s">
        <v>316</v>
      </c>
      <c r="AA516" s="89" t="s">
        <v>317</v>
      </c>
      <c r="AB516" s="90">
        <v>2015</v>
      </c>
      <c r="AC516" s="173">
        <v>42072</v>
      </c>
      <c r="AD516" s="88">
        <v>10</v>
      </c>
      <c r="AE516" s="172">
        <f t="shared" si="99"/>
        <v>45722</v>
      </c>
      <c r="AF516" s="91">
        <f t="shared" si="100"/>
        <v>2025</v>
      </c>
    </row>
    <row r="517" spans="1:32" ht="14.25" customHeight="1">
      <c r="A517" s="81" t="s">
        <v>31</v>
      </c>
      <c r="B517" s="81">
        <v>601080</v>
      </c>
      <c r="C517" s="81" t="s">
        <v>1672</v>
      </c>
      <c r="D517" s="82" t="s">
        <v>1673</v>
      </c>
      <c r="E517" s="83" t="s">
        <v>1676</v>
      </c>
      <c r="F517" s="82" t="s">
        <v>1677</v>
      </c>
      <c r="G517" s="81">
        <v>1035</v>
      </c>
      <c r="H517" s="81" t="s">
        <v>1187</v>
      </c>
      <c r="I517" s="85">
        <v>12113</v>
      </c>
      <c r="J517" s="85">
        <v>8.8696887092161489</v>
      </c>
      <c r="K517" s="86">
        <v>6119.7925583334491</v>
      </c>
      <c r="L517" s="87">
        <f t="shared" si="102"/>
        <v>1.0199654263889082</v>
      </c>
      <c r="M517" s="86">
        <f t="shared" si="103"/>
        <v>6235.0486515153962</v>
      </c>
      <c r="N517" s="86">
        <v>0</v>
      </c>
      <c r="O517" s="86">
        <v>0</v>
      </c>
      <c r="P517" s="86">
        <v>2331.789038893668</v>
      </c>
      <c r="Q517" s="86">
        <v>0</v>
      </c>
      <c r="R517" s="86">
        <v>0</v>
      </c>
      <c r="S517" s="86">
        <f t="shared" si="104"/>
        <v>14686.630248742513</v>
      </c>
      <c r="T517" s="81" t="s">
        <v>310</v>
      </c>
      <c r="U517" s="81"/>
      <c r="V517" s="86">
        <v>0</v>
      </c>
      <c r="W517" s="86">
        <f t="shared" si="105"/>
        <v>14686.630248742513</v>
      </c>
      <c r="X517" s="86"/>
      <c r="Y517" s="90"/>
      <c r="Z517" s="86" t="s">
        <v>556</v>
      </c>
      <c r="AA517" s="89" t="s">
        <v>1662</v>
      </c>
      <c r="AB517" s="90">
        <v>2015</v>
      </c>
      <c r="AC517" s="88" t="s">
        <v>1678</v>
      </c>
      <c r="AD517" s="90">
        <v>10</v>
      </c>
      <c r="AE517" s="172">
        <f t="shared" si="99"/>
        <v>48599</v>
      </c>
      <c r="AF517" s="91">
        <f t="shared" si="100"/>
        <v>2033</v>
      </c>
    </row>
    <row r="518" spans="1:32" ht="14.25" customHeight="1">
      <c r="A518" s="81" t="s">
        <v>31</v>
      </c>
      <c r="B518" s="81">
        <v>601080</v>
      </c>
      <c r="C518" s="81" t="s">
        <v>1672</v>
      </c>
      <c r="D518" s="94" t="s">
        <v>1673</v>
      </c>
      <c r="E518" s="83" t="s">
        <v>1679</v>
      </c>
      <c r="F518" s="82" t="s">
        <v>1680</v>
      </c>
      <c r="G518" s="81">
        <v>1212</v>
      </c>
      <c r="H518" s="81" t="s">
        <v>1187</v>
      </c>
      <c r="I518" s="85">
        <v>5604</v>
      </c>
      <c r="J518" s="85">
        <v>7.5289218113113829</v>
      </c>
      <c r="K518" s="86">
        <v>5194.7076367249047</v>
      </c>
      <c r="L518" s="87">
        <f t="shared" si="102"/>
        <v>0.86578460612081742</v>
      </c>
      <c r="M518" s="86">
        <f t="shared" si="103"/>
        <v>0</v>
      </c>
      <c r="N518" s="86">
        <v>0</v>
      </c>
      <c r="O518" s="86">
        <v>0</v>
      </c>
      <c r="P518" s="86">
        <v>2331.789038893668</v>
      </c>
      <c r="Q518" s="86">
        <v>0</v>
      </c>
      <c r="R518" s="86">
        <v>2781.79</v>
      </c>
      <c r="S518" s="86">
        <f t="shared" si="104"/>
        <v>10308.286675618572</v>
      </c>
      <c r="T518" s="81" t="s">
        <v>74</v>
      </c>
      <c r="U518" s="83">
        <f>AF518</f>
        <v>2029</v>
      </c>
      <c r="V518" s="86">
        <v>2822.3707199999999</v>
      </c>
      <c r="W518" s="86">
        <f t="shared" si="105"/>
        <v>13130.657395618571</v>
      </c>
      <c r="X518" s="86"/>
      <c r="Y518" s="90"/>
      <c r="Z518" s="86" t="s">
        <v>1302</v>
      </c>
      <c r="AA518" s="89" t="s">
        <v>317</v>
      </c>
      <c r="AB518" s="90">
        <v>2018</v>
      </c>
      <c r="AC518" s="88" t="s">
        <v>1681</v>
      </c>
      <c r="AD518" s="90">
        <v>10</v>
      </c>
      <c r="AE518" s="172">
        <f t="shared" si="99"/>
        <v>47034</v>
      </c>
      <c r="AF518" s="91">
        <f t="shared" si="100"/>
        <v>2029</v>
      </c>
    </row>
    <row r="519" spans="1:32" ht="14.25" customHeight="1">
      <c r="A519" s="81" t="s">
        <v>31</v>
      </c>
      <c r="B519" s="81">
        <v>601090</v>
      </c>
      <c r="C519" s="81" t="s">
        <v>1682</v>
      </c>
      <c r="D519" s="94" t="s">
        <v>1683</v>
      </c>
      <c r="E519" s="83" t="s">
        <v>1684</v>
      </c>
      <c r="F519" s="82" t="s">
        <v>1685</v>
      </c>
      <c r="G519" s="81">
        <v>1024</v>
      </c>
      <c r="H519" s="81" t="s">
        <v>1187</v>
      </c>
      <c r="I519" s="85">
        <v>12707</v>
      </c>
      <c r="J519" s="85">
        <v>6.3944267438535025</v>
      </c>
      <c r="K519" s="86">
        <v>4411.9434722869055</v>
      </c>
      <c r="L519" s="87">
        <f t="shared" si="102"/>
        <v>0.73532391204781755</v>
      </c>
      <c r="M519" s="86">
        <f t="shared" si="103"/>
        <v>4931.8174781047119</v>
      </c>
      <c r="N519" s="86">
        <v>0</v>
      </c>
      <c r="O519" s="86">
        <v>0</v>
      </c>
      <c r="P519" s="86">
        <v>2331.789038893668</v>
      </c>
      <c r="Q519" s="86">
        <v>0</v>
      </c>
      <c r="R519" s="86">
        <v>0</v>
      </c>
      <c r="S519" s="86">
        <f t="shared" si="104"/>
        <v>11675.549989285286</v>
      </c>
      <c r="T519" s="81" t="s">
        <v>310</v>
      </c>
      <c r="U519" s="81"/>
      <c r="V519" s="86">
        <v>0</v>
      </c>
      <c r="W519" s="86">
        <f t="shared" si="105"/>
        <v>11675.549989285286</v>
      </c>
      <c r="X519" s="86"/>
      <c r="Y519" s="90"/>
      <c r="Z519" s="86" t="s">
        <v>439</v>
      </c>
      <c r="AA519" s="89" t="s">
        <v>304</v>
      </c>
      <c r="AB519" s="90">
        <v>2015</v>
      </c>
      <c r="AC519" s="88" t="s">
        <v>1686</v>
      </c>
      <c r="AD519" s="90">
        <v>10</v>
      </c>
      <c r="AE519" s="172">
        <f t="shared" si="99"/>
        <v>45732</v>
      </c>
      <c r="AF519" s="91">
        <f t="shared" si="100"/>
        <v>2025</v>
      </c>
    </row>
    <row r="520" spans="1:32" ht="14.25" customHeight="1">
      <c r="A520" s="81" t="s">
        <v>31</v>
      </c>
      <c r="B520" s="81">
        <v>601090</v>
      </c>
      <c r="C520" s="81" t="s">
        <v>1682</v>
      </c>
      <c r="D520" s="82" t="s">
        <v>1683</v>
      </c>
      <c r="E520" s="83" t="s">
        <v>1687</v>
      </c>
      <c r="F520" s="82" t="s">
        <v>1688</v>
      </c>
      <c r="G520" s="81">
        <v>1035</v>
      </c>
      <c r="H520" s="81" t="s">
        <v>1187</v>
      </c>
      <c r="I520" s="85">
        <v>4119</v>
      </c>
      <c r="J520" s="85">
        <v>8.8696887092161489</v>
      </c>
      <c r="K520" s="86">
        <v>6119.7925583334491</v>
      </c>
      <c r="L520" s="87">
        <f t="shared" si="102"/>
        <v>1.0199654263889082</v>
      </c>
      <c r="M520" s="86">
        <f t="shared" si="103"/>
        <v>0</v>
      </c>
      <c r="N520" s="86">
        <v>0</v>
      </c>
      <c r="O520" s="86">
        <v>0</v>
      </c>
      <c r="P520" s="86">
        <v>2331.789038893668</v>
      </c>
      <c r="Q520" s="86">
        <v>0</v>
      </c>
      <c r="R520" s="86">
        <v>1079.8000000000002</v>
      </c>
      <c r="S520" s="86">
        <f t="shared" si="104"/>
        <v>9531.3815972271186</v>
      </c>
      <c r="T520" s="81" t="s">
        <v>310</v>
      </c>
      <c r="U520" s="81"/>
      <c r="V520" s="86">
        <v>0</v>
      </c>
      <c r="W520" s="86">
        <f t="shared" si="105"/>
        <v>9531.3815972271186</v>
      </c>
      <c r="X520" s="86"/>
      <c r="Y520" s="90"/>
      <c r="Z520" s="86" t="s">
        <v>556</v>
      </c>
      <c r="AA520" s="89" t="s">
        <v>1662</v>
      </c>
      <c r="AB520" s="90">
        <v>2015</v>
      </c>
      <c r="AC520" s="88" t="s">
        <v>1689</v>
      </c>
      <c r="AD520" s="90">
        <v>10</v>
      </c>
      <c r="AE520" s="172">
        <f t="shared" si="99"/>
        <v>48488</v>
      </c>
      <c r="AF520" s="91">
        <f t="shared" si="100"/>
        <v>2033</v>
      </c>
    </row>
    <row r="521" spans="1:32" ht="14.25" customHeight="1">
      <c r="A521" s="81" t="s">
        <v>31</v>
      </c>
      <c r="B521" s="81">
        <v>601203</v>
      </c>
      <c r="C521" s="81" t="s">
        <v>1690</v>
      </c>
      <c r="D521" s="82" t="s">
        <v>1691</v>
      </c>
      <c r="E521" s="83" t="s">
        <v>1692</v>
      </c>
      <c r="F521" s="82" t="s">
        <v>1693</v>
      </c>
      <c r="G521" s="81">
        <v>1031</v>
      </c>
      <c r="H521" s="81" t="s">
        <v>1187</v>
      </c>
      <c r="I521" s="85">
        <v>434</v>
      </c>
      <c r="J521" s="85">
        <v>6.7038344895238353</v>
      </c>
      <c r="K521" s="86">
        <v>4625.4246080427247</v>
      </c>
      <c r="L521" s="87">
        <f t="shared" si="102"/>
        <v>0.77090410134045406</v>
      </c>
      <c r="M521" s="86">
        <f t="shared" si="103"/>
        <v>0</v>
      </c>
      <c r="N521" s="86">
        <v>0</v>
      </c>
      <c r="O521" s="86">
        <v>0</v>
      </c>
      <c r="P521" s="86">
        <v>2331.789038893668</v>
      </c>
      <c r="Q521" s="86">
        <v>0</v>
      </c>
      <c r="R521" s="86">
        <v>0</v>
      </c>
      <c r="S521" s="86">
        <f t="shared" si="104"/>
        <v>6957.2136469363923</v>
      </c>
      <c r="T521" s="81" t="s">
        <v>91</v>
      </c>
      <c r="U521" s="81"/>
      <c r="V521" s="86">
        <v>0</v>
      </c>
      <c r="W521" s="86">
        <f t="shared" si="105"/>
        <v>6957.2136469363923</v>
      </c>
      <c r="X521" s="86"/>
      <c r="Y521" s="90"/>
      <c r="Z521" s="86" t="s">
        <v>614</v>
      </c>
      <c r="AA521" s="89" t="s">
        <v>1694</v>
      </c>
      <c r="AB521" s="90">
        <v>2004</v>
      </c>
      <c r="AC521" s="88" t="s">
        <v>1695</v>
      </c>
      <c r="AD521" s="90">
        <v>10</v>
      </c>
      <c r="AE521" s="172">
        <f t="shared" si="99"/>
        <v>41658</v>
      </c>
      <c r="AF521" s="91">
        <f t="shared" si="100"/>
        <v>2014</v>
      </c>
    </row>
    <row r="522" spans="1:32" ht="14.25" customHeight="1">
      <c r="A522" s="81" t="s">
        <v>31</v>
      </c>
      <c r="B522" s="81">
        <v>601203</v>
      </c>
      <c r="C522" s="81" t="s">
        <v>1690</v>
      </c>
      <c r="D522" s="82" t="s">
        <v>1691</v>
      </c>
      <c r="E522" s="83" t="s">
        <v>1696</v>
      </c>
      <c r="F522" s="82" t="s">
        <v>1697</v>
      </c>
      <c r="G522" s="81">
        <v>9020</v>
      </c>
      <c r="H522" s="81" t="s">
        <v>86</v>
      </c>
      <c r="I522" s="85">
        <v>0</v>
      </c>
      <c r="J522" s="85">
        <v>0</v>
      </c>
      <c r="K522" s="86">
        <v>0</v>
      </c>
      <c r="L522" s="87">
        <f t="shared" si="102"/>
        <v>0</v>
      </c>
      <c r="M522" s="86">
        <f t="shared" si="103"/>
        <v>0</v>
      </c>
      <c r="N522" s="86">
        <v>616.4914569967849</v>
      </c>
      <c r="O522" s="86">
        <v>477.9422891875534</v>
      </c>
      <c r="P522" s="86">
        <v>922.11919273579952</v>
      </c>
      <c r="Q522" s="86">
        <v>0</v>
      </c>
      <c r="R522" s="86">
        <v>0</v>
      </c>
      <c r="S522" s="86">
        <f t="shared" si="104"/>
        <v>2016.5529389201379</v>
      </c>
      <c r="T522" s="81" t="s">
        <v>886</v>
      </c>
      <c r="U522" s="83">
        <f t="shared" ref="U522:U523" si="106">AF522</f>
        <v>2018</v>
      </c>
      <c r="V522" s="86">
        <v>0</v>
      </c>
      <c r="W522" s="86">
        <f t="shared" si="105"/>
        <v>2016.5529389201379</v>
      </c>
      <c r="X522" s="86"/>
      <c r="Y522" s="90"/>
      <c r="Z522" s="86" t="s">
        <v>690</v>
      </c>
      <c r="AA522" s="89" t="s">
        <v>1698</v>
      </c>
      <c r="AB522" s="90">
        <v>2008</v>
      </c>
      <c r="AC522" s="88" t="s">
        <v>217</v>
      </c>
      <c r="AD522" s="90">
        <v>10</v>
      </c>
      <c r="AE522" s="172">
        <f t="shared" si="99"/>
        <v>43176</v>
      </c>
      <c r="AF522" s="91">
        <f t="shared" si="100"/>
        <v>2018</v>
      </c>
    </row>
    <row r="523" spans="1:32" ht="14.25" customHeight="1">
      <c r="A523" s="81" t="s">
        <v>31</v>
      </c>
      <c r="B523" s="81">
        <v>601203</v>
      </c>
      <c r="C523" s="81" t="s">
        <v>1690</v>
      </c>
      <c r="D523" s="82" t="s">
        <v>1691</v>
      </c>
      <c r="E523" s="83" t="s">
        <v>1699</v>
      </c>
      <c r="F523" s="82" t="s">
        <v>1700</v>
      </c>
      <c r="G523" s="81">
        <v>1024</v>
      </c>
      <c r="H523" s="81" t="s">
        <v>1187</v>
      </c>
      <c r="I523" s="85">
        <v>175</v>
      </c>
      <c r="J523" s="85">
        <v>6.3944267438535025</v>
      </c>
      <c r="K523" s="86">
        <v>4411.9434722869055</v>
      </c>
      <c r="L523" s="87">
        <f t="shared" si="102"/>
        <v>0.73532391204781755</v>
      </c>
      <c r="M523" s="86">
        <f t="shared" si="103"/>
        <v>0</v>
      </c>
      <c r="N523" s="86">
        <v>0</v>
      </c>
      <c r="O523" s="86">
        <v>0</v>
      </c>
      <c r="P523" s="86">
        <v>2331.789038893668</v>
      </c>
      <c r="Q523" s="86">
        <v>0</v>
      </c>
      <c r="R523" s="86">
        <v>0</v>
      </c>
      <c r="S523" s="86">
        <f t="shared" si="104"/>
        <v>6743.7325111805731</v>
      </c>
      <c r="T523" s="81" t="s">
        <v>886</v>
      </c>
      <c r="U523" s="83">
        <f t="shared" si="106"/>
        <v>2019</v>
      </c>
      <c r="V523" s="86">
        <v>0</v>
      </c>
      <c r="W523" s="86">
        <f t="shared" si="105"/>
        <v>6743.7325111805731</v>
      </c>
      <c r="X523" s="86"/>
      <c r="Y523" s="90"/>
      <c r="Z523" s="86" t="s">
        <v>439</v>
      </c>
      <c r="AA523" s="89" t="s">
        <v>710</v>
      </c>
      <c r="AB523" s="90">
        <v>2009</v>
      </c>
      <c r="AC523" s="88" t="s">
        <v>1702</v>
      </c>
      <c r="AD523" s="90">
        <v>10</v>
      </c>
      <c r="AE523" s="172">
        <f t="shared" si="99"/>
        <v>43443</v>
      </c>
      <c r="AF523" s="91">
        <f t="shared" si="100"/>
        <v>2019</v>
      </c>
    </row>
    <row r="524" spans="1:32" ht="14.25" customHeight="1">
      <c r="A524" s="81" t="s">
        <v>31</v>
      </c>
      <c r="B524" s="81">
        <v>601203</v>
      </c>
      <c r="C524" s="81" t="s">
        <v>1690</v>
      </c>
      <c r="D524" s="82" t="s">
        <v>1691</v>
      </c>
      <c r="E524" s="83" t="s">
        <v>1703</v>
      </c>
      <c r="F524" s="82" t="s">
        <v>1704</v>
      </c>
      <c r="G524" s="81">
        <v>1202</v>
      </c>
      <c r="H524" s="81" t="s">
        <v>1187</v>
      </c>
      <c r="I524" s="85">
        <v>2741</v>
      </c>
      <c r="J524" s="85">
        <v>7.5289218113113829</v>
      </c>
      <c r="K524" s="86">
        <v>5194.7076367249047</v>
      </c>
      <c r="L524" s="87">
        <f t="shared" si="102"/>
        <v>0.86578460612081742</v>
      </c>
      <c r="M524" s="86">
        <f t="shared" si="103"/>
        <v>0</v>
      </c>
      <c r="N524" s="86">
        <v>0</v>
      </c>
      <c r="O524" s="86">
        <v>0</v>
      </c>
      <c r="P524" s="86">
        <v>2331.789038893668</v>
      </c>
      <c r="Q524" s="86">
        <v>0</v>
      </c>
      <c r="R524" s="86">
        <v>0</v>
      </c>
      <c r="S524" s="86">
        <f t="shared" si="104"/>
        <v>7526.4966756185731</v>
      </c>
      <c r="T524" s="81" t="s">
        <v>91</v>
      </c>
      <c r="U524" s="81"/>
      <c r="V524" s="86">
        <v>0</v>
      </c>
      <c r="W524" s="86">
        <f t="shared" si="105"/>
        <v>7526.4966756185731</v>
      </c>
      <c r="X524" s="86"/>
      <c r="Y524" s="90"/>
      <c r="Z524" s="86" t="s">
        <v>402</v>
      </c>
      <c r="AA524" s="89" t="s">
        <v>403</v>
      </c>
      <c r="AB524" s="90">
        <v>2010</v>
      </c>
      <c r="AC524" s="88" t="s">
        <v>1705</v>
      </c>
      <c r="AD524" s="90">
        <v>10</v>
      </c>
      <c r="AE524" s="172">
        <f t="shared" si="99"/>
        <v>43798</v>
      </c>
      <c r="AF524" s="91">
        <f t="shared" si="100"/>
        <v>2020</v>
      </c>
    </row>
    <row r="525" spans="1:32" ht="14.25" customHeight="1">
      <c r="A525" s="81" t="s">
        <v>31</v>
      </c>
      <c r="B525" s="81">
        <v>601203</v>
      </c>
      <c r="C525" s="81" t="s">
        <v>1690</v>
      </c>
      <c r="D525" s="82" t="s">
        <v>1691</v>
      </c>
      <c r="E525" s="83" t="s">
        <v>1706</v>
      </c>
      <c r="F525" s="82" t="s">
        <v>1707</v>
      </c>
      <c r="G525" s="81">
        <v>1024</v>
      </c>
      <c r="H525" s="81" t="s">
        <v>1187</v>
      </c>
      <c r="I525" s="85">
        <v>4914</v>
      </c>
      <c r="J525" s="85">
        <v>6.3944267438535025</v>
      </c>
      <c r="K525" s="86">
        <v>4411.9434722869055</v>
      </c>
      <c r="L525" s="87">
        <f t="shared" si="102"/>
        <v>0.73532391204781755</v>
      </c>
      <c r="M525" s="86">
        <f t="shared" si="103"/>
        <v>0</v>
      </c>
      <c r="N525" s="86">
        <v>0</v>
      </c>
      <c r="O525" s="86">
        <v>0</v>
      </c>
      <c r="P525" s="86">
        <v>2331.789038893668</v>
      </c>
      <c r="Q525" s="86">
        <v>1241.4503707179194</v>
      </c>
      <c r="R525" s="86">
        <v>0</v>
      </c>
      <c r="S525" s="86">
        <f t="shared" si="104"/>
        <v>7985.1828818984923</v>
      </c>
      <c r="T525" s="81" t="s">
        <v>310</v>
      </c>
      <c r="U525" s="81"/>
      <c r="V525" s="86">
        <v>0</v>
      </c>
      <c r="W525" s="86">
        <f t="shared" si="105"/>
        <v>7985.1828818984923</v>
      </c>
      <c r="X525" s="86"/>
      <c r="Y525" s="90"/>
      <c r="Z525" s="86" t="s">
        <v>439</v>
      </c>
      <c r="AA525" s="89" t="s">
        <v>304</v>
      </c>
      <c r="AB525" s="90">
        <v>2010</v>
      </c>
      <c r="AC525" s="88" t="s">
        <v>1708</v>
      </c>
      <c r="AD525" s="90">
        <v>10</v>
      </c>
      <c r="AE525" s="172">
        <f t="shared" si="99"/>
        <v>43752</v>
      </c>
      <c r="AF525" s="91">
        <f t="shared" si="100"/>
        <v>2020</v>
      </c>
    </row>
    <row r="526" spans="1:32" ht="14.25" customHeight="1">
      <c r="A526" s="81" t="s">
        <v>31</v>
      </c>
      <c r="B526" s="81">
        <v>601203</v>
      </c>
      <c r="C526" s="81" t="s">
        <v>1690</v>
      </c>
      <c r="D526" s="82" t="s">
        <v>1691</v>
      </c>
      <c r="E526" s="83" t="s">
        <v>1709</v>
      </c>
      <c r="F526" s="82" t="s">
        <v>1710</v>
      </c>
      <c r="G526" s="81">
        <v>1024</v>
      </c>
      <c r="H526" s="81" t="s">
        <v>1187</v>
      </c>
      <c r="I526" s="85">
        <v>1353</v>
      </c>
      <c r="J526" s="85">
        <v>6.3944267438535025</v>
      </c>
      <c r="K526" s="86">
        <v>4411.9434722869055</v>
      </c>
      <c r="L526" s="87">
        <f t="shared" si="102"/>
        <v>0.73532391204781755</v>
      </c>
      <c r="M526" s="86">
        <f t="shared" si="103"/>
        <v>0</v>
      </c>
      <c r="N526" s="86">
        <v>0</v>
      </c>
      <c r="O526" s="86">
        <v>0</v>
      </c>
      <c r="P526" s="86">
        <v>2331.789038893668</v>
      </c>
      <c r="Q526" s="86">
        <v>0</v>
      </c>
      <c r="R526" s="86">
        <v>0</v>
      </c>
      <c r="S526" s="86">
        <f t="shared" si="104"/>
        <v>6743.7325111805731</v>
      </c>
      <c r="T526" s="81" t="s">
        <v>91</v>
      </c>
      <c r="U526" s="81"/>
      <c r="V526" s="86">
        <v>0</v>
      </c>
      <c r="W526" s="86">
        <f t="shared" si="105"/>
        <v>6743.7325111805731</v>
      </c>
      <c r="X526" s="86"/>
      <c r="Y526" s="90"/>
      <c r="Z526" s="86" t="s">
        <v>439</v>
      </c>
      <c r="AA526" s="89" t="s">
        <v>304</v>
      </c>
      <c r="AB526" s="90">
        <v>2010</v>
      </c>
      <c r="AC526" s="88" t="s">
        <v>1711</v>
      </c>
      <c r="AD526" s="90">
        <v>10</v>
      </c>
      <c r="AE526" s="172">
        <f t="shared" si="99"/>
        <v>43749</v>
      </c>
      <c r="AF526" s="91">
        <f t="shared" si="100"/>
        <v>2020</v>
      </c>
    </row>
    <row r="527" spans="1:32" ht="14.25" customHeight="1">
      <c r="A527" s="81" t="s">
        <v>31</v>
      </c>
      <c r="B527" s="81">
        <v>601203</v>
      </c>
      <c r="C527" s="81" t="s">
        <v>1690</v>
      </c>
      <c r="D527" s="82" t="s">
        <v>1691</v>
      </c>
      <c r="E527" s="83" t="s">
        <v>1712</v>
      </c>
      <c r="F527" s="82" t="s">
        <v>1713</v>
      </c>
      <c r="G527" s="81">
        <v>1212</v>
      </c>
      <c r="H527" s="81" t="s">
        <v>1187</v>
      </c>
      <c r="I527" s="85">
        <v>1339</v>
      </c>
      <c r="J527" s="85">
        <v>7.5289218113113829</v>
      </c>
      <c r="K527" s="86">
        <v>5194.7076367249047</v>
      </c>
      <c r="L527" s="87">
        <f t="shared" si="102"/>
        <v>0.86578460612081742</v>
      </c>
      <c r="M527" s="86">
        <f t="shared" si="103"/>
        <v>0</v>
      </c>
      <c r="N527" s="86">
        <v>0</v>
      </c>
      <c r="O527" s="86">
        <v>0</v>
      </c>
      <c r="P527" s="86">
        <v>2331.789038893668</v>
      </c>
      <c r="Q527" s="86">
        <v>0</v>
      </c>
      <c r="R527" s="86">
        <v>0</v>
      </c>
      <c r="S527" s="86">
        <f t="shared" si="104"/>
        <v>7526.4966756185731</v>
      </c>
      <c r="T527" s="81" t="s">
        <v>886</v>
      </c>
      <c r="U527" s="83">
        <f>AF527</f>
        <v>2022</v>
      </c>
      <c r="V527" s="86">
        <v>0</v>
      </c>
      <c r="W527" s="86">
        <f t="shared" si="105"/>
        <v>7526.4966756185731</v>
      </c>
      <c r="X527" s="86"/>
      <c r="Y527" s="90"/>
      <c r="Z527" s="86" t="s">
        <v>316</v>
      </c>
      <c r="AA527" s="89" t="s">
        <v>1714</v>
      </c>
      <c r="AB527" s="90">
        <v>2012</v>
      </c>
      <c r="AC527" s="88" t="s">
        <v>1715</v>
      </c>
      <c r="AD527" s="90">
        <v>10</v>
      </c>
      <c r="AE527" s="172">
        <f t="shared" si="99"/>
        <v>44604</v>
      </c>
      <c r="AF527" s="91">
        <f t="shared" si="100"/>
        <v>2022</v>
      </c>
    </row>
    <row r="528" spans="1:32" ht="14.25" customHeight="1">
      <c r="A528" s="81" t="s">
        <v>31</v>
      </c>
      <c r="B528" s="81">
        <v>601203</v>
      </c>
      <c r="C528" s="81" t="s">
        <v>1690</v>
      </c>
      <c r="D528" s="82" t="s">
        <v>1691</v>
      </c>
      <c r="E528" s="83" t="s">
        <v>1716</v>
      </c>
      <c r="F528" s="82" t="s">
        <v>1717</v>
      </c>
      <c r="G528" s="81">
        <v>1212</v>
      </c>
      <c r="H528" s="81" t="s">
        <v>1187</v>
      </c>
      <c r="I528" s="85">
        <v>930</v>
      </c>
      <c r="J528" s="85">
        <v>7.5289218113113829</v>
      </c>
      <c r="K528" s="86">
        <v>5194.7076367249047</v>
      </c>
      <c r="L528" s="87">
        <f t="shared" si="102"/>
        <v>0.86578460612081742</v>
      </c>
      <c r="M528" s="86">
        <f t="shared" si="103"/>
        <v>0</v>
      </c>
      <c r="N528" s="86">
        <v>0</v>
      </c>
      <c r="O528" s="86">
        <v>0</v>
      </c>
      <c r="P528" s="86">
        <v>2331.789038893668</v>
      </c>
      <c r="Q528" s="86">
        <v>0</v>
      </c>
      <c r="R528" s="86">
        <v>0</v>
      </c>
      <c r="S528" s="86">
        <f t="shared" si="104"/>
        <v>7526.4966756185731</v>
      </c>
      <c r="T528" s="81" t="s">
        <v>310</v>
      </c>
      <c r="U528" s="81"/>
      <c r="V528" s="86">
        <v>0</v>
      </c>
      <c r="W528" s="86">
        <f t="shared" si="105"/>
        <v>7526.4966756185731</v>
      </c>
      <c r="X528" s="86"/>
      <c r="Y528" s="90"/>
      <c r="Z528" s="86" t="s">
        <v>316</v>
      </c>
      <c r="AA528" s="89" t="s">
        <v>1714</v>
      </c>
      <c r="AB528" s="90">
        <v>2012</v>
      </c>
      <c r="AC528" s="88" t="s">
        <v>1718</v>
      </c>
      <c r="AD528" s="90">
        <v>10</v>
      </c>
      <c r="AE528" s="172">
        <f t="shared" si="99"/>
        <v>44721</v>
      </c>
      <c r="AF528" s="91">
        <f t="shared" si="100"/>
        <v>2022</v>
      </c>
    </row>
    <row r="529" spans="1:32" ht="14.25" customHeight="1">
      <c r="A529" s="81" t="s">
        <v>31</v>
      </c>
      <c r="B529" s="81">
        <v>601203</v>
      </c>
      <c r="C529" s="81" t="s">
        <v>1690</v>
      </c>
      <c r="D529" s="82" t="s">
        <v>1691</v>
      </c>
      <c r="E529" s="83" t="s">
        <v>1719</v>
      </c>
      <c r="F529" s="82" t="s">
        <v>1720</v>
      </c>
      <c r="G529" s="81">
        <v>1212</v>
      </c>
      <c r="H529" s="81" t="s">
        <v>1187</v>
      </c>
      <c r="I529" s="85">
        <v>1640</v>
      </c>
      <c r="J529" s="85">
        <v>7.5289218113113829</v>
      </c>
      <c r="K529" s="86">
        <v>5194.7076367249047</v>
      </c>
      <c r="L529" s="87">
        <f t="shared" si="102"/>
        <v>0.86578460612081742</v>
      </c>
      <c r="M529" s="86">
        <f t="shared" si="103"/>
        <v>0</v>
      </c>
      <c r="N529" s="86">
        <v>0</v>
      </c>
      <c r="O529" s="86">
        <v>0</v>
      </c>
      <c r="P529" s="86">
        <v>2331.789038893668</v>
      </c>
      <c r="Q529" s="86">
        <v>0</v>
      </c>
      <c r="R529" s="86">
        <v>0</v>
      </c>
      <c r="S529" s="86">
        <f t="shared" si="104"/>
        <v>7526.4966756185731</v>
      </c>
      <c r="T529" s="81" t="s">
        <v>310</v>
      </c>
      <c r="U529" s="81"/>
      <c r="V529" s="86">
        <v>0</v>
      </c>
      <c r="W529" s="86">
        <f t="shared" si="105"/>
        <v>7526.4966756185731</v>
      </c>
      <c r="X529" s="86"/>
      <c r="Y529" s="90"/>
      <c r="Z529" s="86" t="s">
        <v>316</v>
      </c>
      <c r="AA529" s="89" t="s">
        <v>1714</v>
      </c>
      <c r="AB529" s="90">
        <v>2012</v>
      </c>
      <c r="AC529" s="88" t="s">
        <v>1721</v>
      </c>
      <c r="AD529" s="90">
        <v>10</v>
      </c>
      <c r="AE529" s="172">
        <f t="shared" si="99"/>
        <v>44730</v>
      </c>
      <c r="AF529" s="91">
        <f t="shared" si="100"/>
        <v>2022</v>
      </c>
    </row>
    <row r="530" spans="1:32" ht="14.25" customHeight="1">
      <c r="A530" s="81" t="s">
        <v>31</v>
      </c>
      <c r="B530" s="81">
        <v>601203</v>
      </c>
      <c r="C530" s="81" t="s">
        <v>1690</v>
      </c>
      <c r="D530" s="82" t="s">
        <v>1691</v>
      </c>
      <c r="E530" s="83" t="s">
        <v>1722</v>
      </c>
      <c r="F530" s="82" t="s">
        <v>1723</v>
      </c>
      <c r="G530" s="81">
        <v>1226</v>
      </c>
      <c r="H530" s="81" t="s">
        <v>1187</v>
      </c>
      <c r="I530" s="85">
        <v>1050</v>
      </c>
      <c r="J530" s="85">
        <v>12.376309826813232</v>
      </c>
      <c r="K530" s="86">
        <v>8539.2454302327187</v>
      </c>
      <c r="L530" s="87">
        <f t="shared" si="102"/>
        <v>1.4232075717054531</v>
      </c>
      <c r="M530" s="86">
        <f t="shared" si="103"/>
        <v>0</v>
      </c>
      <c r="N530" s="86">
        <v>0</v>
      </c>
      <c r="O530" s="86">
        <v>0</v>
      </c>
      <c r="P530" s="86">
        <v>2331.789038893668</v>
      </c>
      <c r="Q530" s="86">
        <v>0</v>
      </c>
      <c r="R530" s="86">
        <v>0</v>
      </c>
      <c r="S530" s="86">
        <f t="shared" si="104"/>
        <v>10871.034469126387</v>
      </c>
      <c r="T530" s="81" t="s">
        <v>74</v>
      </c>
      <c r="U530" s="83">
        <f>AF530</f>
        <v>2027</v>
      </c>
      <c r="V530" s="86">
        <v>3815.2727999999993</v>
      </c>
      <c r="W530" s="86">
        <f t="shared" si="105"/>
        <v>14686.307269126386</v>
      </c>
      <c r="X530" s="86"/>
      <c r="Y530" s="90"/>
      <c r="Z530" s="86" t="s">
        <v>70</v>
      </c>
      <c r="AA530" s="89" t="s">
        <v>124</v>
      </c>
      <c r="AB530" s="90">
        <v>2017</v>
      </c>
      <c r="AC530" s="88" t="s">
        <v>1724</v>
      </c>
      <c r="AD530" s="90">
        <v>10</v>
      </c>
      <c r="AE530" s="172">
        <f t="shared" si="99"/>
        <v>46562</v>
      </c>
      <c r="AF530" s="91">
        <f t="shared" si="100"/>
        <v>2027</v>
      </c>
    </row>
    <row r="531" spans="1:32" ht="14.25" customHeight="1">
      <c r="A531" s="81" t="s">
        <v>31</v>
      </c>
      <c r="B531" s="81">
        <v>601203</v>
      </c>
      <c r="C531" s="81" t="s">
        <v>1690</v>
      </c>
      <c r="D531" s="82" t="s">
        <v>1691</v>
      </c>
      <c r="E531" s="83" t="s">
        <v>1725</v>
      </c>
      <c r="F531" s="82"/>
      <c r="G531" s="81">
        <v>3007</v>
      </c>
      <c r="H531" s="81" t="s">
        <v>86</v>
      </c>
      <c r="I531" s="85">
        <v>0</v>
      </c>
      <c r="J531" s="85">
        <v>0</v>
      </c>
      <c r="K531" s="86">
        <v>0</v>
      </c>
      <c r="L531" s="87">
        <f t="shared" si="102"/>
        <v>0</v>
      </c>
      <c r="M531" s="86">
        <f t="shared" si="103"/>
        <v>0</v>
      </c>
      <c r="N531" s="86">
        <v>0</v>
      </c>
      <c r="O531" s="86">
        <v>0</v>
      </c>
      <c r="P531" s="86">
        <v>922.11919273579952</v>
      </c>
      <c r="Q531" s="86">
        <v>0</v>
      </c>
      <c r="R531" s="86">
        <v>0</v>
      </c>
      <c r="S531" s="86">
        <f t="shared" si="104"/>
        <v>922.11919273579952</v>
      </c>
      <c r="T531" s="81" t="s">
        <v>310</v>
      </c>
      <c r="U531" s="81"/>
      <c r="V531" s="86">
        <v>0</v>
      </c>
      <c r="W531" s="86">
        <f t="shared" si="105"/>
        <v>922.11919273579952</v>
      </c>
      <c r="X531" s="86"/>
      <c r="Y531" s="90"/>
      <c r="Z531" s="86" t="s">
        <v>1726</v>
      </c>
      <c r="AA531" s="89" t="s">
        <v>1727</v>
      </c>
      <c r="AB531" s="90">
        <v>1984</v>
      </c>
      <c r="AC531" s="88" t="s">
        <v>1728</v>
      </c>
      <c r="AD531" s="90">
        <v>10</v>
      </c>
      <c r="AE531" s="172">
        <f t="shared" si="99"/>
        <v>49219</v>
      </c>
      <c r="AF531" s="91">
        <f t="shared" si="100"/>
        <v>2035</v>
      </c>
    </row>
    <row r="532" spans="1:32" ht="14.25" customHeight="1">
      <c r="A532" s="81" t="s">
        <v>31</v>
      </c>
      <c r="B532" s="81">
        <v>601203</v>
      </c>
      <c r="C532" s="81" t="s">
        <v>1690</v>
      </c>
      <c r="D532" s="82" t="s">
        <v>1691</v>
      </c>
      <c r="E532" s="83" t="s">
        <v>1729</v>
      </c>
      <c r="F532" s="82"/>
      <c r="G532" s="81">
        <v>3007</v>
      </c>
      <c r="H532" s="81" t="s">
        <v>86</v>
      </c>
      <c r="I532" s="85">
        <v>0</v>
      </c>
      <c r="J532" s="85">
        <v>0</v>
      </c>
      <c r="K532" s="86">
        <v>0</v>
      </c>
      <c r="L532" s="87">
        <f t="shared" si="102"/>
        <v>0</v>
      </c>
      <c r="M532" s="86">
        <f t="shared" si="103"/>
        <v>0</v>
      </c>
      <c r="N532" s="86">
        <v>0</v>
      </c>
      <c r="O532" s="86">
        <v>0</v>
      </c>
      <c r="P532" s="86">
        <v>922.11919273579952</v>
      </c>
      <c r="Q532" s="86">
        <v>0</v>
      </c>
      <c r="R532" s="86">
        <v>0</v>
      </c>
      <c r="S532" s="86">
        <f t="shared" si="104"/>
        <v>922.11919273579952</v>
      </c>
      <c r="T532" s="81" t="s">
        <v>310</v>
      </c>
      <c r="U532" s="81"/>
      <c r="V532" s="86">
        <v>0</v>
      </c>
      <c r="W532" s="86">
        <f t="shared" si="105"/>
        <v>922.11919273579952</v>
      </c>
      <c r="X532" s="86"/>
      <c r="Y532" s="90"/>
      <c r="Z532" s="86" t="s">
        <v>1726</v>
      </c>
      <c r="AA532" s="89" t="s">
        <v>1727</v>
      </c>
      <c r="AB532" s="90">
        <v>1988</v>
      </c>
      <c r="AC532" s="88" t="s">
        <v>1728</v>
      </c>
      <c r="AD532" s="90">
        <v>10</v>
      </c>
      <c r="AE532" s="172">
        <f t="shared" si="99"/>
        <v>49219</v>
      </c>
      <c r="AF532" s="91">
        <f t="shared" si="100"/>
        <v>2035</v>
      </c>
    </row>
    <row r="533" spans="1:32" ht="14.25" customHeight="1">
      <c r="A533" s="81" t="s">
        <v>31</v>
      </c>
      <c r="B533" s="81">
        <v>601203</v>
      </c>
      <c r="C533" s="81" t="s">
        <v>1690</v>
      </c>
      <c r="D533" s="82" t="s">
        <v>1691</v>
      </c>
      <c r="E533" s="83" t="s">
        <v>1730</v>
      </c>
      <c r="F533" s="82" t="s">
        <v>1731</v>
      </c>
      <c r="G533" s="81">
        <v>1205</v>
      </c>
      <c r="H533" s="81" t="s">
        <v>86</v>
      </c>
      <c r="I533" s="85">
        <v>0</v>
      </c>
      <c r="J533" s="85">
        <v>0</v>
      </c>
      <c r="K533" s="86">
        <v>0</v>
      </c>
      <c r="L533" s="87">
        <f t="shared" si="102"/>
        <v>0</v>
      </c>
      <c r="M533" s="86">
        <f t="shared" si="103"/>
        <v>0</v>
      </c>
      <c r="N533" s="86">
        <v>1282.0584857474157</v>
      </c>
      <c r="O533" s="86">
        <v>1502.0390470140037</v>
      </c>
      <c r="P533" s="86">
        <v>2278.9104110949984</v>
      </c>
      <c r="Q533" s="86">
        <v>0</v>
      </c>
      <c r="R533" s="86">
        <v>0</v>
      </c>
      <c r="S533" s="86">
        <f t="shared" si="104"/>
        <v>5063.007943856418</v>
      </c>
      <c r="T533" s="81" t="s">
        <v>91</v>
      </c>
      <c r="U533" s="81"/>
      <c r="V533" s="86">
        <v>0</v>
      </c>
      <c r="W533" s="86">
        <f t="shared" si="105"/>
        <v>5063.007943856418</v>
      </c>
      <c r="X533" s="86"/>
      <c r="Y533" s="90"/>
      <c r="Z533" s="86" t="s">
        <v>1732</v>
      </c>
      <c r="AA533" s="89" t="s">
        <v>1733</v>
      </c>
      <c r="AB533" s="90">
        <v>1998</v>
      </c>
      <c r="AC533" s="88" t="s">
        <v>1734</v>
      </c>
      <c r="AD533" s="90">
        <v>10</v>
      </c>
      <c r="AE533" s="172">
        <f t="shared" si="99"/>
        <v>39606</v>
      </c>
      <c r="AF533" s="91">
        <f t="shared" si="100"/>
        <v>2008</v>
      </c>
    </row>
    <row r="534" spans="1:32" ht="14.25" customHeight="1">
      <c r="A534" s="81" t="s">
        <v>31</v>
      </c>
      <c r="B534" s="81">
        <v>601217</v>
      </c>
      <c r="C534" s="81" t="s">
        <v>1735</v>
      </c>
      <c r="D534" s="82" t="s">
        <v>1736</v>
      </c>
      <c r="E534" s="83" t="s">
        <v>1737</v>
      </c>
      <c r="F534" s="82" t="s">
        <v>1738</v>
      </c>
      <c r="G534" s="81">
        <v>1024</v>
      </c>
      <c r="H534" s="81" t="s">
        <v>1187</v>
      </c>
      <c r="I534" s="85">
        <v>708</v>
      </c>
      <c r="J534" s="85">
        <v>6.3944267438535025</v>
      </c>
      <c r="K534" s="86">
        <v>4411.9434722869055</v>
      </c>
      <c r="L534" s="87">
        <f t="shared" si="102"/>
        <v>0.73532391204781755</v>
      </c>
      <c r="M534" s="86">
        <f t="shared" si="103"/>
        <v>0</v>
      </c>
      <c r="N534" s="86">
        <v>0</v>
      </c>
      <c r="O534" s="86">
        <v>0</v>
      </c>
      <c r="P534" s="86">
        <v>2331.789038893668</v>
      </c>
      <c r="Q534" s="86">
        <v>0</v>
      </c>
      <c r="R534" s="86">
        <v>0</v>
      </c>
      <c r="S534" s="86">
        <f t="shared" si="104"/>
        <v>6743.7325111805731</v>
      </c>
      <c r="T534" s="81" t="s">
        <v>91</v>
      </c>
      <c r="U534" s="81"/>
      <c r="V534" s="86">
        <v>0</v>
      </c>
      <c r="W534" s="86">
        <f t="shared" si="105"/>
        <v>6743.7325111805731</v>
      </c>
      <c r="X534" s="86"/>
      <c r="Y534" s="90"/>
      <c r="Z534" s="86" t="s">
        <v>439</v>
      </c>
      <c r="AA534" s="89" t="s">
        <v>710</v>
      </c>
      <c r="AB534" s="90">
        <v>2008</v>
      </c>
      <c r="AC534" s="88" t="s">
        <v>1739</v>
      </c>
      <c r="AD534" s="90">
        <v>10</v>
      </c>
      <c r="AE534" s="172">
        <f t="shared" si="99"/>
        <v>43372</v>
      </c>
      <c r="AF534" s="91">
        <f t="shared" si="100"/>
        <v>2019</v>
      </c>
    </row>
    <row r="535" spans="1:32" ht="14.25" customHeight="1">
      <c r="A535" s="81" t="s">
        <v>31</v>
      </c>
      <c r="B535" s="81">
        <v>601217</v>
      </c>
      <c r="C535" s="81" t="s">
        <v>1735</v>
      </c>
      <c r="D535" s="82" t="s">
        <v>1736</v>
      </c>
      <c r="E535" s="83" t="s">
        <v>1740</v>
      </c>
      <c r="F535" s="82" t="s">
        <v>1741</v>
      </c>
      <c r="G535" s="81">
        <v>1020</v>
      </c>
      <c r="H535" s="81" t="s">
        <v>1187</v>
      </c>
      <c r="I535" s="85">
        <v>269</v>
      </c>
      <c r="J535" s="85">
        <v>6.1881549134066161</v>
      </c>
      <c r="K535" s="86">
        <v>4269.6227151163594</v>
      </c>
      <c r="L535" s="87">
        <f t="shared" si="102"/>
        <v>0.71160378585272654</v>
      </c>
      <c r="M535" s="86">
        <f t="shared" si="103"/>
        <v>0</v>
      </c>
      <c r="N535" s="86">
        <v>0</v>
      </c>
      <c r="O535" s="86">
        <v>0</v>
      </c>
      <c r="P535" s="86">
        <v>2331.789038893668</v>
      </c>
      <c r="Q535" s="86">
        <v>0</v>
      </c>
      <c r="R535" s="86">
        <v>0</v>
      </c>
      <c r="S535" s="86">
        <f t="shared" si="104"/>
        <v>6601.4117540100269</v>
      </c>
      <c r="T535" s="81" t="s">
        <v>74</v>
      </c>
      <c r="U535" s="83">
        <f>AF535</f>
        <v>2025</v>
      </c>
      <c r="V535" s="86">
        <v>2174.73</v>
      </c>
      <c r="W535" s="86">
        <f t="shared" si="105"/>
        <v>8776.1417540100265</v>
      </c>
      <c r="X535" s="86"/>
      <c r="Y535" s="90"/>
      <c r="Z535" s="86" t="s">
        <v>303</v>
      </c>
      <c r="AA535" s="89" t="s">
        <v>304</v>
      </c>
      <c r="AB535" s="90">
        <v>2014</v>
      </c>
      <c r="AC535" s="88" t="s">
        <v>1686</v>
      </c>
      <c r="AD535" s="90">
        <v>10</v>
      </c>
      <c r="AE535" s="172">
        <f t="shared" si="99"/>
        <v>45732</v>
      </c>
      <c r="AF535" s="91">
        <f t="shared" si="100"/>
        <v>2025</v>
      </c>
    </row>
    <row r="536" spans="1:32" ht="14.25" customHeight="1">
      <c r="A536" s="81" t="s">
        <v>31</v>
      </c>
      <c r="B536" s="81">
        <v>601350</v>
      </c>
      <c r="C536" s="81" t="s">
        <v>1742</v>
      </c>
      <c r="D536" s="82" t="s">
        <v>1743</v>
      </c>
      <c r="E536" s="83" t="s">
        <v>1744</v>
      </c>
      <c r="F536" s="82" t="s">
        <v>1745</v>
      </c>
      <c r="G536" s="81">
        <v>1335</v>
      </c>
      <c r="H536" s="81" t="s">
        <v>86</v>
      </c>
      <c r="I536" s="85">
        <v>0</v>
      </c>
      <c r="J536" s="85">
        <v>0</v>
      </c>
      <c r="K536" s="86">
        <v>0</v>
      </c>
      <c r="L536" s="87">
        <f t="shared" si="102"/>
        <v>0</v>
      </c>
      <c r="M536" s="86">
        <f t="shared" si="103"/>
        <v>0</v>
      </c>
      <c r="N536" s="86">
        <v>380.72528084905292</v>
      </c>
      <c r="O536" s="86">
        <v>1432.7528399465086</v>
      </c>
      <c r="P536" s="86">
        <v>2278.9104110949984</v>
      </c>
      <c r="Q536" s="86">
        <v>0</v>
      </c>
      <c r="R536" s="86">
        <v>1210.46</v>
      </c>
      <c r="S536" s="86">
        <f t="shared" si="104"/>
        <v>5302.8485318905605</v>
      </c>
      <c r="T536" s="81" t="s">
        <v>91</v>
      </c>
      <c r="U536" s="81"/>
      <c r="V536" s="86">
        <v>0</v>
      </c>
      <c r="W536" s="86">
        <f t="shared" si="105"/>
        <v>5302.8485318905605</v>
      </c>
      <c r="X536" s="86"/>
      <c r="Y536" s="90"/>
      <c r="Z536" s="86" t="s">
        <v>1746</v>
      </c>
      <c r="AA536" s="89" t="s">
        <v>1747</v>
      </c>
      <c r="AB536" s="90">
        <v>2003</v>
      </c>
      <c r="AC536" s="88" t="s">
        <v>1748</v>
      </c>
      <c r="AD536" s="90">
        <v>10</v>
      </c>
      <c r="AE536" s="172">
        <f t="shared" si="99"/>
        <v>41105</v>
      </c>
      <c r="AF536" s="91">
        <f t="shared" si="100"/>
        <v>2013</v>
      </c>
    </row>
    <row r="537" spans="1:32" ht="14.25" customHeight="1">
      <c r="A537" s="81" t="s">
        <v>31</v>
      </c>
      <c r="B537" s="81">
        <v>601350</v>
      </c>
      <c r="C537" s="81" t="s">
        <v>1742</v>
      </c>
      <c r="D537" s="82" t="s">
        <v>1743</v>
      </c>
      <c r="E537" s="83" t="s">
        <v>1749</v>
      </c>
      <c r="F537" s="82"/>
      <c r="G537" s="81">
        <v>1202</v>
      </c>
      <c r="H537" s="81" t="s">
        <v>1187</v>
      </c>
      <c r="I537" s="85">
        <v>0</v>
      </c>
      <c r="J537" s="85">
        <v>7.5289218113113829</v>
      </c>
      <c r="K537" s="86">
        <v>5194.7076367249047</v>
      </c>
      <c r="L537" s="87">
        <f t="shared" si="102"/>
        <v>0.86578460612081742</v>
      </c>
      <c r="M537" s="86">
        <f t="shared" si="103"/>
        <v>0</v>
      </c>
      <c r="N537" s="86">
        <v>0</v>
      </c>
      <c r="O537" s="86">
        <v>0</v>
      </c>
      <c r="P537" s="86">
        <v>2331.789038893668</v>
      </c>
      <c r="Q537" s="86">
        <v>0</v>
      </c>
      <c r="R537" s="86">
        <v>0</v>
      </c>
      <c r="S537" s="86">
        <f t="shared" si="104"/>
        <v>7526.4966756185731</v>
      </c>
      <c r="T537" s="81" t="s">
        <v>886</v>
      </c>
      <c r="U537" s="83">
        <f>AF537</f>
        <v>2022</v>
      </c>
      <c r="V537" s="86">
        <v>0</v>
      </c>
      <c r="W537" s="86">
        <f t="shared" si="105"/>
        <v>7526.4966756185731</v>
      </c>
      <c r="X537" s="86"/>
      <c r="Y537" s="90"/>
      <c r="Z537" s="86" t="s">
        <v>97</v>
      </c>
      <c r="AA537" s="89" t="s">
        <v>1750</v>
      </c>
      <c r="AB537" s="90">
        <v>2011</v>
      </c>
      <c r="AC537" s="88" t="s">
        <v>1751</v>
      </c>
      <c r="AD537" s="90">
        <v>10</v>
      </c>
      <c r="AE537" s="172">
        <f t="shared" si="99"/>
        <v>44479</v>
      </c>
      <c r="AF537" s="91">
        <f t="shared" si="100"/>
        <v>2022</v>
      </c>
    </row>
    <row r="538" spans="1:32" ht="14.25" customHeight="1">
      <c r="A538" s="81" t="s">
        <v>31</v>
      </c>
      <c r="B538" s="81">
        <v>601350</v>
      </c>
      <c r="C538" s="81" t="s">
        <v>1742</v>
      </c>
      <c r="D538" s="94" t="s">
        <v>1743</v>
      </c>
      <c r="E538" s="83" t="s">
        <v>1752</v>
      </c>
      <c r="F538" s="82" t="s">
        <v>1753</v>
      </c>
      <c r="G538" s="81">
        <v>1035</v>
      </c>
      <c r="H538" s="81" t="s">
        <v>1187</v>
      </c>
      <c r="I538" s="85">
        <v>7516</v>
      </c>
      <c r="J538" s="85">
        <v>8.8696887092161489</v>
      </c>
      <c r="K538" s="86">
        <v>6119.7925583334491</v>
      </c>
      <c r="L538" s="87">
        <f t="shared" si="102"/>
        <v>1.0199654263889082</v>
      </c>
      <c r="M538" s="86">
        <f t="shared" si="103"/>
        <v>1546.2675864055848</v>
      </c>
      <c r="N538" s="86">
        <v>0</v>
      </c>
      <c r="O538" s="86">
        <v>0</v>
      </c>
      <c r="P538" s="86">
        <v>2331.789038893668</v>
      </c>
      <c r="Q538" s="86">
        <v>0</v>
      </c>
      <c r="R538" s="86">
        <v>1787.94</v>
      </c>
      <c r="S538" s="86">
        <f t="shared" si="104"/>
        <v>11785.789183632702</v>
      </c>
      <c r="T538" s="81" t="s">
        <v>310</v>
      </c>
      <c r="U538" s="81"/>
      <c r="V538" s="86">
        <v>0</v>
      </c>
      <c r="W538" s="86">
        <f t="shared" si="105"/>
        <v>11785.789183632702</v>
      </c>
      <c r="X538" s="86"/>
      <c r="Y538" s="90"/>
      <c r="Z538" s="86" t="s">
        <v>556</v>
      </c>
      <c r="AA538" s="89" t="s">
        <v>1662</v>
      </c>
      <c r="AB538" s="90">
        <v>2015</v>
      </c>
      <c r="AC538" s="88" t="s">
        <v>1659</v>
      </c>
      <c r="AD538" s="90">
        <v>10</v>
      </c>
      <c r="AE538" s="172">
        <f t="shared" si="99"/>
        <v>45836</v>
      </c>
      <c r="AF538" s="91">
        <f t="shared" si="100"/>
        <v>2025</v>
      </c>
    </row>
    <row r="539" spans="1:32" ht="14.25" customHeight="1">
      <c r="A539" s="81" t="s">
        <v>31</v>
      </c>
      <c r="B539" s="81">
        <v>601350</v>
      </c>
      <c r="C539" s="81" t="s">
        <v>1742</v>
      </c>
      <c r="D539" s="94" t="s">
        <v>1743</v>
      </c>
      <c r="E539" s="83" t="s">
        <v>1754</v>
      </c>
      <c r="F539" s="82" t="s">
        <v>1755</v>
      </c>
      <c r="G539" s="81">
        <v>1212</v>
      </c>
      <c r="H539" s="81" t="s">
        <v>1187</v>
      </c>
      <c r="I539" s="85">
        <v>983</v>
      </c>
      <c r="J539" s="85">
        <v>7.5289218113113829</v>
      </c>
      <c r="K539" s="86">
        <v>5194.7076367249047</v>
      </c>
      <c r="L539" s="87">
        <f t="shared" si="102"/>
        <v>0.86578460612081742</v>
      </c>
      <c r="M539" s="86">
        <f t="shared" si="103"/>
        <v>0</v>
      </c>
      <c r="N539" s="86">
        <v>0</v>
      </c>
      <c r="O539" s="86">
        <v>0</v>
      </c>
      <c r="P539" s="86">
        <v>2331.789038893668</v>
      </c>
      <c r="Q539" s="86">
        <v>0</v>
      </c>
      <c r="R539" s="86">
        <v>0</v>
      </c>
      <c r="S539" s="86">
        <f t="shared" si="104"/>
        <v>7526.4966756185731</v>
      </c>
      <c r="T539" s="81" t="s">
        <v>74</v>
      </c>
      <c r="U539" s="83">
        <f t="shared" ref="U539:U549" si="107">AF539</f>
        <v>2026</v>
      </c>
      <c r="V539" s="86">
        <v>3152.9296799999997</v>
      </c>
      <c r="W539" s="86">
        <f t="shared" si="105"/>
        <v>10679.426355618572</v>
      </c>
      <c r="X539" s="86"/>
      <c r="Y539" s="90"/>
      <c r="Z539" s="86" t="s">
        <v>316</v>
      </c>
      <c r="AA539" s="89" t="s">
        <v>317</v>
      </c>
      <c r="AB539" s="90">
        <v>2016</v>
      </c>
      <c r="AC539" s="88" t="s">
        <v>1756</v>
      </c>
      <c r="AD539" s="90">
        <v>10</v>
      </c>
      <c r="AE539" s="172">
        <f t="shared" si="99"/>
        <v>46173</v>
      </c>
      <c r="AF539" s="91">
        <f t="shared" si="100"/>
        <v>2026</v>
      </c>
    </row>
    <row r="540" spans="1:32" ht="14.25" customHeight="1">
      <c r="A540" s="81" t="s">
        <v>31</v>
      </c>
      <c r="B540" s="81">
        <v>601350</v>
      </c>
      <c r="C540" s="81" t="s">
        <v>1742</v>
      </c>
      <c r="D540" s="94" t="s">
        <v>1743</v>
      </c>
      <c r="E540" s="83" t="s">
        <v>1757</v>
      </c>
      <c r="F540" s="82" t="s">
        <v>1758</v>
      </c>
      <c r="G540" s="81">
        <v>1340</v>
      </c>
      <c r="H540" s="81" t="s">
        <v>86</v>
      </c>
      <c r="I540" s="85">
        <v>0</v>
      </c>
      <c r="J540" s="85">
        <v>0</v>
      </c>
      <c r="K540" s="86">
        <v>0</v>
      </c>
      <c r="L540" s="87">
        <f t="shared" si="102"/>
        <v>0</v>
      </c>
      <c r="M540" s="86">
        <f t="shared" si="103"/>
        <v>0</v>
      </c>
      <c r="N540" s="86">
        <v>1339.4486295553932</v>
      </c>
      <c r="O540" s="86">
        <v>4567.4395475939982</v>
      </c>
      <c r="P540" s="86">
        <v>2278.9104110949984</v>
      </c>
      <c r="Q540" s="86">
        <v>1461.0463377004157</v>
      </c>
      <c r="R540" s="86">
        <v>0</v>
      </c>
      <c r="S540" s="86">
        <f t="shared" si="104"/>
        <v>9646.8449259448062</v>
      </c>
      <c r="T540" s="81" t="s">
        <v>74</v>
      </c>
      <c r="U540" s="83">
        <f t="shared" si="107"/>
        <v>2029</v>
      </c>
      <c r="V540" s="86">
        <v>5923.1068799999994</v>
      </c>
      <c r="W540" s="86">
        <f t="shared" si="105"/>
        <v>15569.951805944806</v>
      </c>
      <c r="X540" s="86"/>
      <c r="Y540" s="90"/>
      <c r="Z540" s="86" t="s">
        <v>965</v>
      </c>
      <c r="AA540" s="89" t="s">
        <v>1759</v>
      </c>
      <c r="AB540" s="90">
        <v>2019</v>
      </c>
      <c r="AC540" s="173">
        <v>43578</v>
      </c>
      <c r="AD540" s="88">
        <v>10</v>
      </c>
      <c r="AE540" s="172">
        <f t="shared" si="99"/>
        <v>47228</v>
      </c>
      <c r="AF540" s="91">
        <f t="shared" si="100"/>
        <v>2029</v>
      </c>
    </row>
    <row r="541" spans="1:32" ht="14.25" customHeight="1">
      <c r="A541" s="81" t="s">
        <v>31</v>
      </c>
      <c r="B541" s="81">
        <v>601390</v>
      </c>
      <c r="C541" s="81" t="s">
        <v>1760</v>
      </c>
      <c r="D541" s="82" t="s">
        <v>1761</v>
      </c>
      <c r="E541" s="83" t="s">
        <v>1762</v>
      </c>
      <c r="F541" s="82" t="s">
        <v>1763</v>
      </c>
      <c r="G541" s="81">
        <v>1212</v>
      </c>
      <c r="H541" s="81" t="s">
        <v>1187</v>
      </c>
      <c r="I541" s="85">
        <v>1383</v>
      </c>
      <c r="J541" s="85">
        <v>7.5289218113113829</v>
      </c>
      <c r="K541" s="86">
        <v>5194.7076367249047</v>
      </c>
      <c r="L541" s="87">
        <f t="shared" si="102"/>
        <v>0.86578460612081742</v>
      </c>
      <c r="M541" s="86">
        <f t="shared" si="103"/>
        <v>0</v>
      </c>
      <c r="N541" s="86">
        <v>0</v>
      </c>
      <c r="O541" s="86">
        <v>0</v>
      </c>
      <c r="P541" s="86">
        <v>2331.789038893668</v>
      </c>
      <c r="Q541" s="86">
        <v>0</v>
      </c>
      <c r="R541" s="86">
        <v>0</v>
      </c>
      <c r="S541" s="86">
        <f t="shared" si="104"/>
        <v>7526.4966756185731</v>
      </c>
      <c r="T541" s="81" t="s">
        <v>886</v>
      </c>
      <c r="U541" s="83">
        <f t="shared" si="107"/>
        <v>2021</v>
      </c>
      <c r="V541" s="86">
        <v>0</v>
      </c>
      <c r="W541" s="86">
        <f t="shared" si="105"/>
        <v>7526.4966756185731</v>
      </c>
      <c r="X541" s="86"/>
      <c r="Y541" s="90"/>
      <c r="Z541" s="86" t="s">
        <v>1764</v>
      </c>
      <c r="AA541" s="89" t="s">
        <v>1714</v>
      </c>
      <c r="AB541" s="90">
        <v>2011</v>
      </c>
      <c r="AC541" s="88" t="s">
        <v>1765</v>
      </c>
      <c r="AD541" s="90">
        <v>10</v>
      </c>
      <c r="AE541" s="172">
        <f t="shared" si="99"/>
        <v>44247</v>
      </c>
      <c r="AF541" s="91">
        <f t="shared" si="100"/>
        <v>2021</v>
      </c>
    </row>
    <row r="542" spans="1:32" ht="14.25" customHeight="1">
      <c r="A542" s="81" t="s">
        <v>31</v>
      </c>
      <c r="B542" s="81">
        <v>601390</v>
      </c>
      <c r="C542" s="81" t="s">
        <v>1760</v>
      </c>
      <c r="D542" s="82" t="s">
        <v>1761</v>
      </c>
      <c r="E542" s="83" t="s">
        <v>1766</v>
      </c>
      <c r="F542" s="82" t="s">
        <v>1767</v>
      </c>
      <c r="G542" s="81">
        <v>1340</v>
      </c>
      <c r="H542" s="81" t="s">
        <v>86</v>
      </c>
      <c r="I542" s="85">
        <v>0</v>
      </c>
      <c r="J542" s="85">
        <v>0</v>
      </c>
      <c r="K542" s="86">
        <v>0</v>
      </c>
      <c r="L542" s="87">
        <f t="shared" si="102"/>
        <v>0</v>
      </c>
      <c r="M542" s="86">
        <f t="shared" si="103"/>
        <v>0</v>
      </c>
      <c r="N542" s="86">
        <v>11100.373620146907</v>
      </c>
      <c r="O542" s="86">
        <v>6470.2851344695891</v>
      </c>
      <c r="P542" s="86">
        <v>2278.9104110949984</v>
      </c>
      <c r="Q542" s="86">
        <v>3049.2220479073367</v>
      </c>
      <c r="R542" s="86">
        <v>0</v>
      </c>
      <c r="S542" s="86">
        <f t="shared" si="104"/>
        <v>22898.791213618832</v>
      </c>
      <c r="T542" s="81" t="s">
        <v>74</v>
      </c>
      <c r="U542" s="83">
        <f t="shared" si="107"/>
        <v>2029</v>
      </c>
      <c r="V542" s="86">
        <v>7439.6594399999994</v>
      </c>
      <c r="W542" s="86">
        <f t="shared" si="105"/>
        <v>30338.450653618831</v>
      </c>
      <c r="X542" s="86"/>
      <c r="Y542" s="90"/>
      <c r="Z542" s="86" t="s">
        <v>1768</v>
      </c>
      <c r="AA542" s="89" t="s">
        <v>1769</v>
      </c>
      <c r="AB542" s="90">
        <v>2018</v>
      </c>
      <c r="AC542" s="88" t="s">
        <v>1770</v>
      </c>
      <c r="AD542" s="90">
        <v>10</v>
      </c>
      <c r="AE542" s="172">
        <f t="shared" si="99"/>
        <v>47228</v>
      </c>
      <c r="AF542" s="91">
        <f t="shared" si="100"/>
        <v>2029</v>
      </c>
    </row>
    <row r="543" spans="1:32" ht="14.25" customHeight="1">
      <c r="A543" s="81" t="s">
        <v>31</v>
      </c>
      <c r="B543" s="81">
        <v>601752</v>
      </c>
      <c r="C543" s="81" t="s">
        <v>1771</v>
      </c>
      <c r="D543" s="94" t="s">
        <v>1772</v>
      </c>
      <c r="E543" s="83" t="s">
        <v>1773</v>
      </c>
      <c r="F543" s="82" t="s">
        <v>1774</v>
      </c>
      <c r="G543" s="81">
        <v>1202</v>
      </c>
      <c r="H543" s="81" t="s">
        <v>1187</v>
      </c>
      <c r="I543" s="85">
        <v>1350</v>
      </c>
      <c r="J543" s="85">
        <v>7.5289218113113829</v>
      </c>
      <c r="K543" s="86">
        <v>5194.7076367249047</v>
      </c>
      <c r="L543" s="87">
        <f t="shared" si="102"/>
        <v>0.86578460612081742</v>
      </c>
      <c r="M543" s="86">
        <f t="shared" si="103"/>
        <v>0</v>
      </c>
      <c r="N543" s="86">
        <v>0</v>
      </c>
      <c r="O543" s="86">
        <v>0</v>
      </c>
      <c r="P543" s="86">
        <v>2331.789038893668</v>
      </c>
      <c r="Q543" s="86">
        <v>0</v>
      </c>
      <c r="R543" s="86">
        <v>0</v>
      </c>
      <c r="S543" s="86">
        <f t="shared" si="104"/>
        <v>7526.4966756185731</v>
      </c>
      <c r="T543" s="81" t="s">
        <v>74</v>
      </c>
      <c r="U543" s="83">
        <f t="shared" si="107"/>
        <v>2027</v>
      </c>
      <c r="V543" s="86">
        <v>3347.2463999999995</v>
      </c>
      <c r="W543" s="86">
        <f t="shared" si="105"/>
        <v>10873.743075618573</v>
      </c>
      <c r="X543" s="86"/>
      <c r="Y543" s="90"/>
      <c r="Z543" s="86" t="s">
        <v>97</v>
      </c>
      <c r="AA543" s="89" t="s">
        <v>113</v>
      </c>
      <c r="AB543" s="90">
        <v>2016</v>
      </c>
      <c r="AC543" s="88" t="s">
        <v>1775</v>
      </c>
      <c r="AD543" s="90">
        <v>10</v>
      </c>
      <c r="AE543" s="172">
        <f t="shared" si="99"/>
        <v>46472</v>
      </c>
      <c r="AF543" s="91">
        <f t="shared" si="100"/>
        <v>2027</v>
      </c>
    </row>
    <row r="544" spans="1:32" ht="14.25" customHeight="1">
      <c r="A544" s="81" t="s">
        <v>31</v>
      </c>
      <c r="B544" s="81">
        <v>601400</v>
      </c>
      <c r="C544" s="81" t="s">
        <v>1776</v>
      </c>
      <c r="D544" s="94" t="s">
        <v>1777</v>
      </c>
      <c r="E544" s="83" t="s">
        <v>1778</v>
      </c>
      <c r="F544" s="82" t="s">
        <v>1779</v>
      </c>
      <c r="G544" s="81">
        <v>1024</v>
      </c>
      <c r="H544" s="81" t="s">
        <v>1187</v>
      </c>
      <c r="I544" s="85">
        <v>5421</v>
      </c>
      <c r="J544" s="85">
        <v>6.3944267438535025</v>
      </c>
      <c r="K544" s="86">
        <v>4411.9434722869055</v>
      </c>
      <c r="L544" s="87">
        <f t="shared" si="102"/>
        <v>0.73532391204781755</v>
      </c>
      <c r="M544" s="86">
        <f t="shared" si="103"/>
        <v>0</v>
      </c>
      <c r="N544" s="86">
        <v>0</v>
      </c>
      <c r="O544" s="86">
        <v>0</v>
      </c>
      <c r="P544" s="86">
        <v>2331.789038893668</v>
      </c>
      <c r="Q544" s="86">
        <v>0</v>
      </c>
      <c r="R544" s="86">
        <v>0</v>
      </c>
      <c r="S544" s="86">
        <f t="shared" si="104"/>
        <v>6743.7325111805731</v>
      </c>
      <c r="T544" s="81" t="s">
        <v>886</v>
      </c>
      <c r="U544" s="83">
        <f t="shared" si="107"/>
        <v>2020</v>
      </c>
      <c r="V544" s="86">
        <v>0</v>
      </c>
      <c r="W544" s="86">
        <f t="shared" si="105"/>
        <v>6743.7325111805731</v>
      </c>
      <c r="X544" s="86"/>
      <c r="Y544" s="90"/>
      <c r="Z544" s="86" t="s">
        <v>439</v>
      </c>
      <c r="AA544" s="89" t="s">
        <v>304</v>
      </c>
      <c r="AB544" s="90">
        <v>2010</v>
      </c>
      <c r="AC544" s="88" t="s">
        <v>1780</v>
      </c>
      <c r="AD544" s="90">
        <v>10</v>
      </c>
      <c r="AE544" s="172">
        <f t="shared" si="99"/>
        <v>43742</v>
      </c>
      <c r="AF544" s="91">
        <f t="shared" si="100"/>
        <v>2020</v>
      </c>
    </row>
    <row r="545" spans="1:32" ht="14.25" customHeight="1">
      <c r="A545" s="81" t="s">
        <v>31</v>
      </c>
      <c r="B545" s="81">
        <v>601400</v>
      </c>
      <c r="C545" s="81" t="s">
        <v>1776</v>
      </c>
      <c r="D545" s="94" t="s">
        <v>1777</v>
      </c>
      <c r="E545" s="83" t="s">
        <v>1781</v>
      </c>
      <c r="F545" s="82" t="s">
        <v>1782</v>
      </c>
      <c r="G545" s="81">
        <v>1212</v>
      </c>
      <c r="H545" s="81" t="s">
        <v>1187</v>
      </c>
      <c r="I545" s="85">
        <v>11925</v>
      </c>
      <c r="J545" s="85">
        <v>7.5289218113113829</v>
      </c>
      <c r="K545" s="86">
        <v>5194.7076367249047</v>
      </c>
      <c r="L545" s="87">
        <f t="shared" si="102"/>
        <v>0.86578460612081742</v>
      </c>
      <c r="M545" s="86">
        <f t="shared" si="103"/>
        <v>5129.7737912658431</v>
      </c>
      <c r="N545" s="86">
        <v>0</v>
      </c>
      <c r="O545" s="86">
        <v>0</v>
      </c>
      <c r="P545" s="86">
        <v>2331.789038893668</v>
      </c>
      <c r="Q545" s="86">
        <v>0</v>
      </c>
      <c r="R545" s="86">
        <v>1399.4699999999998</v>
      </c>
      <c r="S545" s="86">
        <f t="shared" si="104"/>
        <v>14055.740466884416</v>
      </c>
      <c r="T545" s="81" t="s">
        <v>74</v>
      </c>
      <c r="U545" s="83">
        <f t="shared" si="107"/>
        <v>2026</v>
      </c>
      <c r="V545" s="86">
        <v>3659.4273599999997</v>
      </c>
      <c r="W545" s="86">
        <f t="shared" si="105"/>
        <v>17715.167826884415</v>
      </c>
      <c r="X545" s="86"/>
      <c r="Y545" s="90"/>
      <c r="Z545" s="86" t="s">
        <v>316</v>
      </c>
      <c r="AA545" s="89" t="s">
        <v>317</v>
      </c>
      <c r="AB545" s="90">
        <v>2015</v>
      </c>
      <c r="AC545" s="88" t="s">
        <v>1783</v>
      </c>
      <c r="AD545" s="90">
        <v>10</v>
      </c>
      <c r="AE545" s="172">
        <f t="shared" si="99"/>
        <v>45849</v>
      </c>
      <c r="AF545" s="91">
        <f t="shared" si="100"/>
        <v>2026</v>
      </c>
    </row>
    <row r="546" spans="1:32" ht="14.25" customHeight="1">
      <c r="A546" s="81" t="s">
        <v>31</v>
      </c>
      <c r="B546" s="81">
        <v>601400</v>
      </c>
      <c r="C546" s="81" t="s">
        <v>1776</v>
      </c>
      <c r="D546" s="94" t="s">
        <v>1777</v>
      </c>
      <c r="E546" s="83" t="s">
        <v>1784</v>
      </c>
      <c r="F546" s="82" t="s">
        <v>1785</v>
      </c>
      <c r="G546" s="81">
        <v>1212</v>
      </c>
      <c r="H546" s="81" t="s">
        <v>1187</v>
      </c>
      <c r="I546" s="85">
        <v>7306</v>
      </c>
      <c r="J546" s="85">
        <v>7.5289218113113829</v>
      </c>
      <c r="K546" s="86">
        <v>5194.7076367249047</v>
      </c>
      <c r="L546" s="87">
        <f t="shared" si="102"/>
        <v>0.86578460612081742</v>
      </c>
      <c r="M546" s="86">
        <f t="shared" si="103"/>
        <v>1130.7146955937876</v>
      </c>
      <c r="N546" s="86">
        <v>0</v>
      </c>
      <c r="O546" s="86">
        <v>0</v>
      </c>
      <c r="P546" s="86">
        <v>2331.789038893668</v>
      </c>
      <c r="Q546" s="86">
        <v>0</v>
      </c>
      <c r="R546" s="86">
        <v>1980.98</v>
      </c>
      <c r="S546" s="86">
        <f t="shared" si="104"/>
        <v>10638.191371212361</v>
      </c>
      <c r="T546" s="81" t="s">
        <v>74</v>
      </c>
      <c r="U546" s="83">
        <f t="shared" si="107"/>
        <v>2029</v>
      </c>
      <c r="V546" s="86">
        <v>2829.5993999999992</v>
      </c>
      <c r="W546" s="86">
        <f t="shared" si="105"/>
        <v>13467.79077121236</v>
      </c>
      <c r="X546" s="86"/>
      <c r="Y546" s="90"/>
      <c r="Z546" s="86" t="s">
        <v>1302</v>
      </c>
      <c r="AA546" s="89" t="s">
        <v>317</v>
      </c>
      <c r="AB546" s="90">
        <v>2019</v>
      </c>
      <c r="AC546" s="173">
        <v>43556</v>
      </c>
      <c r="AD546" s="88">
        <v>10</v>
      </c>
      <c r="AE546" s="172">
        <f t="shared" si="99"/>
        <v>47206</v>
      </c>
      <c r="AF546" s="91">
        <f t="shared" si="100"/>
        <v>2029</v>
      </c>
    </row>
    <row r="547" spans="1:32" ht="14.25" customHeight="1">
      <c r="A547" s="81" t="s">
        <v>31</v>
      </c>
      <c r="B547" s="81">
        <v>601400</v>
      </c>
      <c r="C547" s="81" t="s">
        <v>1776</v>
      </c>
      <c r="D547" s="82" t="s">
        <v>1777</v>
      </c>
      <c r="E547" s="83" t="s">
        <v>1786</v>
      </c>
      <c r="F547" s="82" t="s">
        <v>1787</v>
      </c>
      <c r="G547" s="81">
        <v>1212</v>
      </c>
      <c r="H547" s="81" t="s">
        <v>1187</v>
      </c>
      <c r="I547" s="85">
        <v>9464</v>
      </c>
      <c r="J547" s="85">
        <v>7.5289218113113829</v>
      </c>
      <c r="K547" s="86">
        <v>5194.7076367249047</v>
      </c>
      <c r="L547" s="87">
        <f t="shared" si="102"/>
        <v>0.86578460612081742</v>
      </c>
      <c r="M547" s="86">
        <f t="shared" si="103"/>
        <v>2999.0778756025115</v>
      </c>
      <c r="N547" s="86">
        <v>0</v>
      </c>
      <c r="O547" s="86">
        <v>0</v>
      </c>
      <c r="P547" s="86">
        <v>2331.789038893668</v>
      </c>
      <c r="Q547" s="86">
        <v>0</v>
      </c>
      <c r="R547" s="86">
        <v>0</v>
      </c>
      <c r="S547" s="86">
        <f t="shared" si="104"/>
        <v>10525.574551221085</v>
      </c>
      <c r="T547" s="81" t="s">
        <v>74</v>
      </c>
      <c r="U547" s="83">
        <f t="shared" si="107"/>
        <v>2030</v>
      </c>
      <c r="V547" s="86">
        <v>5488.6917999999987</v>
      </c>
      <c r="W547" s="86">
        <f t="shared" si="105"/>
        <v>16014.266351221084</v>
      </c>
      <c r="X547" s="86"/>
      <c r="Y547" s="90"/>
      <c r="Z547" s="86" t="s">
        <v>1302</v>
      </c>
      <c r="AA547" s="89" t="s">
        <v>317</v>
      </c>
      <c r="AB547" s="90">
        <v>2019</v>
      </c>
      <c r="AC547" s="88" t="s">
        <v>1788</v>
      </c>
      <c r="AD547" s="90">
        <v>10</v>
      </c>
      <c r="AE547" s="172">
        <f t="shared" si="99"/>
        <v>47347</v>
      </c>
      <c r="AF547" s="91">
        <f t="shared" si="100"/>
        <v>2030</v>
      </c>
    </row>
    <row r="548" spans="1:32" ht="14.25" customHeight="1">
      <c r="A548" s="81" t="s">
        <v>31</v>
      </c>
      <c r="B548" s="81">
        <v>601405</v>
      </c>
      <c r="C548" s="81" t="s">
        <v>1789</v>
      </c>
      <c r="D548" s="94" t="s">
        <v>1790</v>
      </c>
      <c r="E548" s="83" t="s">
        <v>1791</v>
      </c>
      <c r="F548" s="82" t="s">
        <v>1792</v>
      </c>
      <c r="G548" s="81">
        <v>1212</v>
      </c>
      <c r="H548" s="81" t="s">
        <v>1187</v>
      </c>
      <c r="I548" s="85">
        <v>15820</v>
      </c>
      <c r="J548" s="85">
        <v>7.5289218113113829</v>
      </c>
      <c r="K548" s="86">
        <v>5194.7076367249047</v>
      </c>
      <c r="L548" s="87">
        <f t="shared" si="102"/>
        <v>0.86578460612081742</v>
      </c>
      <c r="M548" s="86">
        <f t="shared" si="103"/>
        <v>8502.0048321064278</v>
      </c>
      <c r="N548" s="86">
        <v>0</v>
      </c>
      <c r="O548" s="86">
        <v>0</v>
      </c>
      <c r="P548" s="86">
        <v>2331.789038893668</v>
      </c>
      <c r="Q548" s="86">
        <v>0</v>
      </c>
      <c r="R548" s="86">
        <v>0</v>
      </c>
      <c r="S548" s="86">
        <f t="shared" si="104"/>
        <v>16028.501507725001</v>
      </c>
      <c r="T548" s="81" t="s">
        <v>74</v>
      </c>
      <c r="U548" s="83">
        <f t="shared" si="107"/>
        <v>2025</v>
      </c>
      <c r="V548" s="86">
        <v>3659.4273599999997</v>
      </c>
      <c r="W548" s="86">
        <f t="shared" si="105"/>
        <v>19687.928867725001</v>
      </c>
      <c r="X548" s="86"/>
      <c r="Y548" s="90"/>
      <c r="Z548" s="86" t="s">
        <v>1302</v>
      </c>
      <c r="AA548" s="89" t="s">
        <v>317</v>
      </c>
      <c r="AB548" s="90">
        <v>2015</v>
      </c>
      <c r="AC548" s="88" t="s">
        <v>1793</v>
      </c>
      <c r="AD548" s="90">
        <v>10</v>
      </c>
      <c r="AE548" s="172">
        <f t="shared" si="99"/>
        <v>45815</v>
      </c>
      <c r="AF548" s="91">
        <f t="shared" si="100"/>
        <v>2025</v>
      </c>
    </row>
    <row r="549" spans="1:32" ht="14.25" customHeight="1">
      <c r="A549" s="81" t="s">
        <v>31</v>
      </c>
      <c r="B549" s="81">
        <v>601405</v>
      </c>
      <c r="C549" s="81" t="s">
        <v>1789</v>
      </c>
      <c r="D549" s="82" t="s">
        <v>1790</v>
      </c>
      <c r="E549" s="83" t="s">
        <v>1794</v>
      </c>
      <c r="F549" s="82" t="s">
        <v>1795</v>
      </c>
      <c r="G549" s="81">
        <v>1212</v>
      </c>
      <c r="H549" s="81" t="s">
        <v>1187</v>
      </c>
      <c r="I549" s="85">
        <v>6236</v>
      </c>
      <c r="J549" s="85">
        <v>7.5289218113113829</v>
      </c>
      <c r="K549" s="86">
        <v>5194.7076367249047</v>
      </c>
      <c r="L549" s="87">
        <f t="shared" si="102"/>
        <v>0.86578460612081742</v>
      </c>
      <c r="M549" s="86">
        <f t="shared" si="103"/>
        <v>204.32516704451291</v>
      </c>
      <c r="N549" s="86">
        <v>0</v>
      </c>
      <c r="O549" s="86">
        <v>0</v>
      </c>
      <c r="P549" s="86">
        <v>2331.789038893668</v>
      </c>
      <c r="Q549" s="86">
        <v>0</v>
      </c>
      <c r="R549" s="86">
        <v>0</v>
      </c>
      <c r="S549" s="86">
        <f t="shared" si="104"/>
        <v>7730.8218426630865</v>
      </c>
      <c r="T549" s="81" t="s">
        <v>74</v>
      </c>
      <c r="U549" s="83">
        <f t="shared" si="107"/>
        <v>2028</v>
      </c>
      <c r="V549" s="86">
        <v>3735.6347999999994</v>
      </c>
      <c r="W549" s="86">
        <f t="shared" si="105"/>
        <v>11466.456642663086</v>
      </c>
      <c r="X549" s="86"/>
      <c r="Y549" s="90"/>
      <c r="Z549" s="86" t="s">
        <v>1302</v>
      </c>
      <c r="AA549" s="89" t="s">
        <v>317</v>
      </c>
      <c r="AB549" s="90">
        <v>2017</v>
      </c>
      <c r="AC549" s="88" t="s">
        <v>1796</v>
      </c>
      <c r="AD549" s="90">
        <v>10</v>
      </c>
      <c r="AE549" s="172">
        <f t="shared" si="99"/>
        <v>46797</v>
      </c>
      <c r="AF549" s="91">
        <f t="shared" si="100"/>
        <v>2028</v>
      </c>
    </row>
    <row r="550" spans="1:32" ht="14.25" customHeight="1">
      <c r="A550" s="81" t="s">
        <v>31</v>
      </c>
      <c r="B550" s="81">
        <v>601040</v>
      </c>
      <c r="C550" s="81" t="s">
        <v>1797</v>
      </c>
      <c r="D550" s="82" t="s">
        <v>1798</v>
      </c>
      <c r="E550" s="83" t="s">
        <v>1799</v>
      </c>
      <c r="F550" s="82"/>
      <c r="G550" s="81">
        <v>3007</v>
      </c>
      <c r="H550" s="81" t="s">
        <v>86</v>
      </c>
      <c r="I550" s="85">
        <v>0</v>
      </c>
      <c r="J550" s="85">
        <v>0</v>
      </c>
      <c r="K550" s="86">
        <v>0</v>
      </c>
      <c r="L550" s="87">
        <f t="shared" si="102"/>
        <v>0</v>
      </c>
      <c r="M550" s="86">
        <f t="shared" si="103"/>
        <v>0</v>
      </c>
      <c r="N550" s="86">
        <v>0</v>
      </c>
      <c r="O550" s="86">
        <v>0</v>
      </c>
      <c r="P550" s="86">
        <v>922.11919273579952</v>
      </c>
      <c r="Q550" s="86">
        <v>0</v>
      </c>
      <c r="R550" s="86">
        <v>0</v>
      </c>
      <c r="S550" s="86">
        <f t="shared" si="104"/>
        <v>922.11919273579952</v>
      </c>
      <c r="T550" s="81" t="s">
        <v>310</v>
      </c>
      <c r="U550" s="81"/>
      <c r="V550" s="86">
        <v>0</v>
      </c>
      <c r="W550" s="86">
        <f t="shared" si="105"/>
        <v>922.11919273579952</v>
      </c>
      <c r="X550" s="86"/>
      <c r="Y550" s="90"/>
      <c r="Z550" s="86" t="s">
        <v>1800</v>
      </c>
      <c r="AA550" s="89" t="s">
        <v>1701</v>
      </c>
      <c r="AB550" s="90">
        <v>2005</v>
      </c>
      <c r="AC550" s="88" t="s">
        <v>1801</v>
      </c>
      <c r="AD550" s="90">
        <v>10</v>
      </c>
      <c r="AE550" s="172">
        <f t="shared" si="99"/>
        <v>41914</v>
      </c>
      <c r="AF550" s="91">
        <f t="shared" si="100"/>
        <v>2015</v>
      </c>
    </row>
    <row r="551" spans="1:32" ht="14.25" customHeight="1">
      <c r="A551" s="81" t="s">
        <v>31</v>
      </c>
      <c r="B551" s="81">
        <v>601040</v>
      </c>
      <c r="C551" s="81" t="s">
        <v>1797</v>
      </c>
      <c r="D551" s="82" t="s">
        <v>1798</v>
      </c>
      <c r="E551" s="83" t="s">
        <v>1802</v>
      </c>
      <c r="F551" s="82" t="s">
        <v>1803</v>
      </c>
      <c r="G551" s="81">
        <v>1034</v>
      </c>
      <c r="H551" s="81" t="s">
        <v>1187</v>
      </c>
      <c r="I551" s="85">
        <v>2486</v>
      </c>
      <c r="J551" s="85">
        <v>8.0446013874286031</v>
      </c>
      <c r="K551" s="86">
        <v>5550.50952965127</v>
      </c>
      <c r="L551" s="87">
        <f t="shared" si="102"/>
        <v>0.92508492160854505</v>
      </c>
      <c r="M551" s="86">
        <f t="shared" si="103"/>
        <v>0</v>
      </c>
      <c r="N551" s="86">
        <v>0</v>
      </c>
      <c r="O551" s="86">
        <v>0</v>
      </c>
      <c r="P551" s="86">
        <v>2331.789038893668</v>
      </c>
      <c r="Q551" s="86">
        <v>0</v>
      </c>
      <c r="R551" s="86">
        <v>0</v>
      </c>
      <c r="S551" s="86">
        <f t="shared" si="104"/>
        <v>7882.2985685449385</v>
      </c>
      <c r="T551" s="81" t="s">
        <v>91</v>
      </c>
      <c r="U551" s="81"/>
      <c r="V551" s="86">
        <v>0</v>
      </c>
      <c r="W551" s="86">
        <f t="shared" si="105"/>
        <v>7882.2985685449385</v>
      </c>
      <c r="X551" s="86"/>
      <c r="Y551" s="90"/>
      <c r="Z551" s="86" t="s">
        <v>614</v>
      </c>
      <c r="AA551" s="89" t="s">
        <v>1804</v>
      </c>
      <c r="AB551" s="90">
        <v>2007</v>
      </c>
      <c r="AC551" s="88" t="s">
        <v>1805</v>
      </c>
      <c r="AD551" s="90">
        <v>10</v>
      </c>
      <c r="AE551" s="172">
        <f t="shared" si="99"/>
        <v>42882</v>
      </c>
      <c r="AF551" s="91">
        <f t="shared" si="100"/>
        <v>2017</v>
      </c>
    </row>
    <row r="552" spans="1:32" ht="14.25" customHeight="1">
      <c r="A552" s="81" t="s">
        <v>31</v>
      </c>
      <c r="B552" s="81">
        <v>601040</v>
      </c>
      <c r="C552" s="81" t="s">
        <v>1797</v>
      </c>
      <c r="D552" s="82" t="s">
        <v>1798</v>
      </c>
      <c r="E552" s="83" t="s">
        <v>1806</v>
      </c>
      <c r="F552" s="82" t="s">
        <v>1807</v>
      </c>
      <c r="G552" s="81">
        <v>9020</v>
      </c>
      <c r="H552" s="81" t="s">
        <v>86</v>
      </c>
      <c r="I552" s="85">
        <v>0</v>
      </c>
      <c r="J552" s="85">
        <v>0</v>
      </c>
      <c r="K552" s="86">
        <v>0</v>
      </c>
      <c r="L552" s="87">
        <f t="shared" si="102"/>
        <v>0</v>
      </c>
      <c r="M552" s="86">
        <f t="shared" si="103"/>
        <v>0</v>
      </c>
      <c r="N552" s="86">
        <v>0</v>
      </c>
      <c r="O552" s="86">
        <v>128.50626168999315</v>
      </c>
      <c r="P552" s="86">
        <v>922.11919273579952</v>
      </c>
      <c r="Q552" s="86">
        <v>0</v>
      </c>
      <c r="R552" s="86">
        <v>205.9</v>
      </c>
      <c r="S552" s="86">
        <f t="shared" si="104"/>
        <v>1256.5254544257928</v>
      </c>
      <c r="T552" s="81" t="s">
        <v>310</v>
      </c>
      <c r="U552" s="81"/>
      <c r="V552" s="86">
        <v>0</v>
      </c>
      <c r="W552" s="86">
        <f t="shared" si="105"/>
        <v>1256.5254544257928</v>
      </c>
      <c r="X552" s="86"/>
      <c r="Y552" s="90"/>
      <c r="Z552" s="86" t="s">
        <v>614</v>
      </c>
      <c r="AA552" s="89" t="s">
        <v>1808</v>
      </c>
      <c r="AB552" s="90">
        <v>2008</v>
      </c>
      <c r="AC552" s="88" t="s">
        <v>1809</v>
      </c>
      <c r="AD552" s="90">
        <v>10</v>
      </c>
      <c r="AE552" s="172">
        <f t="shared" si="99"/>
        <v>46598</v>
      </c>
      <c r="AF552" s="91">
        <f t="shared" si="100"/>
        <v>2028</v>
      </c>
    </row>
    <row r="553" spans="1:32" ht="14.25" customHeight="1">
      <c r="A553" s="81" t="s">
        <v>31</v>
      </c>
      <c r="B553" s="81">
        <v>601040</v>
      </c>
      <c r="C553" s="81" t="s">
        <v>1797</v>
      </c>
      <c r="D553" s="82" t="s">
        <v>1798</v>
      </c>
      <c r="E553" s="83" t="s">
        <v>1810</v>
      </c>
      <c r="F553" s="82"/>
      <c r="G553" s="81">
        <v>3007</v>
      </c>
      <c r="H553" s="81" t="s">
        <v>86</v>
      </c>
      <c r="I553" s="85">
        <v>0</v>
      </c>
      <c r="J553" s="85">
        <v>0</v>
      </c>
      <c r="K553" s="86">
        <v>0</v>
      </c>
      <c r="L553" s="87">
        <f t="shared" si="102"/>
        <v>0</v>
      </c>
      <c r="M553" s="86">
        <f t="shared" si="103"/>
        <v>0</v>
      </c>
      <c r="N553" s="86">
        <v>0</v>
      </c>
      <c r="O553" s="86">
        <v>0</v>
      </c>
      <c r="P553" s="86">
        <v>922.11919273579952</v>
      </c>
      <c r="Q553" s="86">
        <v>0</v>
      </c>
      <c r="R553" s="86">
        <v>0</v>
      </c>
      <c r="S553" s="86">
        <f t="shared" si="104"/>
        <v>922.11919273579952</v>
      </c>
      <c r="T553" s="81" t="s">
        <v>310</v>
      </c>
      <c r="U553" s="81"/>
      <c r="V553" s="86">
        <v>0</v>
      </c>
      <c r="W553" s="86">
        <f t="shared" si="105"/>
        <v>922.11919273579952</v>
      </c>
      <c r="X553" s="86"/>
      <c r="Y553" s="90"/>
      <c r="Z553" s="86" t="s">
        <v>1811</v>
      </c>
      <c r="AA553" s="89" t="s">
        <v>1812</v>
      </c>
      <c r="AB553" s="90">
        <v>2009</v>
      </c>
      <c r="AC553" s="88" t="s">
        <v>1813</v>
      </c>
      <c r="AD553" s="90">
        <v>10</v>
      </c>
      <c r="AE553" s="172">
        <f t="shared" si="99"/>
        <v>43497</v>
      </c>
      <c r="AF553" s="91">
        <f t="shared" si="100"/>
        <v>2019</v>
      </c>
    </row>
    <row r="554" spans="1:32" ht="14.25" customHeight="1">
      <c r="A554" s="81" t="s">
        <v>31</v>
      </c>
      <c r="B554" s="81">
        <v>601040</v>
      </c>
      <c r="C554" s="81" t="s">
        <v>1797</v>
      </c>
      <c r="D554" s="82" t="s">
        <v>1798</v>
      </c>
      <c r="E554" s="83" t="s">
        <v>1814</v>
      </c>
      <c r="F554" s="82" t="s">
        <v>1815</v>
      </c>
      <c r="G554" s="81">
        <v>1212</v>
      </c>
      <c r="H554" s="81" t="s">
        <v>1187</v>
      </c>
      <c r="I554" s="85">
        <v>5576</v>
      </c>
      <c r="J554" s="85">
        <v>7.5289218113113829</v>
      </c>
      <c r="K554" s="86">
        <v>5194.7076367249047</v>
      </c>
      <c r="L554" s="87">
        <f t="shared" si="102"/>
        <v>0.86578460612081742</v>
      </c>
      <c r="M554" s="86">
        <f t="shared" si="103"/>
        <v>0</v>
      </c>
      <c r="N554" s="86">
        <v>0</v>
      </c>
      <c r="O554" s="86">
        <v>0</v>
      </c>
      <c r="P554" s="86">
        <v>2331.789038893668</v>
      </c>
      <c r="Q554" s="86">
        <v>0</v>
      </c>
      <c r="R554" s="86">
        <v>0</v>
      </c>
      <c r="S554" s="86">
        <f t="shared" si="104"/>
        <v>7526.4966756185731</v>
      </c>
      <c r="T554" s="81" t="s">
        <v>886</v>
      </c>
      <c r="U554" s="83">
        <f t="shared" ref="U554:U559" si="108">AF554</f>
        <v>2022</v>
      </c>
      <c r="V554" s="86">
        <v>0</v>
      </c>
      <c r="W554" s="86">
        <f t="shared" si="105"/>
        <v>7526.4966756185731</v>
      </c>
      <c r="X554" s="86"/>
      <c r="Y554" s="90"/>
      <c r="Z554" s="86" t="s">
        <v>316</v>
      </c>
      <c r="AA554" s="89" t="s">
        <v>1714</v>
      </c>
      <c r="AB554" s="90">
        <v>2011</v>
      </c>
      <c r="AC554" s="88" t="s">
        <v>1816</v>
      </c>
      <c r="AD554" s="90">
        <v>10</v>
      </c>
      <c r="AE554" s="172">
        <f t="shared" si="99"/>
        <v>44423</v>
      </c>
      <c r="AF554" s="91">
        <f t="shared" si="100"/>
        <v>2022</v>
      </c>
    </row>
    <row r="555" spans="1:32" ht="14.25" customHeight="1">
      <c r="A555" s="81" t="s">
        <v>31</v>
      </c>
      <c r="B555" s="81">
        <v>601040</v>
      </c>
      <c r="C555" s="81" t="s">
        <v>1797</v>
      </c>
      <c r="D555" s="82" t="s">
        <v>1798</v>
      </c>
      <c r="E555" s="83" t="s">
        <v>1817</v>
      </c>
      <c r="F555" s="82" t="s">
        <v>1818</v>
      </c>
      <c r="G555" s="81">
        <v>1036</v>
      </c>
      <c r="H555" s="81" t="s">
        <v>86</v>
      </c>
      <c r="I555" s="85">
        <v>0</v>
      </c>
      <c r="J555" s="85">
        <v>0</v>
      </c>
      <c r="K555" s="86">
        <v>0</v>
      </c>
      <c r="L555" s="87">
        <f t="shared" si="102"/>
        <v>0</v>
      </c>
      <c r="M555" s="86">
        <f t="shared" si="103"/>
        <v>0</v>
      </c>
      <c r="N555" s="86">
        <v>1689.6404875524618</v>
      </c>
      <c r="O555" s="86">
        <v>98.273526877890205</v>
      </c>
      <c r="P555" s="86">
        <v>2278.9104110949984</v>
      </c>
      <c r="Q555" s="86">
        <v>911.92471534594461</v>
      </c>
      <c r="R555" s="86">
        <v>0</v>
      </c>
      <c r="S555" s="86">
        <f t="shared" si="104"/>
        <v>4978.7491408712949</v>
      </c>
      <c r="T555" s="81" t="s">
        <v>2084</v>
      </c>
      <c r="U555" s="83">
        <f t="shared" si="108"/>
        <v>2024</v>
      </c>
      <c r="V555" s="86">
        <v>0</v>
      </c>
      <c r="W555" s="86">
        <f t="shared" si="105"/>
        <v>4978.7491408712949</v>
      </c>
      <c r="X555" s="86"/>
      <c r="Y555" s="90"/>
      <c r="Z555" s="86" t="s">
        <v>641</v>
      </c>
      <c r="AA555" s="89" t="s">
        <v>1819</v>
      </c>
      <c r="AB555" s="90">
        <v>2012</v>
      </c>
      <c r="AC555" s="88" t="s">
        <v>714</v>
      </c>
      <c r="AD555" s="90">
        <v>10</v>
      </c>
      <c r="AE555" s="172">
        <f t="shared" si="99"/>
        <v>45241</v>
      </c>
      <c r="AF555" s="91">
        <f t="shared" si="100"/>
        <v>2024</v>
      </c>
    </row>
    <row r="556" spans="1:32" ht="14.25" customHeight="1">
      <c r="A556" s="81" t="s">
        <v>31</v>
      </c>
      <c r="B556" s="81">
        <v>601040</v>
      </c>
      <c r="C556" s="81" t="s">
        <v>1797</v>
      </c>
      <c r="D556" s="82" t="s">
        <v>1798</v>
      </c>
      <c r="E556" s="83" t="s">
        <v>1820</v>
      </c>
      <c r="F556" s="82" t="s">
        <v>1821</v>
      </c>
      <c r="G556" s="81">
        <v>1024</v>
      </c>
      <c r="H556" s="81" t="s">
        <v>1187</v>
      </c>
      <c r="I556" s="85">
        <v>5066</v>
      </c>
      <c r="J556" s="85">
        <v>6.3944267438535025</v>
      </c>
      <c r="K556" s="86">
        <v>4411.9434722869055</v>
      </c>
      <c r="L556" s="87">
        <f t="shared" si="102"/>
        <v>0.73532391204781755</v>
      </c>
      <c r="M556" s="86">
        <f t="shared" si="103"/>
        <v>0</v>
      </c>
      <c r="N556" s="86">
        <v>0</v>
      </c>
      <c r="O556" s="86">
        <v>0</v>
      </c>
      <c r="P556" s="86">
        <v>2331.789038893668</v>
      </c>
      <c r="Q556" s="86">
        <v>0</v>
      </c>
      <c r="R556" s="86">
        <v>782.4</v>
      </c>
      <c r="S556" s="86">
        <f t="shared" si="104"/>
        <v>7526.1325111805727</v>
      </c>
      <c r="T556" s="81" t="s">
        <v>74</v>
      </c>
      <c r="U556" s="83">
        <f t="shared" si="108"/>
        <v>2024</v>
      </c>
      <c r="V556" s="86">
        <v>2705.60916</v>
      </c>
      <c r="W556" s="86">
        <f t="shared" si="105"/>
        <v>10231.741671180573</v>
      </c>
      <c r="X556" s="86"/>
      <c r="Y556" s="90"/>
      <c r="Z556" s="86" t="s">
        <v>439</v>
      </c>
      <c r="AA556" s="89" t="s">
        <v>304</v>
      </c>
      <c r="AB556" s="90">
        <v>2013</v>
      </c>
      <c r="AC556" s="88" t="s">
        <v>692</v>
      </c>
      <c r="AD556" s="90">
        <v>10</v>
      </c>
      <c r="AE556" s="172">
        <f t="shared" si="99"/>
        <v>45159</v>
      </c>
      <c r="AF556" s="91">
        <f t="shared" si="100"/>
        <v>2024</v>
      </c>
    </row>
    <row r="557" spans="1:32" ht="14.25" customHeight="1">
      <c r="A557" s="81" t="s">
        <v>31</v>
      </c>
      <c r="B557" s="81">
        <v>601040</v>
      </c>
      <c r="C557" s="81" t="s">
        <v>1797</v>
      </c>
      <c r="D557" s="82" t="s">
        <v>1798</v>
      </c>
      <c r="E557" s="83" t="s">
        <v>1822</v>
      </c>
      <c r="F557" s="82" t="s">
        <v>1823</v>
      </c>
      <c r="G557" s="81">
        <v>1212</v>
      </c>
      <c r="H557" s="81" t="s">
        <v>1187</v>
      </c>
      <c r="I557" s="85">
        <v>11217</v>
      </c>
      <c r="J557" s="85">
        <v>7.5289218113113829</v>
      </c>
      <c r="K557" s="86">
        <v>5194.7076367249047</v>
      </c>
      <c r="L557" s="87">
        <f t="shared" si="102"/>
        <v>0.86578460612081742</v>
      </c>
      <c r="M557" s="86">
        <f t="shared" si="103"/>
        <v>4516.7982901323048</v>
      </c>
      <c r="N557" s="86">
        <v>0</v>
      </c>
      <c r="O557" s="86">
        <v>0</v>
      </c>
      <c r="P557" s="86">
        <v>2331.789038893668</v>
      </c>
      <c r="Q557" s="86">
        <v>0</v>
      </c>
      <c r="R557" s="86">
        <v>0</v>
      </c>
      <c r="S557" s="86">
        <f t="shared" si="104"/>
        <v>12043.294965750878</v>
      </c>
      <c r="T557" s="81" t="s">
        <v>74</v>
      </c>
      <c r="U557" s="83">
        <f t="shared" si="108"/>
        <v>2025</v>
      </c>
      <c r="V557" s="86">
        <v>3659.4273599999997</v>
      </c>
      <c r="W557" s="86">
        <f t="shared" si="105"/>
        <v>15702.722325750878</v>
      </c>
      <c r="X557" s="86"/>
      <c r="Y557" s="90"/>
      <c r="Z557" s="86" t="s">
        <v>1302</v>
      </c>
      <c r="AA557" s="89" t="s">
        <v>317</v>
      </c>
      <c r="AB557" s="90">
        <v>2015</v>
      </c>
      <c r="AC557" s="88" t="s">
        <v>1824</v>
      </c>
      <c r="AD557" s="90">
        <v>10</v>
      </c>
      <c r="AE557" s="172">
        <f t="shared" si="99"/>
        <v>45837</v>
      </c>
      <c r="AF557" s="91">
        <f t="shared" si="100"/>
        <v>2025</v>
      </c>
    </row>
    <row r="558" spans="1:32" ht="14.25" customHeight="1">
      <c r="A558" s="81" t="s">
        <v>31</v>
      </c>
      <c r="B558" s="81">
        <v>601040</v>
      </c>
      <c r="C558" s="81" t="s">
        <v>1797</v>
      </c>
      <c r="D558" s="82" t="s">
        <v>1798</v>
      </c>
      <c r="E558" s="83" t="s">
        <v>1825</v>
      </c>
      <c r="F558" s="82" t="s">
        <v>1826</v>
      </c>
      <c r="G558" s="81">
        <v>1204</v>
      </c>
      <c r="H558" s="81" t="s">
        <v>1187</v>
      </c>
      <c r="I558" s="85">
        <v>4605</v>
      </c>
      <c r="J558" s="85">
        <v>11.241814759355353</v>
      </c>
      <c r="K558" s="86">
        <v>7756.4812657947214</v>
      </c>
      <c r="L558" s="87">
        <f t="shared" si="102"/>
        <v>1.2927468776324536</v>
      </c>
      <c r="M558" s="86">
        <f t="shared" si="103"/>
        <v>0</v>
      </c>
      <c r="N558" s="86">
        <v>0</v>
      </c>
      <c r="O558" s="86">
        <v>0</v>
      </c>
      <c r="P558" s="86">
        <v>2331.789038893668</v>
      </c>
      <c r="Q558" s="86">
        <v>0</v>
      </c>
      <c r="R558" s="86">
        <v>1840.37</v>
      </c>
      <c r="S558" s="86">
        <f t="shared" si="104"/>
        <v>11928.64030468839</v>
      </c>
      <c r="T558" s="81" t="s">
        <v>74</v>
      </c>
      <c r="U558" s="83">
        <f t="shared" si="108"/>
        <v>2028</v>
      </c>
      <c r="V558" s="86">
        <v>3883.0263599999994</v>
      </c>
      <c r="W558" s="86">
        <f t="shared" si="105"/>
        <v>15811.66666468839</v>
      </c>
      <c r="X558" s="86"/>
      <c r="Y558" s="90"/>
      <c r="Z558" s="86" t="s">
        <v>670</v>
      </c>
      <c r="AA558" s="89" t="s">
        <v>1827</v>
      </c>
      <c r="AB558" s="90">
        <v>2017</v>
      </c>
      <c r="AC558" s="88" t="s">
        <v>308</v>
      </c>
      <c r="AD558" s="90">
        <v>10</v>
      </c>
      <c r="AE558" s="172">
        <f t="shared" si="99"/>
        <v>46577</v>
      </c>
      <c r="AF558" s="91">
        <f t="shared" si="100"/>
        <v>2028</v>
      </c>
    </row>
    <row r="559" spans="1:32" ht="14.25" customHeight="1">
      <c r="A559" s="81" t="s">
        <v>31</v>
      </c>
      <c r="B559" s="81">
        <v>601040</v>
      </c>
      <c r="C559" s="81" t="s">
        <v>1797</v>
      </c>
      <c r="D559" s="82" t="s">
        <v>1798</v>
      </c>
      <c r="E559" s="83" t="s">
        <v>1828</v>
      </c>
      <c r="F559" s="82" t="s">
        <v>1829</v>
      </c>
      <c r="G559" s="81">
        <v>1204</v>
      </c>
      <c r="H559" s="81" t="s">
        <v>1187</v>
      </c>
      <c r="I559" s="85">
        <v>662</v>
      </c>
      <c r="J559" s="85">
        <v>11.241814759355353</v>
      </c>
      <c r="K559" s="86">
        <v>7756.4812657947214</v>
      </c>
      <c r="L559" s="87">
        <f t="shared" si="102"/>
        <v>1.2927468776324536</v>
      </c>
      <c r="M559" s="86">
        <f t="shared" si="103"/>
        <v>0</v>
      </c>
      <c r="N559" s="86">
        <v>0</v>
      </c>
      <c r="O559" s="86">
        <v>0</v>
      </c>
      <c r="P559" s="86">
        <v>2331.789038893668</v>
      </c>
      <c r="Q559" s="86">
        <v>0</v>
      </c>
      <c r="R559" s="86">
        <v>1632.62</v>
      </c>
      <c r="S559" s="86">
        <f t="shared" si="104"/>
        <v>11720.89030468839</v>
      </c>
      <c r="T559" s="81" t="s">
        <v>74</v>
      </c>
      <c r="U559" s="83">
        <f t="shared" si="108"/>
        <v>2028</v>
      </c>
      <c r="V559" s="86">
        <v>3883.0263599999994</v>
      </c>
      <c r="W559" s="86">
        <f t="shared" si="105"/>
        <v>15603.91666468839</v>
      </c>
      <c r="X559" s="86"/>
      <c r="Y559" s="90"/>
      <c r="Z559" s="86" t="s">
        <v>670</v>
      </c>
      <c r="AA559" s="89" t="s">
        <v>1827</v>
      </c>
      <c r="AB559" s="90">
        <v>2017</v>
      </c>
      <c r="AC559" s="88" t="s">
        <v>308</v>
      </c>
      <c r="AD559" s="90">
        <v>10</v>
      </c>
      <c r="AE559" s="172">
        <f t="shared" si="99"/>
        <v>46577</v>
      </c>
      <c r="AF559" s="91">
        <f t="shared" si="100"/>
        <v>2028</v>
      </c>
    </row>
    <row r="560" spans="1:32" ht="14.25" customHeight="1">
      <c r="A560" s="81" t="s">
        <v>31</v>
      </c>
      <c r="B560" s="81">
        <v>601040</v>
      </c>
      <c r="C560" s="81" t="s">
        <v>1797</v>
      </c>
      <c r="D560" s="82" t="s">
        <v>1798</v>
      </c>
      <c r="E560" s="83" t="s">
        <v>1830</v>
      </c>
      <c r="F560" s="82" t="s">
        <v>1831</v>
      </c>
      <c r="G560" s="81">
        <v>1212</v>
      </c>
      <c r="H560" s="81" t="s">
        <v>1187</v>
      </c>
      <c r="I560" s="85">
        <v>9157</v>
      </c>
      <c r="J560" s="85">
        <v>7.5289218113113829</v>
      </c>
      <c r="K560" s="86">
        <v>5194.7076367249047</v>
      </c>
      <c r="L560" s="87">
        <f t="shared" si="102"/>
        <v>0.86578460612081742</v>
      </c>
      <c r="M560" s="86">
        <f t="shared" si="103"/>
        <v>2733.2820015234206</v>
      </c>
      <c r="N560" s="86">
        <v>0</v>
      </c>
      <c r="O560" s="86">
        <v>0</v>
      </c>
      <c r="P560" s="86">
        <v>2331.789038893668</v>
      </c>
      <c r="Q560" s="86">
        <v>0</v>
      </c>
      <c r="R560" s="86">
        <v>0</v>
      </c>
      <c r="S560" s="86">
        <f t="shared" si="104"/>
        <v>10259.778677141994</v>
      </c>
      <c r="T560" s="81" t="s">
        <v>310</v>
      </c>
      <c r="U560" s="81"/>
      <c r="V560" s="86">
        <v>0</v>
      </c>
      <c r="W560" s="86">
        <f t="shared" si="105"/>
        <v>10259.778677141994</v>
      </c>
      <c r="X560" s="86"/>
      <c r="Y560" s="90"/>
      <c r="Z560" s="86" t="s">
        <v>1302</v>
      </c>
      <c r="AA560" s="89" t="s">
        <v>317</v>
      </c>
      <c r="AB560" s="90">
        <v>2017</v>
      </c>
      <c r="AC560" s="88" t="s">
        <v>1832</v>
      </c>
      <c r="AD560" s="90">
        <v>10</v>
      </c>
      <c r="AE560" s="172">
        <f t="shared" si="99"/>
        <v>46513</v>
      </c>
      <c r="AF560" s="91">
        <f t="shared" si="100"/>
        <v>2027</v>
      </c>
    </row>
    <row r="561" spans="1:32" ht="14.25" customHeight="1">
      <c r="A561" s="81" t="s">
        <v>31</v>
      </c>
      <c r="B561" s="81">
        <v>601040</v>
      </c>
      <c r="C561" s="81" t="s">
        <v>1797</v>
      </c>
      <c r="D561" s="82" t="s">
        <v>1798</v>
      </c>
      <c r="E561" s="83" t="s">
        <v>1833</v>
      </c>
      <c r="F561" s="82" t="s">
        <v>1834</v>
      </c>
      <c r="G561" s="81">
        <v>1035</v>
      </c>
      <c r="H561" s="81" t="s">
        <v>1187</v>
      </c>
      <c r="I561" s="85">
        <v>15138</v>
      </c>
      <c r="J561" s="85">
        <v>8.8696887092161489</v>
      </c>
      <c r="K561" s="86">
        <v>6119.7925583334491</v>
      </c>
      <c r="L561" s="87">
        <f t="shared" si="102"/>
        <v>1.0199654263889082</v>
      </c>
      <c r="M561" s="86">
        <f t="shared" si="103"/>
        <v>9320.4440663418427</v>
      </c>
      <c r="N561" s="86">
        <v>0</v>
      </c>
      <c r="O561" s="86">
        <v>0</v>
      </c>
      <c r="P561" s="86">
        <v>2331.789038893668</v>
      </c>
      <c r="Q561" s="86">
        <v>0</v>
      </c>
      <c r="R561" s="86">
        <v>0</v>
      </c>
      <c r="S561" s="86">
        <f t="shared" si="104"/>
        <v>17772.025663568958</v>
      </c>
      <c r="T561" s="81" t="s">
        <v>74</v>
      </c>
      <c r="U561" s="83">
        <f t="shared" ref="U561:U574" si="109">AF561</f>
        <v>2031</v>
      </c>
      <c r="V561" s="86">
        <v>14178.851999999999</v>
      </c>
      <c r="W561" s="86">
        <f t="shared" si="105"/>
        <v>31950.877663568957</v>
      </c>
      <c r="X561" s="86"/>
      <c r="Y561" s="90"/>
      <c r="Z561" s="86" t="s">
        <v>641</v>
      </c>
      <c r="AA561" s="89" t="s">
        <v>1835</v>
      </c>
      <c r="AB561" s="90">
        <v>2020</v>
      </c>
      <c r="AC561" s="88" t="s">
        <v>1836</v>
      </c>
      <c r="AD561" s="90">
        <v>10</v>
      </c>
      <c r="AE561" s="172">
        <f t="shared" si="99"/>
        <v>47838</v>
      </c>
      <c r="AF561" s="91">
        <f t="shared" si="100"/>
        <v>2031</v>
      </c>
    </row>
    <row r="562" spans="1:32" ht="14.25" customHeight="1">
      <c r="A562" s="81" t="s">
        <v>31</v>
      </c>
      <c r="B562" s="81">
        <v>601040</v>
      </c>
      <c r="C562" s="81" t="s">
        <v>1797</v>
      </c>
      <c r="D562" s="82" t="s">
        <v>1798</v>
      </c>
      <c r="E562" s="83" t="s">
        <v>1837</v>
      </c>
      <c r="F562" s="82" t="s">
        <v>1838</v>
      </c>
      <c r="G562" s="81">
        <v>1035</v>
      </c>
      <c r="H562" s="81" t="s">
        <v>1187</v>
      </c>
      <c r="I562" s="85">
        <v>7265</v>
      </c>
      <c r="J562" s="85">
        <v>8.8696887092161489</v>
      </c>
      <c r="K562" s="86">
        <v>6119.7925583334491</v>
      </c>
      <c r="L562" s="87">
        <f t="shared" si="102"/>
        <v>1.0199654263889082</v>
      </c>
      <c r="M562" s="86">
        <f t="shared" si="103"/>
        <v>1290.2562643819688</v>
      </c>
      <c r="N562" s="86">
        <v>0</v>
      </c>
      <c r="O562" s="86">
        <v>0</v>
      </c>
      <c r="P562" s="86">
        <v>2331.789038893668</v>
      </c>
      <c r="Q562" s="86">
        <v>0</v>
      </c>
      <c r="R562" s="86">
        <v>0</v>
      </c>
      <c r="S562" s="86">
        <f t="shared" si="104"/>
        <v>9741.8378616090868</v>
      </c>
      <c r="T562" s="81" t="s">
        <v>74</v>
      </c>
      <c r="U562" s="83">
        <f t="shared" si="109"/>
        <v>2033</v>
      </c>
      <c r="V562" s="86">
        <v>13348.171666666665</v>
      </c>
      <c r="W562" s="86">
        <f t="shared" si="105"/>
        <v>23090.009528275754</v>
      </c>
      <c r="X562" s="86"/>
      <c r="Y562" s="90"/>
      <c r="Z562" s="86" t="s">
        <v>641</v>
      </c>
      <c r="AA562" s="89" t="s">
        <v>1835</v>
      </c>
      <c r="AB562" s="90">
        <v>2022</v>
      </c>
      <c r="AC562" s="88" t="s">
        <v>1839</v>
      </c>
      <c r="AD562" s="90">
        <v>10</v>
      </c>
      <c r="AE562" s="172">
        <f t="shared" si="99"/>
        <v>48561</v>
      </c>
      <c r="AF562" s="91">
        <f t="shared" si="100"/>
        <v>2033</v>
      </c>
    </row>
    <row r="563" spans="1:32" ht="14.25" customHeight="1">
      <c r="A563" s="81" t="s">
        <v>31</v>
      </c>
      <c r="B563" s="81">
        <v>601410</v>
      </c>
      <c r="C563" s="81" t="s">
        <v>1840</v>
      </c>
      <c r="D563" s="82" t="s">
        <v>1841</v>
      </c>
      <c r="E563" s="83" t="s">
        <v>1842</v>
      </c>
      <c r="F563" s="82" t="s">
        <v>1843</v>
      </c>
      <c r="G563" s="81">
        <v>1212</v>
      </c>
      <c r="H563" s="81" t="s">
        <v>1187</v>
      </c>
      <c r="I563" s="85">
        <v>7478</v>
      </c>
      <c r="J563" s="85">
        <v>7.5289218113113829</v>
      </c>
      <c r="K563" s="86">
        <v>5194.7076367249047</v>
      </c>
      <c r="L563" s="87">
        <f t="shared" si="102"/>
        <v>0.86578460612081742</v>
      </c>
      <c r="M563" s="86">
        <f t="shared" si="103"/>
        <v>1279.6296478465681</v>
      </c>
      <c r="N563" s="86">
        <v>0</v>
      </c>
      <c r="O563" s="86">
        <v>0</v>
      </c>
      <c r="P563" s="86">
        <v>2331.789038893668</v>
      </c>
      <c r="Q563" s="86">
        <v>42.93579682304707</v>
      </c>
      <c r="R563" s="86">
        <v>592.22</v>
      </c>
      <c r="S563" s="86">
        <f t="shared" si="104"/>
        <v>9441.2821202881878</v>
      </c>
      <c r="T563" s="81" t="s">
        <v>74</v>
      </c>
      <c r="U563" s="83">
        <f t="shared" si="109"/>
        <v>2025</v>
      </c>
      <c r="V563" s="86">
        <v>3659.4273599999997</v>
      </c>
      <c r="W563" s="86">
        <f t="shared" si="105"/>
        <v>13100.709480288187</v>
      </c>
      <c r="X563" s="86"/>
      <c r="Y563" s="90"/>
      <c r="Z563" s="86" t="s">
        <v>1302</v>
      </c>
      <c r="AA563" s="89" t="s">
        <v>317</v>
      </c>
      <c r="AB563" s="90">
        <v>2015</v>
      </c>
      <c r="AC563" s="88" t="s">
        <v>1844</v>
      </c>
      <c r="AD563" s="90">
        <v>10</v>
      </c>
      <c r="AE563" s="172">
        <f t="shared" si="99"/>
        <v>45794</v>
      </c>
      <c r="AF563" s="91">
        <f t="shared" si="100"/>
        <v>2025</v>
      </c>
    </row>
    <row r="564" spans="1:32" ht="14.25" customHeight="1">
      <c r="A564" s="81" t="s">
        <v>31</v>
      </c>
      <c r="B564" s="81">
        <v>601410</v>
      </c>
      <c r="C564" s="81" t="s">
        <v>1840</v>
      </c>
      <c r="D564" s="82" t="s">
        <v>1841</v>
      </c>
      <c r="E564" s="83" t="s">
        <v>1845</v>
      </c>
      <c r="F564" s="82" t="s">
        <v>1846</v>
      </c>
      <c r="G564" s="81">
        <v>1202</v>
      </c>
      <c r="H564" s="81" t="s">
        <v>1187</v>
      </c>
      <c r="I564" s="85">
        <v>256</v>
      </c>
      <c r="J564" s="85">
        <v>7.5289218113113829</v>
      </c>
      <c r="K564" s="86">
        <v>5194.7076367249047</v>
      </c>
      <c r="L564" s="87">
        <f t="shared" si="102"/>
        <v>0.86578460612081742</v>
      </c>
      <c r="M564" s="86">
        <f t="shared" si="103"/>
        <v>0</v>
      </c>
      <c r="N564" s="86">
        <v>0</v>
      </c>
      <c r="O564" s="86">
        <v>0</v>
      </c>
      <c r="P564" s="86">
        <v>2331.789038893668</v>
      </c>
      <c r="Q564" s="86">
        <v>0</v>
      </c>
      <c r="R564" s="86">
        <v>0</v>
      </c>
      <c r="S564" s="86">
        <f t="shared" si="104"/>
        <v>7526.4966756185731</v>
      </c>
      <c r="T564" s="81" t="s">
        <v>74</v>
      </c>
      <c r="U564" s="83">
        <f t="shared" si="109"/>
        <v>2032</v>
      </c>
      <c r="V564" s="86">
        <v>7976.3378799999991</v>
      </c>
      <c r="W564" s="86">
        <f t="shared" si="105"/>
        <v>15502.834555618572</v>
      </c>
      <c r="X564" s="86"/>
      <c r="Y564" s="90"/>
      <c r="Z564" s="86" t="s">
        <v>97</v>
      </c>
      <c r="AA564" s="89" t="s">
        <v>1847</v>
      </c>
      <c r="AB564" s="90">
        <v>2019</v>
      </c>
      <c r="AC564" s="88" t="s">
        <v>1848</v>
      </c>
      <c r="AD564" s="90">
        <v>10</v>
      </c>
      <c r="AE564" s="172">
        <f t="shared" si="99"/>
        <v>48077</v>
      </c>
      <c r="AF564" s="91">
        <f t="shared" si="100"/>
        <v>2032</v>
      </c>
    </row>
    <row r="565" spans="1:32" ht="14.25" customHeight="1">
      <c r="A565" s="81" t="s">
        <v>31</v>
      </c>
      <c r="B565" s="81">
        <v>601410</v>
      </c>
      <c r="C565" s="81" t="s">
        <v>1840</v>
      </c>
      <c r="D565" s="82" t="s">
        <v>1841</v>
      </c>
      <c r="E565" s="83" t="s">
        <v>1849</v>
      </c>
      <c r="F565" s="82" t="s">
        <v>1850</v>
      </c>
      <c r="G565" s="81">
        <v>1035</v>
      </c>
      <c r="H565" s="81" t="s">
        <v>1187</v>
      </c>
      <c r="I565" s="85">
        <v>5050</v>
      </c>
      <c r="J565" s="85">
        <v>8.8696887092161489</v>
      </c>
      <c r="K565" s="86">
        <v>6119.7925583334491</v>
      </c>
      <c r="L565" s="87">
        <f t="shared" si="102"/>
        <v>1.0199654263889082</v>
      </c>
      <c r="M565" s="86">
        <f t="shared" si="103"/>
        <v>0</v>
      </c>
      <c r="N565" s="86">
        <v>0</v>
      </c>
      <c r="O565" s="86">
        <v>0</v>
      </c>
      <c r="P565" s="86">
        <v>2331.789038893668</v>
      </c>
      <c r="Q565" s="86">
        <v>0</v>
      </c>
      <c r="R565" s="86">
        <v>0</v>
      </c>
      <c r="S565" s="86">
        <f t="shared" si="104"/>
        <v>8451.5815972271175</v>
      </c>
      <c r="T565" s="81" t="s">
        <v>74</v>
      </c>
      <c r="U565" s="83">
        <f t="shared" si="109"/>
        <v>2031</v>
      </c>
      <c r="V565" s="86">
        <v>9848.0146599999989</v>
      </c>
      <c r="W565" s="86">
        <f t="shared" si="105"/>
        <v>18299.596257227116</v>
      </c>
      <c r="X565" s="86"/>
      <c r="Y565" s="90"/>
      <c r="Z565" s="86" t="s">
        <v>556</v>
      </c>
      <c r="AA565" s="89" t="s">
        <v>1851</v>
      </c>
      <c r="AB565" s="90">
        <v>2020</v>
      </c>
      <c r="AC565" s="88" t="s">
        <v>1852</v>
      </c>
      <c r="AD565" s="90">
        <v>10</v>
      </c>
      <c r="AE565" s="172">
        <f t="shared" si="99"/>
        <v>47812</v>
      </c>
      <c r="AF565" s="91">
        <f t="shared" si="100"/>
        <v>2031</v>
      </c>
    </row>
    <row r="566" spans="1:32" ht="14.25" customHeight="1">
      <c r="A566" s="81" t="s">
        <v>31</v>
      </c>
      <c r="B566" s="81">
        <v>601410</v>
      </c>
      <c r="C566" s="81" t="s">
        <v>1840</v>
      </c>
      <c r="D566" s="82" t="s">
        <v>1841</v>
      </c>
      <c r="E566" s="83" t="s">
        <v>1853</v>
      </c>
      <c r="F566" s="82" t="s">
        <v>1854</v>
      </c>
      <c r="G566" s="81">
        <v>1035</v>
      </c>
      <c r="H566" s="81" t="s">
        <v>1187</v>
      </c>
      <c r="I566" s="85">
        <v>4285</v>
      </c>
      <c r="J566" s="85">
        <v>8.8696887092161489</v>
      </c>
      <c r="K566" s="86">
        <v>6119.7925583334491</v>
      </c>
      <c r="L566" s="87">
        <f t="shared" si="102"/>
        <v>1.0199654263889082</v>
      </c>
      <c r="M566" s="86">
        <f t="shared" si="103"/>
        <v>0</v>
      </c>
      <c r="N566" s="86">
        <v>0</v>
      </c>
      <c r="O566" s="86">
        <v>0</v>
      </c>
      <c r="P566" s="86">
        <v>2331.789038893668</v>
      </c>
      <c r="Q566" s="86">
        <v>0</v>
      </c>
      <c r="R566" s="86">
        <v>0</v>
      </c>
      <c r="S566" s="86">
        <f t="shared" si="104"/>
        <v>8451.5815972271175</v>
      </c>
      <c r="T566" s="81" t="s">
        <v>74</v>
      </c>
      <c r="U566" s="83">
        <f t="shared" si="109"/>
        <v>2031</v>
      </c>
      <c r="V566" s="86">
        <v>9955.3932299999979</v>
      </c>
      <c r="W566" s="86">
        <f t="shared" si="105"/>
        <v>18406.974827227117</v>
      </c>
      <c r="X566" s="86"/>
      <c r="Y566" s="90"/>
      <c r="Z566" s="86" t="s">
        <v>556</v>
      </c>
      <c r="AA566" s="89" t="s">
        <v>1851</v>
      </c>
      <c r="AB566" s="90">
        <v>2020</v>
      </c>
      <c r="AC566" s="88" t="s">
        <v>1852</v>
      </c>
      <c r="AD566" s="90">
        <v>10</v>
      </c>
      <c r="AE566" s="172">
        <f t="shared" si="99"/>
        <v>47812</v>
      </c>
      <c r="AF566" s="91">
        <f t="shared" si="100"/>
        <v>2031</v>
      </c>
    </row>
    <row r="567" spans="1:32" ht="14.25" customHeight="1">
      <c r="A567" s="81" t="s">
        <v>31</v>
      </c>
      <c r="B567" s="81">
        <v>601410</v>
      </c>
      <c r="C567" s="81" t="s">
        <v>1840</v>
      </c>
      <c r="D567" s="94" t="s">
        <v>1841</v>
      </c>
      <c r="E567" s="83" t="s">
        <v>1855</v>
      </c>
      <c r="F567" s="82" t="s">
        <v>1856</v>
      </c>
      <c r="G567" s="81">
        <v>1212</v>
      </c>
      <c r="H567" s="81" t="s">
        <v>1187</v>
      </c>
      <c r="I567" s="85">
        <v>9454</v>
      </c>
      <c r="J567" s="85">
        <v>7.5289218113113829</v>
      </c>
      <c r="K567" s="86">
        <v>5194.7076367249047</v>
      </c>
      <c r="L567" s="87">
        <f t="shared" si="102"/>
        <v>0.86578460612081742</v>
      </c>
      <c r="M567" s="86">
        <f t="shared" si="103"/>
        <v>2990.4200295413034</v>
      </c>
      <c r="N567" s="86">
        <v>0</v>
      </c>
      <c r="O567" s="86">
        <v>0</v>
      </c>
      <c r="P567" s="86">
        <v>2331.789038893668</v>
      </c>
      <c r="Q567" s="86">
        <v>0</v>
      </c>
      <c r="R567" s="86">
        <v>1507.04</v>
      </c>
      <c r="S567" s="86">
        <f t="shared" si="104"/>
        <v>12023.956705159875</v>
      </c>
      <c r="T567" s="81" t="s">
        <v>74</v>
      </c>
      <c r="U567" s="83">
        <f t="shared" si="109"/>
        <v>2031</v>
      </c>
      <c r="V567" s="86">
        <v>5932.6430199999995</v>
      </c>
      <c r="W567" s="86">
        <f t="shared" si="105"/>
        <v>17956.599725159875</v>
      </c>
      <c r="X567" s="86"/>
      <c r="Y567" s="90"/>
      <c r="Z567" s="86" t="s">
        <v>1302</v>
      </c>
      <c r="AA567" s="89" t="s">
        <v>317</v>
      </c>
      <c r="AB567" s="90">
        <v>2020</v>
      </c>
      <c r="AC567" s="88" t="s">
        <v>1857</v>
      </c>
      <c r="AD567" s="90">
        <v>10</v>
      </c>
      <c r="AE567" s="172">
        <f t="shared" si="99"/>
        <v>47725</v>
      </c>
      <c r="AF567" s="91">
        <f t="shared" si="100"/>
        <v>2031</v>
      </c>
    </row>
    <row r="568" spans="1:32" ht="14.25" customHeight="1">
      <c r="A568" s="81" t="s">
        <v>31</v>
      </c>
      <c r="B568" s="81">
        <v>601410</v>
      </c>
      <c r="C568" s="81" t="s">
        <v>1840</v>
      </c>
      <c r="D568" s="82" t="s">
        <v>1841</v>
      </c>
      <c r="E568" s="83" t="s">
        <v>1858</v>
      </c>
      <c r="F568" s="82" t="s">
        <v>1859</v>
      </c>
      <c r="G568" s="81">
        <v>1248</v>
      </c>
      <c r="H568" s="81" t="s">
        <v>1187</v>
      </c>
      <c r="I568" s="85">
        <v>152</v>
      </c>
      <c r="J568" s="85">
        <v>7.7351936417582712</v>
      </c>
      <c r="K568" s="86">
        <v>5337.0283938954508</v>
      </c>
      <c r="L568" s="87">
        <f t="shared" si="102"/>
        <v>0.88950473231590843</v>
      </c>
      <c r="M568" s="86">
        <f t="shared" si="103"/>
        <v>0</v>
      </c>
      <c r="N568" s="86">
        <v>0</v>
      </c>
      <c r="O568" s="86">
        <v>0</v>
      </c>
      <c r="P568" s="86">
        <v>2331.789038893668</v>
      </c>
      <c r="Q568" s="86">
        <v>0</v>
      </c>
      <c r="R568" s="86">
        <v>234.51</v>
      </c>
      <c r="S568" s="86">
        <f t="shared" si="104"/>
        <v>7903.3274327891195</v>
      </c>
      <c r="T568" s="81" t="s">
        <v>74</v>
      </c>
      <c r="U568" s="83">
        <f t="shared" si="109"/>
        <v>2034</v>
      </c>
      <c r="V568" s="86">
        <v>13603.768994285714</v>
      </c>
      <c r="W568" s="86">
        <f t="shared" si="105"/>
        <v>21507.096427074834</v>
      </c>
      <c r="X568" s="86"/>
      <c r="Y568" s="90"/>
      <c r="Z568" s="86" t="s">
        <v>584</v>
      </c>
      <c r="AA568" s="89" t="s">
        <v>1860</v>
      </c>
      <c r="AB568" s="90">
        <v>2022</v>
      </c>
      <c r="AC568" s="88" t="s">
        <v>1861</v>
      </c>
      <c r="AD568" s="90">
        <v>10</v>
      </c>
      <c r="AE568" s="172">
        <f t="shared" si="99"/>
        <v>48841</v>
      </c>
      <c r="AF568" s="91">
        <f t="shared" si="100"/>
        <v>2034</v>
      </c>
    </row>
    <row r="569" spans="1:32" ht="14.25" customHeight="1">
      <c r="A569" s="81" t="s">
        <v>31</v>
      </c>
      <c r="B569" s="81">
        <v>601410</v>
      </c>
      <c r="C569" s="81" t="s">
        <v>1840</v>
      </c>
      <c r="D569" s="82" t="s">
        <v>1841</v>
      </c>
      <c r="E569" s="83" t="s">
        <v>1862</v>
      </c>
      <c r="F569" s="82" t="s">
        <v>1863</v>
      </c>
      <c r="G569" s="81">
        <v>1248</v>
      </c>
      <c r="H569" s="81" t="s">
        <v>1187</v>
      </c>
      <c r="I569" s="85">
        <v>0</v>
      </c>
      <c r="J569" s="85">
        <v>7.7351936417582712</v>
      </c>
      <c r="K569" s="86">
        <v>5337.0283938954508</v>
      </c>
      <c r="L569" s="87">
        <f t="shared" si="102"/>
        <v>0.88950473231590843</v>
      </c>
      <c r="M569" s="86">
        <f t="shared" si="103"/>
        <v>0</v>
      </c>
      <c r="N569" s="86">
        <v>0</v>
      </c>
      <c r="O569" s="86">
        <v>0</v>
      </c>
      <c r="P569" s="86">
        <v>2331.789038893668</v>
      </c>
      <c r="Q569" s="86">
        <v>0</v>
      </c>
      <c r="R569" s="86">
        <v>0</v>
      </c>
      <c r="S569" s="86">
        <f t="shared" si="104"/>
        <v>7668.8174327891193</v>
      </c>
      <c r="T569" s="81" t="s">
        <v>74</v>
      </c>
      <c r="U569" s="83">
        <f t="shared" si="109"/>
        <v>2034</v>
      </c>
      <c r="V569" s="86">
        <v>24078.429697142856</v>
      </c>
      <c r="W569" s="86">
        <f t="shared" si="105"/>
        <v>31747.247129931973</v>
      </c>
      <c r="X569" s="86"/>
      <c r="Y569" s="90"/>
      <c r="Z569" s="86" t="s">
        <v>584</v>
      </c>
      <c r="AA569" s="89" t="s">
        <v>1860</v>
      </c>
      <c r="AB569" s="90">
        <v>2022</v>
      </c>
      <c r="AC569" s="88" t="s">
        <v>986</v>
      </c>
      <c r="AD569" s="90">
        <v>10</v>
      </c>
      <c r="AE569" s="172">
        <f t="shared" si="99"/>
        <v>48951</v>
      </c>
      <c r="AF569" s="91">
        <f t="shared" si="100"/>
        <v>2034</v>
      </c>
    </row>
    <row r="570" spans="1:32" ht="14.25" customHeight="1">
      <c r="A570" s="81" t="s">
        <v>31</v>
      </c>
      <c r="B570" s="81">
        <v>601422</v>
      </c>
      <c r="C570" s="81" t="s">
        <v>1864</v>
      </c>
      <c r="D570" s="82" t="s">
        <v>1865</v>
      </c>
      <c r="E570" s="83" t="s">
        <v>1866</v>
      </c>
      <c r="F570" s="82" t="s">
        <v>1867</v>
      </c>
      <c r="G570" s="81">
        <v>1212</v>
      </c>
      <c r="H570" s="81" t="s">
        <v>1187</v>
      </c>
      <c r="I570" s="85">
        <v>1668</v>
      </c>
      <c r="J570" s="85">
        <v>7.5289218113113829</v>
      </c>
      <c r="K570" s="86">
        <v>5194.7076367249047</v>
      </c>
      <c r="L570" s="87">
        <f t="shared" si="102"/>
        <v>0.86578460612081742</v>
      </c>
      <c r="M570" s="86">
        <f t="shared" si="103"/>
        <v>0</v>
      </c>
      <c r="N570" s="86">
        <v>0</v>
      </c>
      <c r="O570" s="86">
        <v>0</v>
      </c>
      <c r="P570" s="86">
        <v>2331.789038893668</v>
      </c>
      <c r="Q570" s="86">
        <v>0</v>
      </c>
      <c r="R570" s="86">
        <v>0</v>
      </c>
      <c r="S570" s="86">
        <f t="shared" si="104"/>
        <v>7526.4966756185731</v>
      </c>
      <c r="T570" s="81" t="s">
        <v>886</v>
      </c>
      <c r="U570" s="83">
        <f t="shared" si="109"/>
        <v>2024</v>
      </c>
      <c r="V570" s="86">
        <v>0</v>
      </c>
      <c r="W570" s="86">
        <f t="shared" si="105"/>
        <v>7526.4966756185731</v>
      </c>
      <c r="X570" s="86"/>
      <c r="Y570" s="90"/>
      <c r="Z570" s="86" t="s">
        <v>316</v>
      </c>
      <c r="AA570" s="89" t="s">
        <v>317</v>
      </c>
      <c r="AB570" s="90">
        <v>2014</v>
      </c>
      <c r="AC570" s="88" t="s">
        <v>1868</v>
      </c>
      <c r="AD570" s="90">
        <v>10</v>
      </c>
      <c r="AE570" s="172">
        <f t="shared" si="99"/>
        <v>45242</v>
      </c>
      <c r="AF570" s="91">
        <f t="shared" si="100"/>
        <v>2024</v>
      </c>
    </row>
    <row r="571" spans="1:32" ht="14.25" customHeight="1">
      <c r="A571" s="81" t="s">
        <v>31</v>
      </c>
      <c r="B571" s="81">
        <v>601422</v>
      </c>
      <c r="C571" s="81" t="s">
        <v>1864</v>
      </c>
      <c r="D571" s="82" t="s">
        <v>1865</v>
      </c>
      <c r="E571" s="83" t="s">
        <v>1869</v>
      </c>
      <c r="F571" s="82" t="s">
        <v>1870</v>
      </c>
      <c r="G571" s="81">
        <v>1248</v>
      </c>
      <c r="H571" s="81" t="s">
        <v>1187</v>
      </c>
      <c r="I571" s="85">
        <v>8383</v>
      </c>
      <c r="J571" s="85">
        <v>7.7351936417582712</v>
      </c>
      <c r="K571" s="86">
        <v>5337.0283938954508</v>
      </c>
      <c r="L571" s="87">
        <f t="shared" si="102"/>
        <v>0.88950473231590843</v>
      </c>
      <c r="M571" s="86">
        <f t="shared" si="103"/>
        <v>2119.6897771088097</v>
      </c>
      <c r="N571" s="86">
        <v>0</v>
      </c>
      <c r="O571" s="86">
        <v>0</v>
      </c>
      <c r="P571" s="86">
        <v>2331.789038893668</v>
      </c>
      <c r="Q571" s="86">
        <v>0</v>
      </c>
      <c r="R571" s="86">
        <v>216.73000000000002</v>
      </c>
      <c r="S571" s="86">
        <f t="shared" si="104"/>
        <v>10005.237209897929</v>
      </c>
      <c r="T571" s="81" t="s">
        <v>886</v>
      </c>
      <c r="U571" s="83">
        <f t="shared" si="109"/>
        <v>2026</v>
      </c>
      <c r="V571" s="86">
        <v>0</v>
      </c>
      <c r="W571" s="86">
        <f t="shared" si="105"/>
        <v>10005.237209897929</v>
      </c>
      <c r="X571" s="86"/>
      <c r="Y571" s="90"/>
      <c r="Z571" s="86" t="s">
        <v>584</v>
      </c>
      <c r="AA571" s="89" t="s">
        <v>1871</v>
      </c>
      <c r="AB571" s="90">
        <v>2015</v>
      </c>
      <c r="AC571" s="88" t="s">
        <v>1872</v>
      </c>
      <c r="AD571" s="90">
        <v>10</v>
      </c>
      <c r="AE571" s="172">
        <f t="shared" si="99"/>
        <v>46053</v>
      </c>
      <c r="AF571" s="91">
        <f t="shared" si="100"/>
        <v>2026</v>
      </c>
    </row>
    <row r="572" spans="1:32" ht="14.25" customHeight="1">
      <c r="A572" s="81" t="s">
        <v>31</v>
      </c>
      <c r="B572" s="81">
        <v>601422</v>
      </c>
      <c r="C572" s="81" t="s">
        <v>1864</v>
      </c>
      <c r="D572" s="82" t="s">
        <v>1865</v>
      </c>
      <c r="E572" s="83" t="s">
        <v>1873</v>
      </c>
      <c r="F572" s="82" t="s">
        <v>1874</v>
      </c>
      <c r="G572" s="81">
        <v>1035</v>
      </c>
      <c r="H572" s="81" t="s">
        <v>1187</v>
      </c>
      <c r="I572" s="85">
        <v>4359</v>
      </c>
      <c r="J572" s="85">
        <v>8.8696887092161489</v>
      </c>
      <c r="K572" s="86">
        <v>6119.7925583334491</v>
      </c>
      <c r="L572" s="87">
        <f t="shared" si="102"/>
        <v>1.0199654263889082</v>
      </c>
      <c r="M572" s="86">
        <f t="shared" si="103"/>
        <v>0</v>
      </c>
      <c r="N572" s="86">
        <v>0</v>
      </c>
      <c r="O572" s="86">
        <v>0</v>
      </c>
      <c r="P572" s="86">
        <v>2331.789038893668</v>
      </c>
      <c r="Q572" s="86">
        <v>0</v>
      </c>
      <c r="R572" s="86">
        <v>1527.35</v>
      </c>
      <c r="S572" s="86">
        <f t="shared" si="104"/>
        <v>9978.9315972271179</v>
      </c>
      <c r="T572" s="81" t="s">
        <v>74</v>
      </c>
      <c r="U572" s="83">
        <f t="shared" si="109"/>
        <v>2031</v>
      </c>
      <c r="V572" s="86">
        <v>10068.72423</v>
      </c>
      <c r="W572" s="86">
        <f t="shared" si="105"/>
        <v>20047.655827227118</v>
      </c>
      <c r="X572" s="86"/>
      <c r="Y572" s="90"/>
      <c r="Z572" s="86" t="s">
        <v>556</v>
      </c>
      <c r="AA572" s="89" t="s">
        <v>1851</v>
      </c>
      <c r="AB572" s="90">
        <v>2020</v>
      </c>
      <c r="AC572" s="88" t="s">
        <v>1852</v>
      </c>
      <c r="AD572" s="90">
        <v>10</v>
      </c>
      <c r="AE572" s="172">
        <f t="shared" si="99"/>
        <v>47812</v>
      </c>
      <c r="AF572" s="91">
        <f t="shared" si="100"/>
        <v>2031</v>
      </c>
    </row>
    <row r="573" spans="1:32" ht="14.25" customHeight="1">
      <c r="A573" s="81" t="s">
        <v>31</v>
      </c>
      <c r="B573" s="81">
        <v>601422</v>
      </c>
      <c r="C573" s="81" t="s">
        <v>1864</v>
      </c>
      <c r="D573" s="82" t="s">
        <v>1865</v>
      </c>
      <c r="E573" s="83" t="s">
        <v>1875</v>
      </c>
      <c r="F573" s="82" t="s">
        <v>1876</v>
      </c>
      <c r="G573" s="81">
        <v>1035</v>
      </c>
      <c r="H573" s="81" t="s">
        <v>1187</v>
      </c>
      <c r="I573" s="85">
        <v>4235</v>
      </c>
      <c r="J573" s="85">
        <v>8.8696887092161489</v>
      </c>
      <c r="K573" s="86">
        <v>6119.7925583334491</v>
      </c>
      <c r="L573" s="87">
        <f t="shared" si="102"/>
        <v>1.0199654263889082</v>
      </c>
      <c r="M573" s="86">
        <f t="shared" si="103"/>
        <v>0</v>
      </c>
      <c r="N573" s="86">
        <v>0</v>
      </c>
      <c r="O573" s="86">
        <v>0</v>
      </c>
      <c r="P573" s="86">
        <v>2331.789038893668</v>
      </c>
      <c r="Q573" s="86">
        <v>1477.8655410003323</v>
      </c>
      <c r="R573" s="86">
        <v>418.91</v>
      </c>
      <c r="S573" s="86">
        <f t="shared" si="104"/>
        <v>10348.357138227449</v>
      </c>
      <c r="T573" s="81" t="s">
        <v>74</v>
      </c>
      <c r="U573" s="83">
        <f t="shared" si="109"/>
        <v>2031</v>
      </c>
      <c r="V573" s="86">
        <v>9973.0054799999998</v>
      </c>
      <c r="W573" s="86">
        <f t="shared" si="105"/>
        <v>20321.362618227449</v>
      </c>
      <c r="X573" s="86"/>
      <c r="Y573" s="90"/>
      <c r="Z573" s="86" t="s">
        <v>556</v>
      </c>
      <c r="AA573" s="89" t="s">
        <v>1851</v>
      </c>
      <c r="AB573" s="90">
        <v>2020</v>
      </c>
      <c r="AC573" s="88" t="s">
        <v>1852</v>
      </c>
      <c r="AD573" s="90">
        <v>10</v>
      </c>
      <c r="AE573" s="172">
        <f t="shared" si="99"/>
        <v>47812</v>
      </c>
      <c r="AF573" s="91">
        <f t="shared" si="100"/>
        <v>2031</v>
      </c>
    </row>
    <row r="574" spans="1:32" ht="14.25" customHeight="1">
      <c r="A574" s="81" t="s">
        <v>31</v>
      </c>
      <c r="B574" s="81">
        <v>601422</v>
      </c>
      <c r="C574" s="81" t="s">
        <v>1864</v>
      </c>
      <c r="D574" s="82" t="s">
        <v>1865</v>
      </c>
      <c r="E574" s="83" t="s">
        <v>1877</v>
      </c>
      <c r="F574" s="82" t="s">
        <v>1878</v>
      </c>
      <c r="G574" s="81">
        <v>1212</v>
      </c>
      <c r="H574" s="81" t="s">
        <v>1187</v>
      </c>
      <c r="I574" s="85">
        <v>9156</v>
      </c>
      <c r="J574" s="85">
        <v>7.5289218113113829</v>
      </c>
      <c r="K574" s="86">
        <v>5194.7076367249047</v>
      </c>
      <c r="L574" s="87">
        <f t="shared" si="102"/>
        <v>0.86578460612081742</v>
      </c>
      <c r="M574" s="86">
        <f t="shared" si="103"/>
        <v>2732.4162169172996</v>
      </c>
      <c r="N574" s="86">
        <v>0</v>
      </c>
      <c r="O574" s="86">
        <v>0</v>
      </c>
      <c r="P574" s="86">
        <v>2331.789038893668</v>
      </c>
      <c r="Q574" s="86">
        <v>2041.7088442014244</v>
      </c>
      <c r="R574" s="86">
        <v>1943.96</v>
      </c>
      <c r="S574" s="86">
        <f t="shared" si="104"/>
        <v>14244.581736737298</v>
      </c>
      <c r="T574" s="81" t="s">
        <v>74</v>
      </c>
      <c r="U574" s="83">
        <f t="shared" si="109"/>
        <v>2033</v>
      </c>
      <c r="V574" s="86">
        <v>3404.3123333333333</v>
      </c>
      <c r="W574" s="86">
        <f t="shared" si="105"/>
        <v>17648.89407007063</v>
      </c>
      <c r="X574" s="86"/>
      <c r="Y574" s="90"/>
      <c r="Z574" s="86" t="s">
        <v>1302</v>
      </c>
      <c r="AA574" s="89" t="s">
        <v>317</v>
      </c>
      <c r="AB574" s="90">
        <v>2022</v>
      </c>
      <c r="AC574" s="88" t="s">
        <v>1879</v>
      </c>
      <c r="AD574" s="90">
        <v>10</v>
      </c>
      <c r="AE574" s="172">
        <f t="shared" si="99"/>
        <v>48452</v>
      </c>
      <c r="AF574" s="91">
        <f t="shared" si="100"/>
        <v>2033</v>
      </c>
    </row>
    <row r="575" spans="1:32" ht="14.25" customHeight="1">
      <c r="A575" s="81" t="s">
        <v>31</v>
      </c>
      <c r="B575" s="81">
        <v>601476</v>
      </c>
      <c r="C575" s="81" t="s">
        <v>1880</v>
      </c>
      <c r="D575" s="82" t="s">
        <v>1881</v>
      </c>
      <c r="E575" s="83" t="s">
        <v>1882</v>
      </c>
      <c r="F575" s="82" t="s">
        <v>1883</v>
      </c>
      <c r="G575" s="81">
        <v>1035</v>
      </c>
      <c r="H575" s="81" t="s">
        <v>1187</v>
      </c>
      <c r="I575" s="85">
        <v>14230</v>
      </c>
      <c r="J575" s="85">
        <v>8.8696887092161489</v>
      </c>
      <c r="K575" s="86">
        <v>6119.7925583334491</v>
      </c>
      <c r="L575" s="87">
        <f t="shared" si="102"/>
        <v>1.0199654263889082</v>
      </c>
      <c r="M575" s="86">
        <f t="shared" si="103"/>
        <v>8394.3154591807142</v>
      </c>
      <c r="N575" s="86">
        <v>0</v>
      </c>
      <c r="O575" s="86">
        <v>0</v>
      </c>
      <c r="P575" s="86">
        <v>2331.789038893668</v>
      </c>
      <c r="Q575" s="86">
        <v>0</v>
      </c>
      <c r="R575" s="86">
        <v>671.56</v>
      </c>
      <c r="S575" s="86">
        <f t="shared" si="104"/>
        <v>17517.457056407831</v>
      </c>
      <c r="T575" s="81" t="s">
        <v>310</v>
      </c>
      <c r="U575" s="81"/>
      <c r="V575" s="86">
        <v>0</v>
      </c>
      <c r="W575" s="86">
        <f t="shared" si="105"/>
        <v>17517.457056407831</v>
      </c>
      <c r="X575" s="86"/>
      <c r="Y575" s="90"/>
      <c r="Z575" s="86" t="s">
        <v>556</v>
      </c>
      <c r="AA575" s="89" t="s">
        <v>1851</v>
      </c>
      <c r="AB575" s="90">
        <v>2015</v>
      </c>
      <c r="AC575" s="88" t="s">
        <v>1884</v>
      </c>
      <c r="AD575" s="90">
        <v>10</v>
      </c>
      <c r="AE575" s="172">
        <f t="shared" si="99"/>
        <v>45906</v>
      </c>
      <c r="AF575" s="91">
        <f t="shared" si="100"/>
        <v>2026</v>
      </c>
    </row>
    <row r="576" spans="1:32" ht="14.25" customHeight="1">
      <c r="A576" s="81" t="s">
        <v>31</v>
      </c>
      <c r="B576" s="81">
        <v>601476</v>
      </c>
      <c r="C576" s="81" t="s">
        <v>1880</v>
      </c>
      <c r="D576" s="94" t="s">
        <v>1881</v>
      </c>
      <c r="E576" s="83" t="s">
        <v>1885</v>
      </c>
      <c r="F576" s="82" t="s">
        <v>1886</v>
      </c>
      <c r="G576" s="81">
        <v>1024</v>
      </c>
      <c r="H576" s="81" t="s">
        <v>1187</v>
      </c>
      <c r="I576" s="85">
        <v>20447</v>
      </c>
      <c r="J576" s="85">
        <v>6.3944267438535025</v>
      </c>
      <c r="K576" s="86">
        <v>4411.9434722869055</v>
      </c>
      <c r="L576" s="87">
        <f t="shared" si="102"/>
        <v>0.73532391204781755</v>
      </c>
      <c r="M576" s="86">
        <f t="shared" si="103"/>
        <v>10623.224557354821</v>
      </c>
      <c r="N576" s="86">
        <v>0</v>
      </c>
      <c r="O576" s="86">
        <v>0</v>
      </c>
      <c r="P576" s="86">
        <v>2331.789038893668</v>
      </c>
      <c r="Q576" s="86">
        <v>0</v>
      </c>
      <c r="R576" s="86">
        <v>583.97</v>
      </c>
      <c r="S576" s="86">
        <f t="shared" si="104"/>
        <v>17950.927068535395</v>
      </c>
      <c r="T576" s="81" t="s">
        <v>74</v>
      </c>
      <c r="U576" s="83">
        <f t="shared" ref="U576:U580" si="110">AF576</f>
        <v>2026</v>
      </c>
      <c r="V576" s="86">
        <v>2705.60916</v>
      </c>
      <c r="W576" s="86">
        <f t="shared" si="105"/>
        <v>20656.536228535395</v>
      </c>
      <c r="X576" s="86"/>
      <c r="Y576" s="90"/>
      <c r="Z576" s="86" t="s">
        <v>439</v>
      </c>
      <c r="AA576" s="89" t="s">
        <v>304</v>
      </c>
      <c r="AB576" s="90">
        <v>2016</v>
      </c>
      <c r="AC576" s="88" t="s">
        <v>1887</v>
      </c>
      <c r="AD576" s="90">
        <v>10</v>
      </c>
      <c r="AE576" s="172">
        <f t="shared" si="99"/>
        <v>45872</v>
      </c>
      <c r="AF576" s="91">
        <f t="shared" si="100"/>
        <v>2026</v>
      </c>
    </row>
    <row r="577" spans="1:32" ht="14.25" customHeight="1">
      <c r="A577" s="81" t="s">
        <v>31</v>
      </c>
      <c r="B577" s="81">
        <v>601476</v>
      </c>
      <c r="C577" s="81" t="s">
        <v>1880</v>
      </c>
      <c r="D577" s="82" t="s">
        <v>1881</v>
      </c>
      <c r="E577" s="83" t="s">
        <v>1888</v>
      </c>
      <c r="F577" s="82" t="s">
        <v>1889</v>
      </c>
      <c r="G577" s="81">
        <v>1024</v>
      </c>
      <c r="H577" s="81" t="s">
        <v>1187</v>
      </c>
      <c r="I577" s="85">
        <v>5397</v>
      </c>
      <c r="J577" s="85">
        <v>6.3944267438535025</v>
      </c>
      <c r="K577" s="86">
        <v>4411.9434722869055</v>
      </c>
      <c r="L577" s="87">
        <f t="shared" si="102"/>
        <v>0.73532391204781755</v>
      </c>
      <c r="M577" s="86">
        <f t="shared" si="103"/>
        <v>0</v>
      </c>
      <c r="N577" s="86">
        <v>0</v>
      </c>
      <c r="O577" s="86">
        <v>0</v>
      </c>
      <c r="P577" s="86">
        <v>2331.789038893668</v>
      </c>
      <c r="Q577" s="86">
        <v>0</v>
      </c>
      <c r="R577" s="86">
        <v>1366.82</v>
      </c>
      <c r="S577" s="86">
        <f t="shared" si="104"/>
        <v>8110.5525111805728</v>
      </c>
      <c r="T577" s="81" t="s">
        <v>74</v>
      </c>
      <c r="U577" s="83">
        <f t="shared" si="110"/>
        <v>2028</v>
      </c>
      <c r="V577" s="86">
        <v>4511.5539600000002</v>
      </c>
      <c r="W577" s="86">
        <f t="shared" si="105"/>
        <v>12622.106471180574</v>
      </c>
      <c r="X577" s="86"/>
      <c r="Y577" s="90"/>
      <c r="Z577" s="86" t="s">
        <v>439</v>
      </c>
      <c r="AA577" s="89" t="s">
        <v>304</v>
      </c>
      <c r="AB577" s="90">
        <v>2018</v>
      </c>
      <c r="AC577" s="88" t="s">
        <v>1890</v>
      </c>
      <c r="AD577" s="90">
        <v>10</v>
      </c>
      <c r="AE577" s="172">
        <f t="shared" si="99"/>
        <v>46739</v>
      </c>
      <c r="AF577" s="91">
        <f t="shared" si="100"/>
        <v>2028</v>
      </c>
    </row>
    <row r="578" spans="1:32" ht="14.25" customHeight="1">
      <c r="A578" s="81" t="s">
        <v>31</v>
      </c>
      <c r="B578" s="81">
        <v>601476</v>
      </c>
      <c r="C578" s="81" t="s">
        <v>1880</v>
      </c>
      <c r="D578" s="82" t="s">
        <v>1881</v>
      </c>
      <c r="E578" s="83" t="s">
        <v>1891</v>
      </c>
      <c r="F578" s="82" t="s">
        <v>1892</v>
      </c>
      <c r="G578" s="81">
        <v>1024</v>
      </c>
      <c r="H578" s="81" t="s">
        <v>1187</v>
      </c>
      <c r="I578" s="85">
        <v>2994</v>
      </c>
      <c r="J578" s="85">
        <v>6.3944267438535025</v>
      </c>
      <c r="K578" s="86">
        <v>4411.9434722869055</v>
      </c>
      <c r="L578" s="87">
        <f t="shared" si="102"/>
        <v>0.73532391204781755</v>
      </c>
      <c r="M578" s="86">
        <f t="shared" si="103"/>
        <v>0</v>
      </c>
      <c r="N578" s="86">
        <v>0</v>
      </c>
      <c r="O578" s="86">
        <v>0</v>
      </c>
      <c r="P578" s="86">
        <v>2331.789038893668</v>
      </c>
      <c r="Q578" s="86">
        <v>4816.6334907279852</v>
      </c>
      <c r="R578" s="86">
        <v>1660.52</v>
      </c>
      <c r="S578" s="86">
        <f t="shared" si="104"/>
        <v>13220.886001908559</v>
      </c>
      <c r="T578" s="81" t="s">
        <v>74</v>
      </c>
      <c r="U578" s="83">
        <f t="shared" si="110"/>
        <v>2031</v>
      </c>
      <c r="V578" s="86">
        <v>3499.8756899999998</v>
      </c>
      <c r="W578" s="86">
        <f t="shared" si="105"/>
        <v>16720.761691908559</v>
      </c>
      <c r="X578" s="86"/>
      <c r="Y578" s="90"/>
      <c r="Z578" s="86" t="s">
        <v>439</v>
      </c>
      <c r="AA578" s="89" t="s">
        <v>304</v>
      </c>
      <c r="AB578" s="90">
        <v>2020</v>
      </c>
      <c r="AC578" s="88" t="s">
        <v>1893</v>
      </c>
      <c r="AD578" s="90">
        <v>10</v>
      </c>
      <c r="AE578" s="172">
        <f t="shared" si="99"/>
        <v>47672</v>
      </c>
      <c r="AF578" s="91">
        <f t="shared" si="100"/>
        <v>2031</v>
      </c>
    </row>
    <row r="579" spans="1:32" ht="14.25" customHeight="1">
      <c r="A579" s="81" t="s">
        <v>31</v>
      </c>
      <c r="B579" s="81">
        <v>601476</v>
      </c>
      <c r="C579" s="81" t="s">
        <v>1880</v>
      </c>
      <c r="D579" s="82" t="s">
        <v>1881</v>
      </c>
      <c r="E579" s="83" t="s">
        <v>1894</v>
      </c>
      <c r="F579" s="82" t="s">
        <v>1895</v>
      </c>
      <c r="G579" s="81">
        <v>1024</v>
      </c>
      <c r="H579" s="81" t="s">
        <v>1187</v>
      </c>
      <c r="I579" s="85">
        <v>6280</v>
      </c>
      <c r="J579" s="85">
        <v>6.3944267438535025</v>
      </c>
      <c r="K579" s="86">
        <v>4411.9434722869055</v>
      </c>
      <c r="L579" s="87">
        <f t="shared" si="102"/>
        <v>0.73532391204781755</v>
      </c>
      <c r="M579" s="86">
        <f t="shared" ref="M579:M642" si="111">IF(H579="N",IF(I579&gt;6000,L579,0)*(I579-(500*12)),0)</f>
        <v>205.89069537338892</v>
      </c>
      <c r="N579" s="86">
        <v>0</v>
      </c>
      <c r="O579" s="86">
        <v>0</v>
      </c>
      <c r="P579" s="86">
        <v>2331.789038893668</v>
      </c>
      <c r="Q579" s="86">
        <v>0</v>
      </c>
      <c r="R579" s="86">
        <v>0</v>
      </c>
      <c r="S579" s="86">
        <f t="shared" ref="S579:S642" si="112">K579+M579+N579+O579+P579+Q579+R579</f>
        <v>6949.6232065539625</v>
      </c>
      <c r="T579" s="81" t="s">
        <v>74</v>
      </c>
      <c r="U579" s="83">
        <f t="shared" si="110"/>
        <v>2032</v>
      </c>
      <c r="V579" s="86">
        <v>3071.6172399999996</v>
      </c>
      <c r="W579" s="86">
        <f t="shared" ref="W579:W642" si="113">V579+S579</f>
        <v>10021.240446553962</v>
      </c>
      <c r="X579" s="86"/>
      <c r="Y579" s="90"/>
      <c r="Z579" s="86" t="s">
        <v>466</v>
      </c>
      <c r="AA579" s="89" t="s">
        <v>304</v>
      </c>
      <c r="AB579" s="90">
        <v>2022</v>
      </c>
      <c r="AC579" s="88" t="s">
        <v>1896</v>
      </c>
      <c r="AD579" s="90">
        <v>10</v>
      </c>
      <c r="AE579" s="172">
        <f t="shared" si="99"/>
        <v>48336</v>
      </c>
      <c r="AF579" s="91">
        <f t="shared" si="100"/>
        <v>2032</v>
      </c>
    </row>
    <row r="580" spans="1:32" ht="14.25" customHeight="1">
      <c r="A580" s="81" t="s">
        <v>31</v>
      </c>
      <c r="B580" s="81">
        <v>601476</v>
      </c>
      <c r="C580" s="81" t="s">
        <v>1880</v>
      </c>
      <c r="D580" s="82" t="s">
        <v>1881</v>
      </c>
      <c r="E580" s="83" t="s">
        <v>1897</v>
      </c>
      <c r="F580" s="82" t="s">
        <v>1898</v>
      </c>
      <c r="G580" s="81">
        <v>1024</v>
      </c>
      <c r="H580" s="81" t="s">
        <v>1187</v>
      </c>
      <c r="I580" s="85">
        <v>6565</v>
      </c>
      <c r="J580" s="85">
        <v>6.3944267438535025</v>
      </c>
      <c r="K580" s="86">
        <v>4411.9434722869055</v>
      </c>
      <c r="L580" s="87">
        <f t="shared" si="102"/>
        <v>0.73532391204781755</v>
      </c>
      <c r="M580" s="86">
        <f t="shared" si="111"/>
        <v>415.45801030701693</v>
      </c>
      <c r="N580" s="86">
        <v>0</v>
      </c>
      <c r="O580" s="86">
        <v>0</v>
      </c>
      <c r="P580" s="86">
        <v>2331.789038893668</v>
      </c>
      <c r="Q580" s="86">
        <v>79.510734857494583</v>
      </c>
      <c r="R580" s="86">
        <v>2175.94</v>
      </c>
      <c r="S580" s="86">
        <f t="shared" si="112"/>
        <v>9414.6412563450849</v>
      </c>
      <c r="T580" s="81" t="s">
        <v>74</v>
      </c>
      <c r="U580" s="83">
        <f t="shared" si="110"/>
        <v>2032</v>
      </c>
      <c r="V580" s="86">
        <v>3046.0513999999998</v>
      </c>
      <c r="W580" s="86">
        <f t="shared" si="113"/>
        <v>12460.692656345085</v>
      </c>
      <c r="X580" s="86"/>
      <c r="Y580" s="90"/>
      <c r="Z580" s="86" t="s">
        <v>466</v>
      </c>
      <c r="AA580" s="89" t="s">
        <v>304</v>
      </c>
      <c r="AB580" s="90">
        <v>2022</v>
      </c>
      <c r="AC580" s="88" t="s">
        <v>1899</v>
      </c>
      <c r="AD580" s="90">
        <v>10</v>
      </c>
      <c r="AE580" s="172">
        <f t="shared" si="99"/>
        <v>48342</v>
      </c>
      <c r="AF580" s="91">
        <f t="shared" si="100"/>
        <v>2032</v>
      </c>
    </row>
    <row r="581" spans="1:32" ht="14.25" customHeight="1">
      <c r="A581" s="81" t="s">
        <v>31</v>
      </c>
      <c r="B581" s="81">
        <v>601476</v>
      </c>
      <c r="C581" s="81" t="s">
        <v>1880</v>
      </c>
      <c r="D581" s="82" t="s">
        <v>1881</v>
      </c>
      <c r="E581" s="83" t="s">
        <v>1900</v>
      </c>
      <c r="F581" s="82" t="s">
        <v>1901</v>
      </c>
      <c r="G581" s="81">
        <v>1024</v>
      </c>
      <c r="H581" s="81" t="s">
        <v>1187</v>
      </c>
      <c r="I581" s="85">
        <v>10272</v>
      </c>
      <c r="J581" s="85">
        <v>6.3944267438535025</v>
      </c>
      <c r="K581" s="86">
        <v>4411.9434722869055</v>
      </c>
      <c r="L581" s="87">
        <f t="shared" si="102"/>
        <v>0.73532391204781755</v>
      </c>
      <c r="M581" s="86">
        <f t="shared" si="111"/>
        <v>3141.3037522682766</v>
      </c>
      <c r="N581" s="86">
        <v>0</v>
      </c>
      <c r="O581" s="86">
        <v>0</v>
      </c>
      <c r="P581" s="86">
        <v>2331.789038893668</v>
      </c>
      <c r="Q581" s="86">
        <v>0</v>
      </c>
      <c r="R581" s="86">
        <v>1297.4000000000001</v>
      </c>
      <c r="S581" s="86">
        <f t="shared" si="112"/>
        <v>11182.43626344885</v>
      </c>
      <c r="T581" s="81" t="s">
        <v>74</v>
      </c>
      <c r="U581" s="81">
        <v>2034</v>
      </c>
      <c r="V581" s="86">
        <v>3013.6769485714281</v>
      </c>
      <c r="W581" s="86">
        <f t="shared" si="113"/>
        <v>14196.113212020278</v>
      </c>
      <c r="X581" s="86"/>
      <c r="Y581" s="90"/>
      <c r="Z581" s="86" t="s">
        <v>1626</v>
      </c>
      <c r="AA581" s="89" t="s">
        <v>304</v>
      </c>
      <c r="AB581" s="90">
        <v>2022</v>
      </c>
      <c r="AC581" s="88" t="s">
        <v>1902</v>
      </c>
      <c r="AD581" s="90">
        <v>10</v>
      </c>
      <c r="AE581" s="172">
        <f t="shared" si="99"/>
        <v>48357</v>
      </c>
      <c r="AF581" s="91">
        <f t="shared" si="100"/>
        <v>2032</v>
      </c>
    </row>
    <row r="582" spans="1:32" ht="14.25" customHeight="1">
      <c r="A582" s="81" t="s">
        <v>31</v>
      </c>
      <c r="B582" s="81">
        <v>601428</v>
      </c>
      <c r="C582" s="81" t="s">
        <v>1903</v>
      </c>
      <c r="D582" s="82" t="s">
        <v>1904</v>
      </c>
      <c r="E582" s="83" t="s">
        <v>1905</v>
      </c>
      <c r="F582" s="82" t="s">
        <v>1906</v>
      </c>
      <c r="G582" s="81">
        <v>1210</v>
      </c>
      <c r="H582" s="81" t="s">
        <v>1187</v>
      </c>
      <c r="I582" s="85">
        <v>1002</v>
      </c>
      <c r="J582" s="85">
        <v>9.0759605396630363</v>
      </c>
      <c r="K582" s="86">
        <v>6262.1133155039961</v>
      </c>
      <c r="L582" s="87">
        <f t="shared" si="102"/>
        <v>1.0436855525839994</v>
      </c>
      <c r="M582" s="86">
        <f t="shared" si="111"/>
        <v>0</v>
      </c>
      <c r="N582" s="86">
        <v>0</v>
      </c>
      <c r="O582" s="86">
        <v>0</v>
      </c>
      <c r="P582" s="86">
        <v>2331.789038893668</v>
      </c>
      <c r="Q582" s="86">
        <v>0</v>
      </c>
      <c r="R582" s="86">
        <v>0</v>
      </c>
      <c r="S582" s="86">
        <f t="shared" si="112"/>
        <v>8593.9023543976637</v>
      </c>
      <c r="T582" s="81" t="s">
        <v>91</v>
      </c>
      <c r="U582" s="81"/>
      <c r="V582" s="86">
        <v>0</v>
      </c>
      <c r="W582" s="86">
        <f t="shared" si="113"/>
        <v>8593.9023543976637</v>
      </c>
      <c r="X582" s="86"/>
      <c r="Y582" s="90"/>
      <c r="Z582" s="86" t="s">
        <v>329</v>
      </c>
      <c r="AA582" s="89" t="s">
        <v>1907</v>
      </c>
      <c r="AB582" s="90">
        <v>2008</v>
      </c>
      <c r="AC582" s="88" t="s">
        <v>1908</v>
      </c>
      <c r="AD582" s="90">
        <v>10</v>
      </c>
      <c r="AE582" s="172">
        <f t="shared" si="99"/>
        <v>43570</v>
      </c>
      <c r="AF582" s="91">
        <f t="shared" si="100"/>
        <v>2019</v>
      </c>
    </row>
    <row r="583" spans="1:32" ht="14.25" customHeight="1">
      <c r="A583" s="81" t="s">
        <v>31</v>
      </c>
      <c r="B583" s="81">
        <v>601428</v>
      </c>
      <c r="C583" s="81" t="s">
        <v>1903</v>
      </c>
      <c r="D583" s="82" t="s">
        <v>1904</v>
      </c>
      <c r="E583" s="83" t="s">
        <v>1909</v>
      </c>
      <c r="F583" s="82"/>
      <c r="G583" s="81">
        <v>3007</v>
      </c>
      <c r="H583" s="81" t="s">
        <v>86</v>
      </c>
      <c r="I583" s="85">
        <v>0</v>
      </c>
      <c r="J583" s="85">
        <v>0</v>
      </c>
      <c r="K583" s="86">
        <v>0</v>
      </c>
      <c r="L583" s="87">
        <f t="shared" si="102"/>
        <v>0</v>
      </c>
      <c r="M583" s="86">
        <f t="shared" si="111"/>
        <v>0</v>
      </c>
      <c r="N583" s="86">
        <v>0</v>
      </c>
      <c r="O583" s="86">
        <v>0</v>
      </c>
      <c r="P583" s="86">
        <v>922.11919273579952</v>
      </c>
      <c r="Q583" s="86">
        <v>0</v>
      </c>
      <c r="R583" s="86">
        <v>0</v>
      </c>
      <c r="S583" s="86">
        <f t="shared" si="112"/>
        <v>922.11919273579952</v>
      </c>
      <c r="T583" s="81" t="s">
        <v>310</v>
      </c>
      <c r="U583" s="81"/>
      <c r="V583" s="86">
        <v>0</v>
      </c>
      <c r="W583" s="86">
        <f t="shared" si="113"/>
        <v>922.11919273579952</v>
      </c>
      <c r="X583" s="86"/>
      <c r="Y583" s="90"/>
      <c r="Z583" s="86" t="s">
        <v>1910</v>
      </c>
      <c r="AA583" s="89" t="s">
        <v>1911</v>
      </c>
      <c r="AB583" s="90">
        <v>2009</v>
      </c>
      <c r="AC583" s="88" t="s">
        <v>1912</v>
      </c>
      <c r="AD583" s="90">
        <v>10</v>
      </c>
      <c r="AE583" s="172">
        <f>IFERROR(IF(AC583="","",AC583+(365*AD583)),"TBD")</f>
        <v>43402</v>
      </c>
      <c r="AF583" s="91">
        <f t="shared" si="100"/>
        <v>2019</v>
      </c>
    </row>
    <row r="584" spans="1:32" ht="14.25" customHeight="1">
      <c r="A584" s="81" t="s">
        <v>31</v>
      </c>
      <c r="B584" s="81">
        <v>601428</v>
      </c>
      <c r="C584" s="81" t="s">
        <v>1903</v>
      </c>
      <c r="D584" s="82" t="s">
        <v>1904</v>
      </c>
      <c r="E584" s="83" t="s">
        <v>1913</v>
      </c>
      <c r="F584" s="82"/>
      <c r="G584" s="81">
        <v>3007</v>
      </c>
      <c r="H584" s="81" t="s">
        <v>86</v>
      </c>
      <c r="I584" s="85">
        <v>0</v>
      </c>
      <c r="J584" s="85">
        <v>0</v>
      </c>
      <c r="K584" s="86">
        <v>0</v>
      </c>
      <c r="L584" s="87">
        <f t="shared" si="102"/>
        <v>0</v>
      </c>
      <c r="M584" s="86">
        <f t="shared" si="111"/>
        <v>0</v>
      </c>
      <c r="N584" s="86">
        <v>0</v>
      </c>
      <c r="O584" s="86">
        <v>0</v>
      </c>
      <c r="P584" s="86">
        <v>922.11919273579952</v>
      </c>
      <c r="Q584" s="86">
        <v>0</v>
      </c>
      <c r="R584" s="86">
        <v>0</v>
      </c>
      <c r="S584" s="86">
        <f t="shared" si="112"/>
        <v>922.11919273579952</v>
      </c>
      <c r="T584" s="81" t="s">
        <v>310</v>
      </c>
      <c r="U584" s="81"/>
      <c r="V584" s="86">
        <v>0</v>
      </c>
      <c r="W584" s="86">
        <f t="shared" si="113"/>
        <v>922.11919273579952</v>
      </c>
      <c r="X584" s="86"/>
      <c r="Y584" s="90"/>
      <c r="Z584" s="86" t="s">
        <v>1914</v>
      </c>
      <c r="AA584" s="89" t="s">
        <v>1915</v>
      </c>
      <c r="AB584" s="90">
        <v>2013</v>
      </c>
      <c r="AC584" s="88" t="s">
        <v>1916</v>
      </c>
      <c r="AD584" s="90">
        <v>10</v>
      </c>
      <c r="AE584" s="172">
        <f t="shared" ref="AE584:AE607" si="114">IF(AC584="","",AC584+(365*AD584))</f>
        <v>45025</v>
      </c>
      <c r="AF584" s="91">
        <f t="shared" si="100"/>
        <v>2023</v>
      </c>
    </row>
    <row r="585" spans="1:32" ht="14.25" customHeight="1">
      <c r="A585" s="81" t="s">
        <v>31</v>
      </c>
      <c r="B585" s="81">
        <v>601428</v>
      </c>
      <c r="C585" s="81" t="s">
        <v>1903</v>
      </c>
      <c r="D585" s="82" t="s">
        <v>1904</v>
      </c>
      <c r="E585" s="83" t="s">
        <v>1917</v>
      </c>
      <c r="F585" s="82"/>
      <c r="G585" s="81">
        <v>3007</v>
      </c>
      <c r="H585" s="81" t="s">
        <v>86</v>
      </c>
      <c r="I585" s="85">
        <v>0</v>
      </c>
      <c r="J585" s="85">
        <v>0</v>
      </c>
      <c r="K585" s="86">
        <v>0</v>
      </c>
      <c r="L585" s="87">
        <f t="shared" si="102"/>
        <v>0</v>
      </c>
      <c r="M585" s="86">
        <f t="shared" si="111"/>
        <v>0</v>
      </c>
      <c r="N585" s="86">
        <v>0</v>
      </c>
      <c r="O585" s="86">
        <v>0</v>
      </c>
      <c r="P585" s="86">
        <v>922.11919273579952</v>
      </c>
      <c r="Q585" s="86">
        <v>0</v>
      </c>
      <c r="R585" s="86">
        <v>0</v>
      </c>
      <c r="S585" s="86">
        <f t="shared" si="112"/>
        <v>922.11919273579952</v>
      </c>
      <c r="T585" s="81" t="s">
        <v>310</v>
      </c>
      <c r="U585" s="81"/>
      <c r="V585" s="86">
        <v>0</v>
      </c>
      <c r="W585" s="86">
        <f t="shared" si="113"/>
        <v>922.11919273579952</v>
      </c>
      <c r="X585" s="86"/>
      <c r="Y585" s="90"/>
      <c r="Z585" s="86" t="s">
        <v>1914</v>
      </c>
      <c r="AA585" s="89" t="s">
        <v>1915</v>
      </c>
      <c r="AB585" s="90">
        <v>2013</v>
      </c>
      <c r="AC585" s="88" t="s">
        <v>1916</v>
      </c>
      <c r="AD585" s="90">
        <v>10</v>
      </c>
      <c r="AE585" s="172">
        <f t="shared" si="114"/>
        <v>45025</v>
      </c>
      <c r="AF585" s="91">
        <f t="shared" si="100"/>
        <v>2023</v>
      </c>
    </row>
    <row r="586" spans="1:32" ht="14.25" customHeight="1">
      <c r="A586" s="81" t="s">
        <v>31</v>
      </c>
      <c r="B586" s="81">
        <v>601428</v>
      </c>
      <c r="C586" s="81" t="s">
        <v>1903</v>
      </c>
      <c r="D586" s="82" t="s">
        <v>1904</v>
      </c>
      <c r="E586" s="83" t="s">
        <v>1918</v>
      </c>
      <c r="F586" s="82"/>
      <c r="G586" s="81">
        <v>3007</v>
      </c>
      <c r="H586" s="81" t="s">
        <v>86</v>
      </c>
      <c r="I586" s="85">
        <v>0</v>
      </c>
      <c r="J586" s="85">
        <v>0</v>
      </c>
      <c r="K586" s="86">
        <v>0</v>
      </c>
      <c r="L586" s="87">
        <f t="shared" si="102"/>
        <v>0</v>
      </c>
      <c r="M586" s="86">
        <f t="shared" si="111"/>
        <v>0</v>
      </c>
      <c r="N586" s="86">
        <v>0</v>
      </c>
      <c r="O586" s="86">
        <v>0</v>
      </c>
      <c r="P586" s="86">
        <v>922.11919273579952</v>
      </c>
      <c r="Q586" s="86">
        <v>0</v>
      </c>
      <c r="R586" s="86">
        <v>0</v>
      </c>
      <c r="S586" s="86">
        <f t="shared" si="112"/>
        <v>922.11919273579952</v>
      </c>
      <c r="T586" s="81" t="s">
        <v>310</v>
      </c>
      <c r="U586" s="81"/>
      <c r="V586" s="86">
        <v>0</v>
      </c>
      <c r="W586" s="86">
        <f t="shared" si="113"/>
        <v>922.11919273579952</v>
      </c>
      <c r="X586" s="86"/>
      <c r="Y586" s="90"/>
      <c r="Z586" s="86" t="s">
        <v>1919</v>
      </c>
      <c r="AA586" s="89" t="s">
        <v>1920</v>
      </c>
      <c r="AB586" s="90">
        <v>2018</v>
      </c>
      <c r="AC586" s="88" t="s">
        <v>1476</v>
      </c>
      <c r="AD586" s="90">
        <v>10</v>
      </c>
      <c r="AE586" s="172">
        <f t="shared" si="114"/>
        <v>46931</v>
      </c>
      <c r="AF586" s="91">
        <f t="shared" si="100"/>
        <v>2028</v>
      </c>
    </row>
    <row r="587" spans="1:32" ht="14.25" customHeight="1">
      <c r="A587" s="81" t="s">
        <v>31</v>
      </c>
      <c r="B587" s="81">
        <v>601428</v>
      </c>
      <c r="C587" s="81" t="s">
        <v>1903</v>
      </c>
      <c r="D587" s="82" t="s">
        <v>1904</v>
      </c>
      <c r="E587" s="83" t="s">
        <v>1921</v>
      </c>
      <c r="F587" s="82" t="s">
        <v>1922</v>
      </c>
      <c r="G587" s="81">
        <v>1257</v>
      </c>
      <c r="H587" s="81" t="s">
        <v>86</v>
      </c>
      <c r="I587" s="85">
        <v>0</v>
      </c>
      <c r="J587" s="85">
        <v>0</v>
      </c>
      <c r="K587" s="86">
        <v>0</v>
      </c>
      <c r="L587" s="87">
        <f t="shared" si="102"/>
        <v>0</v>
      </c>
      <c r="M587" s="86">
        <f t="shared" si="111"/>
        <v>0</v>
      </c>
      <c r="N587" s="86">
        <v>501.0206213089939</v>
      </c>
      <c r="O587" s="86">
        <v>1392.8538565890394</v>
      </c>
      <c r="P587" s="86">
        <v>2278.9104110949984</v>
      </c>
      <c r="Q587" s="86">
        <v>0</v>
      </c>
      <c r="R587" s="86">
        <v>0</v>
      </c>
      <c r="S587" s="86">
        <f t="shared" si="112"/>
        <v>4172.7848889930319</v>
      </c>
      <c r="T587" s="81" t="s">
        <v>74</v>
      </c>
      <c r="U587" s="83">
        <f>AF587</f>
        <v>2030</v>
      </c>
      <c r="V587" s="86">
        <v>14280.264146666665</v>
      </c>
      <c r="W587" s="86">
        <f t="shared" si="113"/>
        <v>18453.049035659697</v>
      </c>
      <c r="X587" s="86"/>
      <c r="Y587" s="90"/>
      <c r="Z587" s="86" t="s">
        <v>821</v>
      </c>
      <c r="AA587" s="89" t="s">
        <v>1923</v>
      </c>
      <c r="AB587" s="90">
        <v>2019</v>
      </c>
      <c r="AC587" s="88" t="s">
        <v>1924</v>
      </c>
      <c r="AD587" s="90">
        <v>10</v>
      </c>
      <c r="AE587" s="172">
        <f t="shared" si="114"/>
        <v>47615</v>
      </c>
      <c r="AF587" s="91">
        <f t="shared" si="100"/>
        <v>2030</v>
      </c>
    </row>
    <row r="588" spans="1:32" ht="14.25" customHeight="1">
      <c r="A588" s="81" t="s">
        <v>31</v>
      </c>
      <c r="B588" s="81">
        <v>601428</v>
      </c>
      <c r="C588" s="81" t="s">
        <v>1903</v>
      </c>
      <c r="D588" s="82" t="s">
        <v>1904</v>
      </c>
      <c r="E588" s="83" t="s">
        <v>1925</v>
      </c>
      <c r="F588" s="82"/>
      <c r="G588" s="81">
        <v>3007</v>
      </c>
      <c r="H588" s="81" t="s">
        <v>86</v>
      </c>
      <c r="I588" s="85">
        <v>0</v>
      </c>
      <c r="J588" s="85">
        <v>0</v>
      </c>
      <c r="K588" s="86">
        <v>0</v>
      </c>
      <c r="L588" s="87">
        <f t="shared" si="102"/>
        <v>0</v>
      </c>
      <c r="M588" s="86">
        <f t="shared" si="111"/>
        <v>0</v>
      </c>
      <c r="N588" s="86">
        <v>0</v>
      </c>
      <c r="O588" s="86">
        <v>0</v>
      </c>
      <c r="P588" s="86">
        <v>922.11919273579952</v>
      </c>
      <c r="Q588" s="86">
        <v>0</v>
      </c>
      <c r="R588" s="86">
        <v>0</v>
      </c>
      <c r="S588" s="86">
        <f t="shared" si="112"/>
        <v>922.11919273579952</v>
      </c>
      <c r="T588" s="81" t="s">
        <v>310</v>
      </c>
      <c r="U588" s="81"/>
      <c r="V588" s="86">
        <v>0</v>
      </c>
      <c r="W588" s="86">
        <f t="shared" si="113"/>
        <v>922.11919273579952</v>
      </c>
      <c r="X588" s="86"/>
      <c r="Y588" s="90"/>
      <c r="Z588" s="86" t="s">
        <v>574</v>
      </c>
      <c r="AA588" s="89" t="s">
        <v>1926</v>
      </c>
      <c r="AB588" s="90">
        <v>1994</v>
      </c>
      <c r="AC588" s="88" t="s">
        <v>1927</v>
      </c>
      <c r="AD588" s="90">
        <v>10</v>
      </c>
      <c r="AE588" s="172">
        <f t="shared" si="114"/>
        <v>38206</v>
      </c>
      <c r="AF588" s="91">
        <f t="shared" si="100"/>
        <v>2005</v>
      </c>
    </row>
    <row r="589" spans="1:32" ht="14.25" customHeight="1">
      <c r="A589" s="81" t="s">
        <v>31</v>
      </c>
      <c r="B589" s="81">
        <v>601428</v>
      </c>
      <c r="C589" s="81" t="s">
        <v>1903</v>
      </c>
      <c r="D589" s="82" t="s">
        <v>1904</v>
      </c>
      <c r="E589" s="83" t="s">
        <v>1928</v>
      </c>
      <c r="F589" s="82"/>
      <c r="G589" s="81">
        <v>1500</v>
      </c>
      <c r="H589" s="81" t="s">
        <v>86</v>
      </c>
      <c r="I589" s="85">
        <v>0</v>
      </c>
      <c r="J589" s="85">
        <v>0</v>
      </c>
      <c r="K589" s="86">
        <v>0</v>
      </c>
      <c r="L589" s="87">
        <f t="shared" si="102"/>
        <v>0</v>
      </c>
      <c r="M589" s="86">
        <f t="shared" si="111"/>
        <v>0</v>
      </c>
      <c r="N589" s="86">
        <v>0</v>
      </c>
      <c r="O589" s="86">
        <v>0</v>
      </c>
      <c r="P589" s="86">
        <v>922.11919273579952</v>
      </c>
      <c r="Q589" s="86">
        <v>0</v>
      </c>
      <c r="R589" s="86">
        <v>0</v>
      </c>
      <c r="S589" s="86">
        <f t="shared" si="112"/>
        <v>922.11919273579952</v>
      </c>
      <c r="T589" s="81" t="s">
        <v>310</v>
      </c>
      <c r="U589" s="81"/>
      <c r="V589" s="86">
        <v>0</v>
      </c>
      <c r="W589" s="86">
        <f t="shared" si="113"/>
        <v>922.11919273579952</v>
      </c>
      <c r="X589" s="86"/>
      <c r="Y589" s="90"/>
      <c r="Z589" s="86" t="s">
        <v>1929</v>
      </c>
      <c r="AA589" s="89" t="s">
        <v>1930</v>
      </c>
      <c r="AB589" s="90">
        <v>1996</v>
      </c>
      <c r="AC589" s="88" t="s">
        <v>1931</v>
      </c>
      <c r="AD589" s="90">
        <v>10</v>
      </c>
      <c r="AE589" s="172">
        <f t="shared" si="114"/>
        <v>38781</v>
      </c>
      <c r="AF589" s="91">
        <f t="shared" si="100"/>
        <v>2006</v>
      </c>
    </row>
    <row r="590" spans="1:32" ht="14.25" customHeight="1">
      <c r="A590" s="81" t="s">
        <v>31</v>
      </c>
      <c r="B590" s="81">
        <v>601460</v>
      </c>
      <c r="C590" s="81" t="s">
        <v>1932</v>
      </c>
      <c r="D590" s="82" t="s">
        <v>1933</v>
      </c>
      <c r="E590" s="83" t="s">
        <v>1934</v>
      </c>
      <c r="F590" s="82" t="s">
        <v>1935</v>
      </c>
      <c r="G590" s="81">
        <v>1257</v>
      </c>
      <c r="H590" s="81" t="s">
        <v>86</v>
      </c>
      <c r="I590" s="85">
        <v>0</v>
      </c>
      <c r="J590" s="85">
        <v>0</v>
      </c>
      <c r="K590" s="86">
        <v>0</v>
      </c>
      <c r="L590" s="87">
        <f t="shared" si="102"/>
        <v>0</v>
      </c>
      <c r="M590" s="86">
        <f t="shared" si="111"/>
        <v>0</v>
      </c>
      <c r="N590" s="86">
        <v>380.72528084905292</v>
      </c>
      <c r="O590" s="86">
        <v>118.39440594218097</v>
      </c>
      <c r="P590" s="86">
        <v>2278.9104110949984</v>
      </c>
      <c r="Q590" s="86">
        <v>0</v>
      </c>
      <c r="R590" s="86">
        <v>0</v>
      </c>
      <c r="S590" s="86">
        <f t="shared" si="112"/>
        <v>2778.0300978862324</v>
      </c>
      <c r="T590" s="81" t="s">
        <v>310</v>
      </c>
      <c r="U590" s="81"/>
      <c r="V590" s="86">
        <v>0</v>
      </c>
      <c r="W590" s="86">
        <f t="shared" si="113"/>
        <v>2778.0300978862324</v>
      </c>
      <c r="X590" s="86"/>
      <c r="Y590" s="90"/>
      <c r="Z590" s="86" t="s">
        <v>821</v>
      </c>
      <c r="AA590" s="89" t="s">
        <v>1936</v>
      </c>
      <c r="AB590" s="90">
        <v>2000</v>
      </c>
      <c r="AC590" s="88" t="s">
        <v>1937</v>
      </c>
      <c r="AD590" s="90">
        <v>10</v>
      </c>
      <c r="AE590" s="172">
        <f t="shared" si="114"/>
        <v>39570</v>
      </c>
      <c r="AF590" s="91">
        <f t="shared" si="100"/>
        <v>2008</v>
      </c>
    </row>
    <row r="591" spans="1:32" ht="14.25" customHeight="1">
      <c r="A591" s="81" t="s">
        <v>31</v>
      </c>
      <c r="B591" s="81">
        <v>601460</v>
      </c>
      <c r="C591" s="81" t="s">
        <v>1932</v>
      </c>
      <c r="D591" s="82" t="s">
        <v>1933</v>
      </c>
      <c r="E591" s="83" t="s">
        <v>1938</v>
      </c>
      <c r="F591" s="82"/>
      <c r="G591" s="81">
        <v>1247</v>
      </c>
      <c r="H591" s="81" t="s">
        <v>1187</v>
      </c>
      <c r="I591" s="85">
        <v>0</v>
      </c>
      <c r="J591" s="85">
        <v>10.416727437567806</v>
      </c>
      <c r="K591" s="86">
        <v>7187.1982371125405</v>
      </c>
      <c r="L591" s="87">
        <f t="shared" si="102"/>
        <v>1.1978663728520902</v>
      </c>
      <c r="M591" s="86">
        <f t="shared" si="111"/>
        <v>0</v>
      </c>
      <c r="N591" s="86">
        <v>0</v>
      </c>
      <c r="O591" s="86">
        <v>0</v>
      </c>
      <c r="P591" s="86">
        <v>2331.789038893668</v>
      </c>
      <c r="Q591" s="86">
        <v>0</v>
      </c>
      <c r="R591" s="86">
        <v>0</v>
      </c>
      <c r="S591" s="86">
        <f t="shared" si="112"/>
        <v>9518.987276006208</v>
      </c>
      <c r="T591" s="81" t="s">
        <v>91</v>
      </c>
      <c r="U591" s="81"/>
      <c r="V591" s="86">
        <v>0</v>
      </c>
      <c r="W591" s="86">
        <f t="shared" si="113"/>
        <v>9518.987276006208</v>
      </c>
      <c r="X591" s="86"/>
      <c r="Y591" s="90"/>
      <c r="Z591" s="86" t="s">
        <v>690</v>
      </c>
      <c r="AA591" s="89" t="s">
        <v>1698</v>
      </c>
      <c r="AB591" s="90">
        <v>2008</v>
      </c>
      <c r="AC591" s="88" t="s">
        <v>217</v>
      </c>
      <c r="AD591" s="90">
        <v>10</v>
      </c>
      <c r="AE591" s="172">
        <f t="shared" si="114"/>
        <v>43176</v>
      </c>
      <c r="AF591" s="91">
        <f t="shared" si="100"/>
        <v>2018</v>
      </c>
    </row>
    <row r="592" spans="1:32" ht="14.25" customHeight="1">
      <c r="A592" s="81" t="s">
        <v>31</v>
      </c>
      <c r="B592" s="81">
        <v>601460</v>
      </c>
      <c r="C592" s="81" t="s">
        <v>1932</v>
      </c>
      <c r="D592" s="82" t="s">
        <v>1933</v>
      </c>
      <c r="E592" s="83" t="s">
        <v>1939</v>
      </c>
      <c r="F592" s="82"/>
      <c r="G592" s="81">
        <v>1247</v>
      </c>
      <c r="H592" s="81" t="s">
        <v>1187</v>
      </c>
      <c r="I592" s="85">
        <v>0</v>
      </c>
      <c r="J592" s="85">
        <v>10.416727437567806</v>
      </c>
      <c r="K592" s="86">
        <v>7187.1982371125405</v>
      </c>
      <c r="L592" s="87">
        <f t="shared" si="102"/>
        <v>1.1978663728520902</v>
      </c>
      <c r="M592" s="86">
        <f t="shared" si="111"/>
        <v>0</v>
      </c>
      <c r="N592" s="86">
        <v>0</v>
      </c>
      <c r="O592" s="86">
        <v>0</v>
      </c>
      <c r="P592" s="86">
        <v>2331.789038893668</v>
      </c>
      <c r="Q592" s="86">
        <v>0</v>
      </c>
      <c r="R592" s="86">
        <v>0</v>
      </c>
      <c r="S592" s="86">
        <f t="shared" si="112"/>
        <v>9518.987276006208</v>
      </c>
      <c r="T592" s="81" t="s">
        <v>91</v>
      </c>
      <c r="U592" s="81"/>
      <c r="V592" s="86">
        <v>0</v>
      </c>
      <c r="W592" s="86">
        <f t="shared" si="113"/>
        <v>9518.987276006208</v>
      </c>
      <c r="X592" s="86"/>
      <c r="Y592" s="90"/>
      <c r="Z592" s="86" t="s">
        <v>690</v>
      </c>
      <c r="AA592" s="89" t="s">
        <v>585</v>
      </c>
      <c r="AB592" s="90">
        <v>2010</v>
      </c>
      <c r="AC592" s="88" t="s">
        <v>1940</v>
      </c>
      <c r="AD592" s="90">
        <v>10</v>
      </c>
      <c r="AE592" s="172">
        <f t="shared" si="114"/>
        <v>43906</v>
      </c>
      <c r="AF592" s="91">
        <f t="shared" si="100"/>
        <v>2020</v>
      </c>
    </row>
    <row r="593" spans="1:32" ht="14.25" customHeight="1">
      <c r="A593" s="81" t="s">
        <v>31</v>
      </c>
      <c r="B593" s="81">
        <v>601460</v>
      </c>
      <c r="C593" s="81" t="s">
        <v>1932</v>
      </c>
      <c r="D593" s="82" t="s">
        <v>1933</v>
      </c>
      <c r="E593" s="83" t="s">
        <v>1941</v>
      </c>
      <c r="F593" s="82" t="s">
        <v>1942</v>
      </c>
      <c r="G593" s="81">
        <v>1335</v>
      </c>
      <c r="H593" s="81" t="s">
        <v>86</v>
      </c>
      <c r="I593" s="85">
        <v>0</v>
      </c>
      <c r="J593" s="85">
        <v>0</v>
      </c>
      <c r="K593" s="86">
        <v>0</v>
      </c>
      <c r="L593" s="87">
        <f t="shared" si="102"/>
        <v>0</v>
      </c>
      <c r="M593" s="86">
        <f t="shared" si="111"/>
        <v>0</v>
      </c>
      <c r="N593" s="86">
        <v>0</v>
      </c>
      <c r="O593" s="86">
        <v>0</v>
      </c>
      <c r="P593" s="86">
        <v>2278.9104110949984</v>
      </c>
      <c r="Q593" s="86">
        <v>0</v>
      </c>
      <c r="R593" s="86">
        <v>0</v>
      </c>
      <c r="S593" s="86">
        <f t="shared" si="112"/>
        <v>2278.9104110949984</v>
      </c>
      <c r="T593" s="81" t="s">
        <v>91</v>
      </c>
      <c r="U593" s="81"/>
      <c r="V593" s="86">
        <v>0</v>
      </c>
      <c r="W593" s="86">
        <f t="shared" si="113"/>
        <v>2278.9104110949984</v>
      </c>
      <c r="X593" s="86"/>
      <c r="Y593" s="90"/>
      <c r="Z593" s="86" t="s">
        <v>1943</v>
      </c>
      <c r="AA593" s="89" t="s">
        <v>1944</v>
      </c>
      <c r="AB593" s="90">
        <v>2015</v>
      </c>
      <c r="AC593" s="88" t="s">
        <v>1945</v>
      </c>
      <c r="AD593" s="90">
        <v>10</v>
      </c>
      <c r="AE593" s="172">
        <f t="shared" si="114"/>
        <v>45873</v>
      </c>
      <c r="AF593" s="91">
        <f t="shared" si="100"/>
        <v>2026</v>
      </c>
    </row>
    <row r="594" spans="1:32" ht="14.25" customHeight="1">
      <c r="A594" s="81" t="s">
        <v>31</v>
      </c>
      <c r="B594" s="81">
        <v>601460</v>
      </c>
      <c r="C594" s="81" t="s">
        <v>1932</v>
      </c>
      <c r="D594" s="82" t="s">
        <v>1933</v>
      </c>
      <c r="E594" s="83" t="s">
        <v>1946</v>
      </c>
      <c r="F594" s="82" t="s">
        <v>1947</v>
      </c>
      <c r="G594" s="81">
        <v>1340</v>
      </c>
      <c r="H594" s="81" t="s">
        <v>86</v>
      </c>
      <c r="I594" s="85">
        <v>0</v>
      </c>
      <c r="J594" s="85">
        <v>0</v>
      </c>
      <c r="K594" s="86">
        <v>0</v>
      </c>
      <c r="L594" s="87">
        <f t="shared" si="102"/>
        <v>0</v>
      </c>
      <c r="M594" s="86">
        <f t="shared" si="111"/>
        <v>0</v>
      </c>
      <c r="N594" s="86">
        <v>1835.4301162861254</v>
      </c>
      <c r="O594" s="86">
        <v>529.82696370824874</v>
      </c>
      <c r="P594" s="86">
        <v>2278.9104110949984</v>
      </c>
      <c r="Q594" s="86">
        <v>0</v>
      </c>
      <c r="R594" s="86">
        <v>0</v>
      </c>
      <c r="S594" s="86">
        <f t="shared" si="112"/>
        <v>4644.1674910893726</v>
      </c>
      <c r="T594" s="81" t="s">
        <v>310</v>
      </c>
      <c r="U594" s="81"/>
      <c r="V594" s="86">
        <v>0</v>
      </c>
      <c r="W594" s="86">
        <f t="shared" si="113"/>
        <v>4644.1674910893726</v>
      </c>
      <c r="X594" s="86"/>
      <c r="Y594" s="90"/>
      <c r="Z594" s="86" t="s">
        <v>965</v>
      </c>
      <c r="AA594" s="89" t="s">
        <v>1948</v>
      </c>
      <c r="AB594" s="90">
        <v>2016</v>
      </c>
      <c r="AC594" s="88" t="s">
        <v>1949</v>
      </c>
      <c r="AD594" s="90">
        <v>10</v>
      </c>
      <c r="AE594" s="172">
        <f t="shared" si="114"/>
        <v>46363</v>
      </c>
      <c r="AF594" s="91">
        <f t="shared" si="100"/>
        <v>2027</v>
      </c>
    </row>
    <row r="595" spans="1:32" ht="14.25" customHeight="1">
      <c r="A595" s="81" t="s">
        <v>31</v>
      </c>
      <c r="B595" s="81">
        <v>601473</v>
      </c>
      <c r="C595" s="81" t="s">
        <v>1950</v>
      </c>
      <c r="D595" s="82" t="s">
        <v>1951</v>
      </c>
      <c r="E595" s="83" t="s">
        <v>1952</v>
      </c>
      <c r="F595" s="82" t="s">
        <v>1953</v>
      </c>
      <c r="G595" s="81">
        <v>1020</v>
      </c>
      <c r="H595" s="81" t="s">
        <v>1187</v>
      </c>
      <c r="I595" s="85">
        <v>1871</v>
      </c>
      <c r="J595" s="85">
        <v>6.1881549134066161</v>
      </c>
      <c r="K595" s="86">
        <v>4269.6227151163594</v>
      </c>
      <c r="L595" s="87">
        <f t="shared" si="102"/>
        <v>0.71160378585272654</v>
      </c>
      <c r="M595" s="86">
        <f t="shared" si="111"/>
        <v>0</v>
      </c>
      <c r="N595" s="86">
        <v>0</v>
      </c>
      <c r="O595" s="86">
        <v>0</v>
      </c>
      <c r="P595" s="86">
        <v>2331.789038893668</v>
      </c>
      <c r="Q595" s="86">
        <v>0</v>
      </c>
      <c r="R595" s="86">
        <v>0</v>
      </c>
      <c r="S595" s="86">
        <f t="shared" si="112"/>
        <v>6601.4117540100269</v>
      </c>
      <c r="T595" s="81" t="s">
        <v>74</v>
      </c>
      <c r="U595" s="81">
        <v>2034</v>
      </c>
      <c r="V595" s="86">
        <v>2174.73</v>
      </c>
      <c r="W595" s="86">
        <f t="shared" si="113"/>
        <v>8776.1417540100265</v>
      </c>
      <c r="X595" s="86"/>
      <c r="Y595" s="90"/>
      <c r="Z595" s="86" t="s">
        <v>303</v>
      </c>
      <c r="AA595" s="89" t="s">
        <v>304</v>
      </c>
      <c r="AB595" s="90">
        <v>2014</v>
      </c>
      <c r="AC595" s="88" t="s">
        <v>1954</v>
      </c>
      <c r="AD595" s="90">
        <v>10</v>
      </c>
      <c r="AE595" s="172">
        <f t="shared" si="114"/>
        <v>45176</v>
      </c>
      <c r="AF595" s="91">
        <f t="shared" si="100"/>
        <v>2024</v>
      </c>
    </row>
    <row r="596" spans="1:32" ht="14.25" customHeight="1">
      <c r="A596" s="81" t="s">
        <v>31</v>
      </c>
      <c r="B596" s="81">
        <v>601480</v>
      </c>
      <c r="C596" s="81" t="s">
        <v>1955</v>
      </c>
      <c r="D596" s="82" t="s">
        <v>1956</v>
      </c>
      <c r="E596" s="83" t="s">
        <v>1957</v>
      </c>
      <c r="F596" s="82" t="s">
        <v>1958</v>
      </c>
      <c r="G596" s="81">
        <v>1035</v>
      </c>
      <c r="H596" s="81" t="s">
        <v>1187</v>
      </c>
      <c r="I596" s="85">
        <v>10602</v>
      </c>
      <c r="J596" s="85">
        <v>8.8696887092161489</v>
      </c>
      <c r="K596" s="86">
        <v>6119.7925583334491</v>
      </c>
      <c r="L596" s="87">
        <f t="shared" si="102"/>
        <v>1.0199654263889082</v>
      </c>
      <c r="M596" s="86">
        <f t="shared" si="111"/>
        <v>4693.8808922417556</v>
      </c>
      <c r="N596" s="86">
        <v>0</v>
      </c>
      <c r="O596" s="86">
        <v>0</v>
      </c>
      <c r="P596" s="86">
        <v>2331.789038893668</v>
      </c>
      <c r="Q596" s="86">
        <v>0</v>
      </c>
      <c r="R596" s="86">
        <v>1751.46</v>
      </c>
      <c r="S596" s="86">
        <f t="shared" si="112"/>
        <v>14896.922489468874</v>
      </c>
      <c r="T596" s="81" t="s">
        <v>310</v>
      </c>
      <c r="U596" s="81"/>
      <c r="V596" s="86">
        <v>0</v>
      </c>
      <c r="W596" s="86">
        <f t="shared" si="113"/>
        <v>14896.922489468874</v>
      </c>
      <c r="X596" s="86"/>
      <c r="Y596" s="90"/>
      <c r="Z596" s="86" t="s">
        <v>556</v>
      </c>
      <c r="AA596" s="89" t="s">
        <v>1662</v>
      </c>
      <c r="AB596" s="90">
        <v>2014</v>
      </c>
      <c r="AC596" s="88" t="s">
        <v>1809</v>
      </c>
      <c r="AD596" s="90">
        <v>10</v>
      </c>
      <c r="AE596" s="172">
        <f t="shared" si="114"/>
        <v>46598</v>
      </c>
      <c r="AF596" s="91">
        <f t="shared" si="100"/>
        <v>2028</v>
      </c>
    </row>
    <row r="597" spans="1:32" ht="14.25" customHeight="1">
      <c r="A597" s="81" t="s">
        <v>31</v>
      </c>
      <c r="B597" s="81">
        <v>601480</v>
      </c>
      <c r="C597" s="81" t="s">
        <v>1955</v>
      </c>
      <c r="D597" s="82" t="s">
        <v>1956</v>
      </c>
      <c r="E597" s="83" t="s">
        <v>1959</v>
      </c>
      <c r="F597" s="82" t="s">
        <v>1960</v>
      </c>
      <c r="G597" s="81">
        <v>1035</v>
      </c>
      <c r="H597" s="81" t="s">
        <v>1187</v>
      </c>
      <c r="I597" s="85">
        <v>2308</v>
      </c>
      <c r="J597" s="85">
        <v>8.8696887092161489</v>
      </c>
      <c r="K597" s="86">
        <v>6119.7925583334491</v>
      </c>
      <c r="L597" s="87">
        <f t="shared" si="102"/>
        <v>1.0199654263889082</v>
      </c>
      <c r="M597" s="86">
        <f t="shared" si="111"/>
        <v>0</v>
      </c>
      <c r="N597" s="86">
        <v>0</v>
      </c>
      <c r="O597" s="86">
        <v>0</v>
      </c>
      <c r="P597" s="86">
        <v>2331.789038893668</v>
      </c>
      <c r="Q597" s="86">
        <v>2926.775516226794</v>
      </c>
      <c r="R597" s="86">
        <v>0</v>
      </c>
      <c r="S597" s="86">
        <f t="shared" si="112"/>
        <v>11378.357113453912</v>
      </c>
      <c r="T597" s="81" t="s">
        <v>310</v>
      </c>
      <c r="U597" s="81"/>
      <c r="V597" s="86">
        <v>0</v>
      </c>
      <c r="W597" s="86">
        <f t="shared" si="113"/>
        <v>11378.357113453912</v>
      </c>
      <c r="X597" s="86"/>
      <c r="Y597" s="90"/>
      <c r="Z597" s="86" t="s">
        <v>556</v>
      </c>
      <c r="AA597" s="89" t="s">
        <v>1662</v>
      </c>
      <c r="AB597" s="90">
        <v>2014</v>
      </c>
      <c r="AC597" s="88" t="s">
        <v>1809</v>
      </c>
      <c r="AD597" s="90">
        <v>10</v>
      </c>
      <c r="AE597" s="172">
        <f t="shared" si="114"/>
        <v>46598</v>
      </c>
      <c r="AF597" s="91">
        <f t="shared" si="100"/>
        <v>2028</v>
      </c>
    </row>
    <row r="598" spans="1:32" ht="14.25" customHeight="1">
      <c r="A598" s="81" t="s">
        <v>31</v>
      </c>
      <c r="B598" s="81">
        <v>601486</v>
      </c>
      <c r="C598" s="81" t="s">
        <v>1961</v>
      </c>
      <c r="D598" s="82" t="s">
        <v>1962</v>
      </c>
      <c r="E598" s="83" t="s">
        <v>1963</v>
      </c>
      <c r="F598" s="82" t="s">
        <v>1964</v>
      </c>
      <c r="G598" s="81">
        <v>1212</v>
      </c>
      <c r="H598" s="81" t="s">
        <v>1187</v>
      </c>
      <c r="I598" s="85">
        <v>1260</v>
      </c>
      <c r="J598" s="85">
        <v>7.5289218113113829</v>
      </c>
      <c r="K598" s="86">
        <v>5194.7076367249047</v>
      </c>
      <c r="L598" s="87">
        <f t="shared" si="102"/>
        <v>0.86578460612081742</v>
      </c>
      <c r="M598" s="86">
        <f t="shared" si="111"/>
        <v>0</v>
      </c>
      <c r="N598" s="86">
        <v>0</v>
      </c>
      <c r="O598" s="86">
        <v>0</v>
      </c>
      <c r="P598" s="86">
        <v>2331.789038893668</v>
      </c>
      <c r="Q598" s="86">
        <v>0</v>
      </c>
      <c r="R598" s="86">
        <v>0</v>
      </c>
      <c r="S598" s="86">
        <f t="shared" si="112"/>
        <v>7526.4966756185731</v>
      </c>
      <c r="T598" s="81" t="s">
        <v>310</v>
      </c>
      <c r="U598" s="81"/>
      <c r="V598" s="86">
        <v>0</v>
      </c>
      <c r="W598" s="86">
        <f t="shared" si="113"/>
        <v>7526.4966756185731</v>
      </c>
      <c r="X598" s="86"/>
      <c r="Y598" s="90"/>
      <c r="Z598" s="86" t="s">
        <v>316</v>
      </c>
      <c r="AA598" s="89" t="s">
        <v>1714</v>
      </c>
      <c r="AB598" s="90">
        <v>2012</v>
      </c>
      <c r="AC598" s="88" t="s">
        <v>1721</v>
      </c>
      <c r="AD598" s="90">
        <v>10</v>
      </c>
      <c r="AE598" s="172">
        <f t="shared" si="114"/>
        <v>44730</v>
      </c>
      <c r="AF598" s="91">
        <f t="shared" si="100"/>
        <v>2022</v>
      </c>
    </row>
    <row r="599" spans="1:32" ht="14.25" customHeight="1">
      <c r="A599" s="81" t="s">
        <v>31</v>
      </c>
      <c r="B599" s="81">
        <v>601486</v>
      </c>
      <c r="C599" s="81" t="s">
        <v>1965</v>
      </c>
      <c r="D599" s="82" t="s">
        <v>1966</v>
      </c>
      <c r="E599" s="83" t="s">
        <v>1967</v>
      </c>
      <c r="F599" s="82" t="s">
        <v>1968</v>
      </c>
      <c r="G599" s="81">
        <v>1302</v>
      </c>
      <c r="H599" s="81" t="s">
        <v>86</v>
      </c>
      <c r="I599" s="85">
        <v>0</v>
      </c>
      <c r="J599" s="85">
        <v>0</v>
      </c>
      <c r="K599" s="86">
        <v>0</v>
      </c>
      <c r="L599" s="87">
        <f t="shared" si="102"/>
        <v>0</v>
      </c>
      <c r="M599" s="86">
        <f t="shared" si="111"/>
        <v>0</v>
      </c>
      <c r="N599" s="86">
        <v>8049.9148397349454</v>
      </c>
      <c r="O599" s="86">
        <v>8084.8457130140505</v>
      </c>
      <c r="P599" s="86">
        <v>2278.9104110949984</v>
      </c>
      <c r="Q599" s="86">
        <v>0</v>
      </c>
      <c r="R599" s="86">
        <v>0</v>
      </c>
      <c r="S599" s="86">
        <f t="shared" si="112"/>
        <v>18413.670963843993</v>
      </c>
      <c r="T599" s="81" t="s">
        <v>74</v>
      </c>
      <c r="U599" s="83">
        <f>AF599</f>
        <v>2023</v>
      </c>
      <c r="V599" s="86">
        <v>21200.248199999995</v>
      </c>
      <c r="W599" s="86">
        <f t="shared" si="113"/>
        <v>39613.919163843988</v>
      </c>
      <c r="X599" s="86"/>
      <c r="Y599" s="90"/>
      <c r="Z599" s="86" t="s">
        <v>1969</v>
      </c>
      <c r="AA599" s="89" t="s">
        <v>1970</v>
      </c>
      <c r="AB599" s="90">
        <v>2015</v>
      </c>
      <c r="AC599" s="88" t="s">
        <v>1971</v>
      </c>
      <c r="AD599" s="90">
        <v>8</v>
      </c>
      <c r="AE599" s="172">
        <f t="shared" si="114"/>
        <v>45044</v>
      </c>
      <c r="AF599" s="91">
        <f t="shared" si="100"/>
        <v>2023</v>
      </c>
    </row>
    <row r="600" spans="1:32" ht="14.25" customHeight="1">
      <c r="A600" s="81" t="s">
        <v>31</v>
      </c>
      <c r="B600" s="81">
        <v>601486</v>
      </c>
      <c r="C600" s="81" t="s">
        <v>1965</v>
      </c>
      <c r="D600" s="82" t="s">
        <v>1966</v>
      </c>
      <c r="E600" s="83" t="s">
        <v>1972</v>
      </c>
      <c r="F600" s="82" t="s">
        <v>1973</v>
      </c>
      <c r="G600" s="81">
        <v>1035</v>
      </c>
      <c r="H600" s="81" t="s">
        <v>1187</v>
      </c>
      <c r="I600" s="85">
        <v>9558</v>
      </c>
      <c r="J600" s="85">
        <v>8.8696887092161489</v>
      </c>
      <c r="K600" s="86">
        <v>6119.7925583334491</v>
      </c>
      <c r="L600" s="87">
        <f t="shared" si="102"/>
        <v>1.0199654263889082</v>
      </c>
      <c r="M600" s="86">
        <f t="shared" si="111"/>
        <v>3629.0369870917352</v>
      </c>
      <c r="N600" s="86">
        <v>0</v>
      </c>
      <c r="O600" s="86">
        <v>0</v>
      </c>
      <c r="P600" s="86">
        <v>2331.789038893668</v>
      </c>
      <c r="Q600" s="86">
        <v>0</v>
      </c>
      <c r="R600" s="86">
        <v>924.06000000000006</v>
      </c>
      <c r="S600" s="86">
        <f t="shared" si="112"/>
        <v>13004.678584318852</v>
      </c>
      <c r="T600" s="81" t="s">
        <v>310</v>
      </c>
      <c r="U600" s="81"/>
      <c r="V600" s="86">
        <v>0</v>
      </c>
      <c r="W600" s="86">
        <f t="shared" si="113"/>
        <v>13004.678584318852</v>
      </c>
      <c r="X600" s="86"/>
      <c r="Y600" s="90"/>
      <c r="Z600" s="86" t="s">
        <v>556</v>
      </c>
      <c r="AA600" s="89" t="s">
        <v>1851</v>
      </c>
      <c r="AB600" s="90">
        <v>2015</v>
      </c>
      <c r="AC600" s="88" t="s">
        <v>1884</v>
      </c>
      <c r="AD600" s="90">
        <v>8</v>
      </c>
      <c r="AE600" s="172">
        <f t="shared" si="114"/>
        <v>45176</v>
      </c>
      <c r="AF600" s="91">
        <f t="shared" si="100"/>
        <v>2024</v>
      </c>
    </row>
    <row r="601" spans="1:32" ht="14.25" customHeight="1">
      <c r="A601" s="81" t="s">
        <v>31</v>
      </c>
      <c r="B601" s="81">
        <v>601486</v>
      </c>
      <c r="C601" s="81" t="s">
        <v>1965</v>
      </c>
      <c r="D601" s="82" t="s">
        <v>1966</v>
      </c>
      <c r="E601" s="83" t="s">
        <v>1974</v>
      </c>
      <c r="F601" s="82" t="s">
        <v>1975</v>
      </c>
      <c r="G601" s="81">
        <v>1302</v>
      </c>
      <c r="H601" s="81" t="s">
        <v>86</v>
      </c>
      <c r="I601" s="85">
        <v>0</v>
      </c>
      <c r="J601" s="85">
        <v>0</v>
      </c>
      <c r="K601" s="86">
        <v>0</v>
      </c>
      <c r="L601" s="87">
        <f t="shared" si="102"/>
        <v>0</v>
      </c>
      <c r="M601" s="86">
        <f t="shared" si="111"/>
        <v>0</v>
      </c>
      <c r="N601" s="86">
        <v>9908.823590463493</v>
      </c>
      <c r="O601" s="86">
        <v>9706.1355193107775</v>
      </c>
      <c r="P601" s="86">
        <v>2278.9104110949984</v>
      </c>
      <c r="Q601" s="86">
        <v>0</v>
      </c>
      <c r="R601" s="86">
        <v>11126.61</v>
      </c>
      <c r="S601" s="86">
        <f t="shared" si="112"/>
        <v>33020.479520869267</v>
      </c>
      <c r="T601" s="81" t="s">
        <v>74</v>
      </c>
      <c r="U601" s="83">
        <f t="shared" ref="U601:U607" si="115">AF601</f>
        <v>2026</v>
      </c>
      <c r="V601" s="86">
        <v>19032.501840000001</v>
      </c>
      <c r="W601" s="86">
        <f t="shared" si="113"/>
        <v>52052.981360869264</v>
      </c>
      <c r="X601" s="86"/>
      <c r="Y601" s="90"/>
      <c r="Z601" s="86" t="s">
        <v>821</v>
      </c>
      <c r="AA601" s="89" t="s">
        <v>1976</v>
      </c>
      <c r="AB601" s="90">
        <v>2017</v>
      </c>
      <c r="AC601" s="88" t="s">
        <v>1977</v>
      </c>
      <c r="AD601" s="90">
        <v>8</v>
      </c>
      <c r="AE601" s="172">
        <f t="shared" si="114"/>
        <v>46058</v>
      </c>
      <c r="AF601" s="91">
        <f t="shared" si="100"/>
        <v>2026</v>
      </c>
    </row>
    <row r="602" spans="1:32" ht="14.25" customHeight="1">
      <c r="A602" s="81" t="s">
        <v>31</v>
      </c>
      <c r="B602" s="81">
        <v>601486</v>
      </c>
      <c r="C602" s="81" t="s">
        <v>1965</v>
      </c>
      <c r="D602" s="82" t="s">
        <v>1966</v>
      </c>
      <c r="E602" s="83" t="s">
        <v>1978</v>
      </c>
      <c r="F602" s="82" t="s">
        <v>1979</v>
      </c>
      <c r="G602" s="81">
        <v>1302</v>
      </c>
      <c r="H602" s="81" t="s">
        <v>86</v>
      </c>
      <c r="I602" s="85">
        <v>0</v>
      </c>
      <c r="J602" s="85">
        <v>0</v>
      </c>
      <c r="K602" s="86">
        <v>0</v>
      </c>
      <c r="L602" s="87">
        <f t="shared" si="102"/>
        <v>0</v>
      </c>
      <c r="M602" s="86">
        <f t="shared" si="111"/>
        <v>0</v>
      </c>
      <c r="N602" s="86">
        <v>52867.315225912462</v>
      </c>
      <c r="O602" s="86">
        <v>15842.27616673902</v>
      </c>
      <c r="P602" s="86">
        <v>2278.9104110949984</v>
      </c>
      <c r="Q602" s="86">
        <v>0</v>
      </c>
      <c r="R602" s="86">
        <v>0</v>
      </c>
      <c r="S602" s="86">
        <f t="shared" si="112"/>
        <v>70988.501803746476</v>
      </c>
      <c r="T602" s="81" t="s">
        <v>74</v>
      </c>
      <c r="U602" s="83">
        <f t="shared" si="115"/>
        <v>2026</v>
      </c>
      <c r="V602" s="86">
        <v>35110.066319999998</v>
      </c>
      <c r="W602" s="86">
        <f t="shared" si="113"/>
        <v>106098.56812374647</v>
      </c>
      <c r="X602" s="86"/>
      <c r="Y602" s="90"/>
      <c r="Z602" s="86" t="s">
        <v>1969</v>
      </c>
      <c r="AA602" s="89" t="s">
        <v>1980</v>
      </c>
      <c r="AB602" s="90">
        <v>2018</v>
      </c>
      <c r="AC602" s="88" t="s">
        <v>1981</v>
      </c>
      <c r="AD602" s="90">
        <v>8</v>
      </c>
      <c r="AE602" s="172">
        <f t="shared" si="114"/>
        <v>46161</v>
      </c>
      <c r="AF602" s="91">
        <f t="shared" si="100"/>
        <v>2026</v>
      </c>
    </row>
    <row r="603" spans="1:32" ht="14.25" customHeight="1">
      <c r="A603" s="81" t="s">
        <v>31</v>
      </c>
      <c r="B603" s="81">
        <v>601486</v>
      </c>
      <c r="C603" s="81" t="s">
        <v>1965</v>
      </c>
      <c r="D603" s="82" t="s">
        <v>1966</v>
      </c>
      <c r="E603" s="83" t="s">
        <v>1982</v>
      </c>
      <c r="F603" s="82" t="s">
        <v>1983</v>
      </c>
      <c r="G603" s="81">
        <v>1248</v>
      </c>
      <c r="H603" s="81" t="s">
        <v>1187</v>
      </c>
      <c r="I603" s="85">
        <v>8612</v>
      </c>
      <c r="J603" s="85">
        <v>7.7351936417582712</v>
      </c>
      <c r="K603" s="86">
        <v>5337.0283938954508</v>
      </c>
      <c r="L603" s="87">
        <f t="shared" si="102"/>
        <v>0.88950473231590843</v>
      </c>
      <c r="M603" s="86">
        <f t="shared" si="111"/>
        <v>2323.3863608091528</v>
      </c>
      <c r="N603" s="86">
        <v>0</v>
      </c>
      <c r="O603" s="86">
        <v>0</v>
      </c>
      <c r="P603" s="86">
        <v>2331.789038893668</v>
      </c>
      <c r="Q603" s="86">
        <v>0</v>
      </c>
      <c r="R603" s="86">
        <v>2177.3000000000002</v>
      </c>
      <c r="S603" s="86">
        <f t="shared" si="112"/>
        <v>12169.503793598273</v>
      </c>
      <c r="T603" s="81" t="s">
        <v>74</v>
      </c>
      <c r="U603" s="83">
        <f t="shared" si="115"/>
        <v>2027</v>
      </c>
      <c r="V603" s="86">
        <v>9280.6449599999996</v>
      </c>
      <c r="W603" s="86">
        <f t="shared" si="113"/>
        <v>21450.148753598274</v>
      </c>
      <c r="X603" s="86"/>
      <c r="Y603" s="90"/>
      <c r="Z603" s="86" t="s">
        <v>425</v>
      </c>
      <c r="AA603" s="89" t="s">
        <v>1984</v>
      </c>
      <c r="AB603" s="90">
        <v>2019</v>
      </c>
      <c r="AC603" s="88" t="s">
        <v>1985</v>
      </c>
      <c r="AD603" s="90">
        <v>8</v>
      </c>
      <c r="AE603" s="172">
        <f t="shared" si="114"/>
        <v>46529</v>
      </c>
      <c r="AF603" s="91">
        <f t="shared" si="100"/>
        <v>2027</v>
      </c>
    </row>
    <row r="604" spans="1:32" ht="14.25" customHeight="1">
      <c r="A604" s="81" t="s">
        <v>31</v>
      </c>
      <c r="B604" s="81">
        <v>601486</v>
      </c>
      <c r="C604" s="81" t="s">
        <v>1965</v>
      </c>
      <c r="D604" s="82" t="s">
        <v>1966</v>
      </c>
      <c r="E604" s="83" t="s">
        <v>1986</v>
      </c>
      <c r="F604" s="82" t="s">
        <v>1987</v>
      </c>
      <c r="G604" s="81">
        <v>1035</v>
      </c>
      <c r="H604" s="81" t="s">
        <v>1187</v>
      </c>
      <c r="I604" s="85">
        <v>15812</v>
      </c>
      <c r="J604" s="85">
        <v>8.8696887092161489</v>
      </c>
      <c r="K604" s="86">
        <v>6119.7925583334491</v>
      </c>
      <c r="L604" s="87">
        <f t="shared" si="102"/>
        <v>1.0199654263889082</v>
      </c>
      <c r="M604" s="86">
        <f t="shared" si="111"/>
        <v>10007.900763727966</v>
      </c>
      <c r="N604" s="86">
        <v>0</v>
      </c>
      <c r="O604" s="86">
        <v>0</v>
      </c>
      <c r="P604" s="86">
        <v>2331.789038893668</v>
      </c>
      <c r="Q604" s="86">
        <v>0</v>
      </c>
      <c r="R604" s="86">
        <v>1153.6400000000001</v>
      </c>
      <c r="S604" s="86">
        <f t="shared" si="112"/>
        <v>19613.122360955083</v>
      </c>
      <c r="T604" s="81" t="s">
        <v>74</v>
      </c>
      <c r="U604" s="83">
        <f t="shared" si="115"/>
        <v>2030</v>
      </c>
      <c r="V604" s="86">
        <v>7529.6123333333326</v>
      </c>
      <c r="W604" s="86">
        <f t="shared" si="113"/>
        <v>27142.734694288418</v>
      </c>
      <c r="X604" s="86"/>
      <c r="Y604" s="90"/>
      <c r="Z604" s="86" t="s">
        <v>556</v>
      </c>
      <c r="AA604" s="89" t="s">
        <v>1851</v>
      </c>
      <c r="AB604" s="90">
        <v>2022</v>
      </c>
      <c r="AC604" s="88" t="s">
        <v>1988</v>
      </c>
      <c r="AD604" s="90">
        <v>8</v>
      </c>
      <c r="AE604" s="172">
        <f t="shared" si="114"/>
        <v>47571</v>
      </c>
      <c r="AF604" s="91">
        <f t="shared" si="100"/>
        <v>2030</v>
      </c>
    </row>
    <row r="605" spans="1:32" ht="14.25" customHeight="1">
      <c r="A605" s="81" t="s">
        <v>31</v>
      </c>
      <c r="B605" s="81">
        <v>601486</v>
      </c>
      <c r="C605" s="81" t="s">
        <v>1965</v>
      </c>
      <c r="D605" s="82" t="s">
        <v>1966</v>
      </c>
      <c r="E605" s="83" t="s">
        <v>1989</v>
      </c>
      <c r="F605" s="82" t="s">
        <v>1990</v>
      </c>
      <c r="G605" s="81">
        <v>1302</v>
      </c>
      <c r="H605" s="81" t="s">
        <v>86</v>
      </c>
      <c r="I605" s="85">
        <v>0</v>
      </c>
      <c r="J605" s="85">
        <v>0</v>
      </c>
      <c r="K605" s="86">
        <v>0</v>
      </c>
      <c r="L605" s="87">
        <f t="shared" si="102"/>
        <v>0</v>
      </c>
      <c r="M605" s="86">
        <f t="shared" si="111"/>
        <v>0</v>
      </c>
      <c r="N605" s="86">
        <v>10404.805077194223</v>
      </c>
      <c r="O605" s="86">
        <v>16956.910411094999</v>
      </c>
      <c r="P605" s="86">
        <v>2278.9104110949984</v>
      </c>
      <c r="Q605" s="86">
        <v>0</v>
      </c>
      <c r="R605" s="86">
        <v>0</v>
      </c>
      <c r="S605" s="86">
        <f t="shared" si="112"/>
        <v>29640.62589938422</v>
      </c>
      <c r="T605" s="81" t="s">
        <v>74</v>
      </c>
      <c r="U605" s="83">
        <f t="shared" si="115"/>
        <v>2032</v>
      </c>
      <c r="V605" s="86">
        <v>36752.569439999999</v>
      </c>
      <c r="W605" s="86">
        <f t="shared" si="113"/>
        <v>66393.195339384227</v>
      </c>
      <c r="X605" s="86"/>
      <c r="Y605" s="90"/>
      <c r="Z605" s="86" t="s">
        <v>1969</v>
      </c>
      <c r="AA605" s="89" t="s">
        <v>1991</v>
      </c>
      <c r="AB605" s="90">
        <v>2024</v>
      </c>
      <c r="AC605" s="88" t="s">
        <v>1992</v>
      </c>
      <c r="AD605" s="90">
        <v>8</v>
      </c>
      <c r="AE605" s="172">
        <f t="shared" si="114"/>
        <v>48101</v>
      </c>
      <c r="AF605" s="91">
        <f t="shared" si="100"/>
        <v>2032</v>
      </c>
    </row>
    <row r="606" spans="1:32" ht="14.25" customHeight="1">
      <c r="A606" s="81" t="s">
        <v>31</v>
      </c>
      <c r="B606" s="81">
        <v>601486</v>
      </c>
      <c r="C606" s="81" t="s">
        <v>1965</v>
      </c>
      <c r="D606" s="82" t="s">
        <v>1966</v>
      </c>
      <c r="E606" s="83" t="s">
        <v>1993</v>
      </c>
      <c r="F606" s="82" t="s">
        <v>1994</v>
      </c>
      <c r="G606" s="81">
        <v>1302</v>
      </c>
      <c r="H606" s="81" t="s">
        <v>86</v>
      </c>
      <c r="I606" s="85">
        <v>0</v>
      </c>
      <c r="J606" s="85">
        <v>0</v>
      </c>
      <c r="K606" s="86">
        <v>0</v>
      </c>
      <c r="L606" s="87">
        <f t="shared" si="102"/>
        <v>0</v>
      </c>
      <c r="M606" s="86">
        <f t="shared" si="111"/>
        <v>0</v>
      </c>
      <c r="N606" s="86">
        <v>12612.907190734883</v>
      </c>
      <c r="O606" s="86">
        <v>13935.32550635842</v>
      </c>
      <c r="P606" s="86">
        <v>2278.9104110949984</v>
      </c>
      <c r="Q606" s="86">
        <v>0</v>
      </c>
      <c r="R606" s="86">
        <v>0</v>
      </c>
      <c r="S606" s="86">
        <f t="shared" si="112"/>
        <v>28827.143108188302</v>
      </c>
      <c r="T606" s="81" t="s">
        <v>74</v>
      </c>
      <c r="U606" s="83">
        <f t="shared" si="115"/>
        <v>2032</v>
      </c>
      <c r="V606" s="86">
        <v>44581.597439999998</v>
      </c>
      <c r="W606" s="86">
        <f t="shared" si="113"/>
        <v>73408.740548188303</v>
      </c>
      <c r="X606" s="86"/>
      <c r="Y606" s="90"/>
      <c r="Z606" s="86" t="s">
        <v>1969</v>
      </c>
      <c r="AA606" s="89" t="s">
        <v>1991</v>
      </c>
      <c r="AB606" s="90">
        <v>2024</v>
      </c>
      <c r="AC606" s="88" t="s">
        <v>1995</v>
      </c>
      <c r="AD606" s="90">
        <v>8</v>
      </c>
      <c r="AE606" s="172">
        <f t="shared" si="114"/>
        <v>48033</v>
      </c>
      <c r="AF606" s="91">
        <f t="shared" si="100"/>
        <v>2032</v>
      </c>
    </row>
    <row r="607" spans="1:32" ht="14.25" customHeight="1">
      <c r="A607" s="81" t="s">
        <v>31</v>
      </c>
      <c r="B607" s="81">
        <v>601486</v>
      </c>
      <c r="C607" s="81" t="s">
        <v>1965</v>
      </c>
      <c r="D607" s="82" t="s">
        <v>1966</v>
      </c>
      <c r="E607" s="83" t="s">
        <v>1996</v>
      </c>
      <c r="F607" s="82" t="s">
        <v>1997</v>
      </c>
      <c r="G607" s="81">
        <v>1302</v>
      </c>
      <c r="H607" s="81" t="s">
        <v>86</v>
      </c>
      <c r="I607" s="85">
        <v>0</v>
      </c>
      <c r="J607" s="85">
        <v>0</v>
      </c>
      <c r="K607" s="86">
        <v>0</v>
      </c>
      <c r="L607" s="87">
        <f t="shared" si="102"/>
        <v>0</v>
      </c>
      <c r="M607" s="86">
        <f t="shared" si="111"/>
        <v>0</v>
      </c>
      <c r="N607" s="86">
        <v>0</v>
      </c>
      <c r="O607" s="86">
        <v>0</v>
      </c>
      <c r="P607" s="86">
        <v>2278.9104110949984</v>
      </c>
      <c r="Q607" s="86">
        <v>0</v>
      </c>
      <c r="R607" s="86">
        <v>0</v>
      </c>
      <c r="S607" s="86">
        <f t="shared" si="112"/>
        <v>2278.9104110949984</v>
      </c>
      <c r="T607" s="81" t="s">
        <v>74</v>
      </c>
      <c r="U607" s="83">
        <f t="shared" si="115"/>
        <v>2034</v>
      </c>
      <c r="V607" s="86">
        <v>22753</v>
      </c>
      <c r="W607" s="86">
        <f t="shared" si="113"/>
        <v>25031.910411094999</v>
      </c>
      <c r="X607" s="86"/>
      <c r="Y607" s="90"/>
      <c r="Z607" s="86" t="s">
        <v>821</v>
      </c>
      <c r="AA607" s="89" t="s">
        <v>1998</v>
      </c>
      <c r="AB607" s="90">
        <v>2024</v>
      </c>
      <c r="AC607" s="88" t="s">
        <v>1999</v>
      </c>
      <c r="AD607" s="90">
        <v>8</v>
      </c>
      <c r="AE607" s="172">
        <f t="shared" si="114"/>
        <v>48814</v>
      </c>
      <c r="AF607" s="91">
        <f t="shared" si="100"/>
        <v>2034</v>
      </c>
    </row>
    <row r="608" spans="1:32" ht="14.25" customHeight="1">
      <c r="A608" s="81" t="s">
        <v>31</v>
      </c>
      <c r="B608" s="81">
        <v>601486</v>
      </c>
      <c r="C608" s="81" t="s">
        <v>1965</v>
      </c>
      <c r="D608" s="82" t="s">
        <v>1966</v>
      </c>
      <c r="E608" s="83" t="s">
        <v>2000</v>
      </c>
      <c r="F608" s="82" t="s">
        <v>2001</v>
      </c>
      <c r="G608" s="81">
        <v>1302</v>
      </c>
      <c r="H608" s="81" t="s">
        <v>86</v>
      </c>
      <c r="I608" s="85">
        <v>0</v>
      </c>
      <c r="J608" s="85">
        <v>0</v>
      </c>
      <c r="K608" s="86">
        <v>0</v>
      </c>
      <c r="L608" s="87">
        <f t="shared" si="102"/>
        <v>0</v>
      </c>
      <c r="M608" s="86">
        <f t="shared" si="111"/>
        <v>0</v>
      </c>
      <c r="N608" s="86">
        <v>10676.199801156401</v>
      </c>
      <c r="O608" s="86">
        <v>9329.6921081844685</v>
      </c>
      <c r="P608" s="86">
        <v>2278.9104110949984</v>
      </c>
      <c r="Q608" s="86">
        <v>0</v>
      </c>
      <c r="R608" s="86">
        <v>5997.54</v>
      </c>
      <c r="S608" s="86">
        <f t="shared" si="112"/>
        <v>28282.34232043587</v>
      </c>
      <c r="T608" s="81" t="s">
        <v>74</v>
      </c>
      <c r="U608" s="81">
        <v>2034</v>
      </c>
      <c r="V608" s="86">
        <v>21641</v>
      </c>
      <c r="W608" s="86">
        <f t="shared" si="113"/>
        <v>49923.34232043587</v>
      </c>
      <c r="X608" s="86"/>
      <c r="Y608" s="90">
        <v>161010</v>
      </c>
      <c r="Z608" s="86" t="s">
        <v>2002</v>
      </c>
      <c r="AA608" s="89" t="s">
        <v>2003</v>
      </c>
      <c r="AB608" s="90">
        <v>2025</v>
      </c>
      <c r="AC608" s="88" t="s">
        <v>661</v>
      </c>
      <c r="AD608" s="90">
        <v>8</v>
      </c>
      <c r="AE608" s="172" t="str">
        <f>IFERROR(IF(AC608="","",AC608+(365*AD608)),"TBD")</f>
        <v>TBD</v>
      </c>
      <c r="AF608" s="91" t="s">
        <v>2004</v>
      </c>
    </row>
    <row r="609" spans="1:32" ht="14.25" customHeight="1">
      <c r="A609" s="81" t="s">
        <v>31</v>
      </c>
      <c r="B609" s="81">
        <v>601600</v>
      </c>
      <c r="C609" s="81" t="s">
        <v>2005</v>
      </c>
      <c r="D609" s="82" t="s">
        <v>2006</v>
      </c>
      <c r="E609" s="83" t="s">
        <v>2007</v>
      </c>
      <c r="F609" s="82"/>
      <c r="G609" s="81">
        <v>3007</v>
      </c>
      <c r="H609" s="81" t="s">
        <v>86</v>
      </c>
      <c r="I609" s="85">
        <v>0</v>
      </c>
      <c r="J609" s="85">
        <v>0</v>
      </c>
      <c r="K609" s="86">
        <v>0</v>
      </c>
      <c r="L609" s="87">
        <f t="shared" si="102"/>
        <v>0</v>
      </c>
      <c r="M609" s="86">
        <f t="shared" si="111"/>
        <v>0</v>
      </c>
      <c r="N609" s="86">
        <v>0</v>
      </c>
      <c r="O609" s="86">
        <v>0</v>
      </c>
      <c r="P609" s="86">
        <v>922.11919273579952</v>
      </c>
      <c r="Q609" s="86">
        <v>0</v>
      </c>
      <c r="R609" s="86">
        <v>0</v>
      </c>
      <c r="S609" s="86">
        <f t="shared" si="112"/>
        <v>922.11919273579952</v>
      </c>
      <c r="T609" s="81" t="s">
        <v>310</v>
      </c>
      <c r="U609" s="81"/>
      <c r="V609" s="86">
        <v>0</v>
      </c>
      <c r="W609" s="86">
        <f t="shared" si="113"/>
        <v>922.11919273579952</v>
      </c>
      <c r="X609" s="86"/>
      <c r="Y609" s="90"/>
      <c r="Z609" s="86" t="s">
        <v>1800</v>
      </c>
      <c r="AA609" s="89" t="s">
        <v>1701</v>
      </c>
      <c r="AB609" s="90">
        <v>2005</v>
      </c>
      <c r="AC609" s="88" t="s">
        <v>1801</v>
      </c>
      <c r="AD609" s="90">
        <v>10</v>
      </c>
      <c r="AE609" s="172">
        <f>IF(AC609="","",AC609+(365*AD609))</f>
        <v>41914</v>
      </c>
      <c r="AF609" s="91">
        <f>IF(AE609="","", IF(MONTH(AE609)&gt;6,YEAR(AE609)+1,YEAR(AE609)))</f>
        <v>2015</v>
      </c>
    </row>
    <row r="610" spans="1:32" ht="14.25" customHeight="1">
      <c r="A610" s="81" t="s">
        <v>31</v>
      </c>
      <c r="B610" s="81">
        <v>601600</v>
      </c>
      <c r="C610" s="81" t="s">
        <v>2005</v>
      </c>
      <c r="D610" s="82" t="s">
        <v>2006</v>
      </c>
      <c r="E610" s="83" t="s">
        <v>2008</v>
      </c>
      <c r="F610" s="82" t="s">
        <v>2009</v>
      </c>
      <c r="G610" s="81">
        <v>1301</v>
      </c>
      <c r="H610" s="81" t="s">
        <v>86</v>
      </c>
      <c r="I610" s="85">
        <v>0</v>
      </c>
      <c r="J610" s="85">
        <v>0</v>
      </c>
      <c r="K610" s="86">
        <v>0</v>
      </c>
      <c r="L610" s="87">
        <f t="shared" si="102"/>
        <v>0</v>
      </c>
      <c r="M610" s="86">
        <f t="shared" si="111"/>
        <v>0</v>
      </c>
      <c r="N610" s="86">
        <v>2555.858389824903</v>
      </c>
      <c r="O610" s="86">
        <v>137.91620467690598</v>
      </c>
      <c r="P610" s="86">
        <v>2278.9104110949984</v>
      </c>
      <c r="Q610" s="86">
        <v>0</v>
      </c>
      <c r="R610" s="86">
        <v>0</v>
      </c>
      <c r="S610" s="86">
        <f t="shared" si="112"/>
        <v>4972.685005596808</v>
      </c>
      <c r="T610" s="81" t="s">
        <v>1115</v>
      </c>
      <c r="U610" s="83" t="str">
        <f t="shared" ref="U610:U611" si="116">AF610</f>
        <v>2037</v>
      </c>
      <c r="V610" s="86">
        <v>0</v>
      </c>
      <c r="W610" s="86">
        <f t="shared" si="113"/>
        <v>4972.685005596808</v>
      </c>
      <c r="X610" s="86"/>
      <c r="Y610" s="90">
        <v>41027</v>
      </c>
      <c r="Z610" s="86" t="s">
        <v>1969</v>
      </c>
      <c r="AA610" s="89" t="s">
        <v>2010</v>
      </c>
      <c r="AB610" s="90">
        <v>2026</v>
      </c>
      <c r="AC610" s="88" t="s">
        <v>661</v>
      </c>
      <c r="AD610" s="90">
        <v>10</v>
      </c>
      <c r="AE610" s="172" t="str">
        <f t="shared" ref="AE610:AE611" si="117">IFERROR(IF(AC610="","",AC610+(365*AD610)),"TBD")</f>
        <v>TBD</v>
      </c>
      <c r="AF610" s="91" t="s">
        <v>2011</v>
      </c>
    </row>
    <row r="611" spans="1:32" ht="14.25" customHeight="1">
      <c r="A611" s="81" t="s">
        <v>31</v>
      </c>
      <c r="B611" s="81">
        <v>601600</v>
      </c>
      <c r="C611" s="81" t="s">
        <v>2005</v>
      </c>
      <c r="D611" s="82" t="s">
        <v>2006</v>
      </c>
      <c r="E611" s="83" t="s">
        <v>2012</v>
      </c>
      <c r="F611" s="82" t="s">
        <v>2013</v>
      </c>
      <c r="G611" s="81">
        <v>1301</v>
      </c>
      <c r="H611" s="81" t="s">
        <v>86</v>
      </c>
      <c r="I611" s="85">
        <v>0</v>
      </c>
      <c r="J611" s="85">
        <v>0</v>
      </c>
      <c r="K611" s="86">
        <v>0</v>
      </c>
      <c r="L611" s="87">
        <f t="shared" si="102"/>
        <v>0</v>
      </c>
      <c r="M611" s="86">
        <f t="shared" si="111"/>
        <v>0</v>
      </c>
      <c r="N611" s="86">
        <v>2555.858389824903</v>
      </c>
      <c r="O611" s="86">
        <v>137.91620467690598</v>
      </c>
      <c r="P611" s="86">
        <v>2278.9104110949984</v>
      </c>
      <c r="Q611" s="86">
        <v>0</v>
      </c>
      <c r="R611" s="86">
        <v>0</v>
      </c>
      <c r="S611" s="86">
        <f t="shared" si="112"/>
        <v>4972.685005596808</v>
      </c>
      <c r="T611" s="81" t="s">
        <v>1115</v>
      </c>
      <c r="U611" s="83" t="str">
        <f t="shared" si="116"/>
        <v>2037</v>
      </c>
      <c r="V611" s="86">
        <v>0</v>
      </c>
      <c r="W611" s="86">
        <f t="shared" si="113"/>
        <v>4972.685005596808</v>
      </c>
      <c r="X611" s="86"/>
      <c r="Y611" s="88" t="s">
        <v>2014</v>
      </c>
      <c r="Z611" s="86" t="s">
        <v>965</v>
      </c>
      <c r="AA611" s="89" t="s">
        <v>2015</v>
      </c>
      <c r="AB611" s="90">
        <v>2026</v>
      </c>
      <c r="AC611" s="88" t="s">
        <v>661</v>
      </c>
      <c r="AD611" s="90">
        <v>10</v>
      </c>
      <c r="AE611" s="172" t="str">
        <f t="shared" si="117"/>
        <v>TBD</v>
      </c>
      <c r="AF611" s="91" t="s">
        <v>2011</v>
      </c>
    </row>
    <row r="612" spans="1:32" ht="14.25" customHeight="1">
      <c r="A612" s="81" t="s">
        <v>31</v>
      </c>
      <c r="B612" s="81">
        <v>601615</v>
      </c>
      <c r="C612" s="81" t="s">
        <v>2016</v>
      </c>
      <c r="D612" s="82" t="s">
        <v>2017</v>
      </c>
      <c r="E612" s="83" t="s">
        <v>2018</v>
      </c>
      <c r="F612" s="82"/>
      <c r="G612" s="81">
        <v>3007</v>
      </c>
      <c r="H612" s="81" t="s">
        <v>86</v>
      </c>
      <c r="I612" s="85">
        <v>0</v>
      </c>
      <c r="J612" s="85">
        <v>0</v>
      </c>
      <c r="K612" s="86">
        <v>0</v>
      </c>
      <c r="L612" s="87">
        <f t="shared" si="102"/>
        <v>0</v>
      </c>
      <c r="M612" s="86">
        <f t="shared" si="111"/>
        <v>0</v>
      </c>
      <c r="N612" s="86">
        <v>0</v>
      </c>
      <c r="O612" s="86">
        <v>0</v>
      </c>
      <c r="P612" s="86">
        <v>922.11919273579952</v>
      </c>
      <c r="Q612" s="86">
        <v>0</v>
      </c>
      <c r="R612" s="86">
        <v>0</v>
      </c>
      <c r="S612" s="86">
        <f t="shared" si="112"/>
        <v>922.11919273579952</v>
      </c>
      <c r="T612" s="81" t="s">
        <v>310</v>
      </c>
      <c r="U612" s="81"/>
      <c r="V612" s="86">
        <v>0</v>
      </c>
      <c r="W612" s="86">
        <f t="shared" si="113"/>
        <v>922.11919273579952</v>
      </c>
      <c r="X612" s="86"/>
      <c r="Y612" s="88"/>
      <c r="Z612" s="86" t="s">
        <v>2019</v>
      </c>
      <c r="AA612" s="89" t="s">
        <v>2020</v>
      </c>
      <c r="AB612" s="90">
        <v>2005</v>
      </c>
      <c r="AC612" s="88" t="s">
        <v>2021</v>
      </c>
      <c r="AD612" s="90">
        <v>5</v>
      </c>
      <c r="AE612" s="172">
        <f t="shared" ref="AE612:AE616" si="118">IF(AC612="","",AC612+(365*AD612))</f>
        <v>40248</v>
      </c>
      <c r="AF612" s="91">
        <f t="shared" ref="AF612:AF676" si="119">IF(AE612="","", IF(MONTH(AE612)&gt;6,YEAR(AE612)+1,YEAR(AE612)))</f>
        <v>2010</v>
      </c>
    </row>
    <row r="613" spans="1:32" ht="14.25" customHeight="1">
      <c r="A613" s="81" t="s">
        <v>31</v>
      </c>
      <c r="B613" s="81">
        <v>601615</v>
      </c>
      <c r="C613" s="81" t="s">
        <v>2016</v>
      </c>
      <c r="D613" s="82" t="s">
        <v>2017</v>
      </c>
      <c r="E613" s="83" t="s">
        <v>2022</v>
      </c>
      <c r="F613" s="82" t="s">
        <v>2023</v>
      </c>
      <c r="G613" s="81">
        <v>1210</v>
      </c>
      <c r="H613" s="81" t="s">
        <v>1187</v>
      </c>
      <c r="I613" s="85">
        <v>0</v>
      </c>
      <c r="J613" s="85">
        <v>9.0759605396630363</v>
      </c>
      <c r="K613" s="86">
        <v>6262.1133155039961</v>
      </c>
      <c r="L613" s="87">
        <f t="shared" si="102"/>
        <v>1.0436855525839994</v>
      </c>
      <c r="M613" s="86">
        <f t="shared" si="111"/>
        <v>0</v>
      </c>
      <c r="N613" s="86">
        <v>0</v>
      </c>
      <c r="O613" s="86">
        <v>0</v>
      </c>
      <c r="P613" s="86">
        <v>2331.789038893668</v>
      </c>
      <c r="Q613" s="86">
        <v>0</v>
      </c>
      <c r="R613" s="86">
        <v>0</v>
      </c>
      <c r="S613" s="86">
        <f t="shared" si="112"/>
        <v>8593.9023543976637</v>
      </c>
      <c r="T613" s="81" t="s">
        <v>886</v>
      </c>
      <c r="U613" s="83">
        <f>AF613</f>
        <v>2014</v>
      </c>
      <c r="V613" s="86">
        <v>0</v>
      </c>
      <c r="W613" s="86">
        <f t="shared" si="113"/>
        <v>8593.9023543976637</v>
      </c>
      <c r="X613" s="86"/>
      <c r="Y613" s="88"/>
      <c r="Z613" s="86" t="s">
        <v>329</v>
      </c>
      <c r="AA613" s="89" t="s">
        <v>1907</v>
      </c>
      <c r="AB613" s="90">
        <v>2008</v>
      </c>
      <c r="AC613" s="88" t="s">
        <v>2024</v>
      </c>
      <c r="AD613" s="90">
        <v>5</v>
      </c>
      <c r="AE613" s="172">
        <f t="shared" si="118"/>
        <v>41668</v>
      </c>
      <c r="AF613" s="91">
        <f t="shared" si="119"/>
        <v>2014</v>
      </c>
    </row>
    <row r="614" spans="1:32" ht="14.25" customHeight="1">
      <c r="A614" s="81" t="s">
        <v>31</v>
      </c>
      <c r="B614" s="81">
        <v>601615</v>
      </c>
      <c r="C614" s="81" t="s">
        <v>2016</v>
      </c>
      <c r="D614" s="82" t="s">
        <v>2017</v>
      </c>
      <c r="E614" s="83" t="s">
        <v>2025</v>
      </c>
      <c r="F614" s="82"/>
      <c r="G614" s="81">
        <v>3007</v>
      </c>
      <c r="H614" s="81" t="s">
        <v>86</v>
      </c>
      <c r="I614" s="85">
        <v>0</v>
      </c>
      <c r="J614" s="85">
        <v>0</v>
      </c>
      <c r="K614" s="86">
        <v>0</v>
      </c>
      <c r="L614" s="87">
        <f t="shared" si="102"/>
        <v>0</v>
      </c>
      <c r="M614" s="86">
        <f t="shared" si="111"/>
        <v>0</v>
      </c>
      <c r="N614" s="86">
        <v>1152.748693430807</v>
      </c>
      <c r="O614" s="86">
        <v>0</v>
      </c>
      <c r="P614" s="86">
        <v>922.11919273579952</v>
      </c>
      <c r="Q614" s="86">
        <v>0</v>
      </c>
      <c r="R614" s="86">
        <v>487.35</v>
      </c>
      <c r="S614" s="86">
        <f t="shared" si="112"/>
        <v>2562.2178861666066</v>
      </c>
      <c r="T614" s="81" t="s">
        <v>310</v>
      </c>
      <c r="U614" s="81"/>
      <c r="V614" s="86">
        <v>0</v>
      </c>
      <c r="W614" s="86">
        <f t="shared" si="113"/>
        <v>2562.2178861666066</v>
      </c>
      <c r="X614" s="86"/>
      <c r="Y614" s="88"/>
      <c r="Z614" s="86" t="s">
        <v>2026</v>
      </c>
      <c r="AA614" s="89" t="s">
        <v>2027</v>
      </c>
      <c r="AB614" s="90">
        <v>2011</v>
      </c>
      <c r="AC614" s="88" t="s">
        <v>2028</v>
      </c>
      <c r="AD614" s="90">
        <v>5</v>
      </c>
      <c r="AE614" s="172">
        <f t="shared" si="118"/>
        <v>46411</v>
      </c>
      <c r="AF614" s="91">
        <f t="shared" si="119"/>
        <v>2027</v>
      </c>
    </row>
    <row r="615" spans="1:32" ht="14.25" customHeight="1">
      <c r="A615" s="81" t="s">
        <v>31</v>
      </c>
      <c r="B615" s="81">
        <v>601615</v>
      </c>
      <c r="C615" s="81" t="s">
        <v>2016</v>
      </c>
      <c r="D615" s="82" t="s">
        <v>2017</v>
      </c>
      <c r="E615" s="83" t="s">
        <v>2029</v>
      </c>
      <c r="F615" s="82" t="s">
        <v>2030</v>
      </c>
      <c r="G615" s="81">
        <v>1035</v>
      </c>
      <c r="H615" s="81" t="s">
        <v>86</v>
      </c>
      <c r="I615" s="85">
        <v>0</v>
      </c>
      <c r="J615" s="85">
        <v>0</v>
      </c>
      <c r="K615" s="86">
        <v>0</v>
      </c>
      <c r="L615" s="87">
        <f t="shared" si="102"/>
        <v>0</v>
      </c>
      <c r="M615" s="86">
        <f t="shared" si="111"/>
        <v>0</v>
      </c>
      <c r="N615" s="86">
        <v>3403.4314941577768</v>
      </c>
      <c r="O615" s="86">
        <v>566.11538614333529</v>
      </c>
      <c r="P615" s="86">
        <v>2278.9104110949984</v>
      </c>
      <c r="Q615" s="86">
        <v>0</v>
      </c>
      <c r="R615" s="86">
        <v>0</v>
      </c>
      <c r="S615" s="86">
        <f t="shared" si="112"/>
        <v>6248.457291396111</v>
      </c>
      <c r="T615" s="81" t="s">
        <v>310</v>
      </c>
      <c r="U615" s="81"/>
      <c r="V615" s="86">
        <v>0</v>
      </c>
      <c r="W615" s="86">
        <f t="shared" si="113"/>
        <v>6248.457291396111</v>
      </c>
      <c r="X615" s="86"/>
      <c r="Y615" s="88"/>
      <c r="Z615" s="86" t="s">
        <v>1302</v>
      </c>
      <c r="AA615" s="89" t="s">
        <v>2031</v>
      </c>
      <c r="AB615" s="90">
        <v>2014</v>
      </c>
      <c r="AC615" s="88" t="s">
        <v>2032</v>
      </c>
      <c r="AD615" s="90">
        <v>5</v>
      </c>
      <c r="AE615" s="172">
        <f t="shared" si="118"/>
        <v>43477</v>
      </c>
      <c r="AF615" s="91">
        <f t="shared" si="119"/>
        <v>2019</v>
      </c>
    </row>
    <row r="616" spans="1:32" ht="14.25" customHeight="1">
      <c r="A616" s="81" t="s">
        <v>31</v>
      </c>
      <c r="B616" s="81">
        <v>601615</v>
      </c>
      <c r="C616" s="81" t="s">
        <v>2016</v>
      </c>
      <c r="D616" s="82" t="s">
        <v>2017</v>
      </c>
      <c r="E616" s="83" t="s">
        <v>2033</v>
      </c>
      <c r="F616" s="82" t="s">
        <v>2034</v>
      </c>
      <c r="G616" s="81">
        <v>1035</v>
      </c>
      <c r="H616" s="81" t="s">
        <v>1187</v>
      </c>
      <c r="I616" s="85">
        <v>6238</v>
      </c>
      <c r="J616" s="85">
        <v>8.8696887092161489</v>
      </c>
      <c r="K616" s="86">
        <v>6119.7925583334491</v>
      </c>
      <c r="L616" s="87">
        <f t="shared" si="102"/>
        <v>1.0199654263889082</v>
      </c>
      <c r="M616" s="86">
        <f t="shared" si="111"/>
        <v>242.75177148056014</v>
      </c>
      <c r="N616" s="86">
        <v>0</v>
      </c>
      <c r="O616" s="86">
        <v>0</v>
      </c>
      <c r="P616" s="86">
        <v>2331.789038893668</v>
      </c>
      <c r="Q616" s="86">
        <v>0</v>
      </c>
      <c r="R616" s="86">
        <v>0</v>
      </c>
      <c r="S616" s="86">
        <f t="shared" si="112"/>
        <v>8694.3333687076774</v>
      </c>
      <c r="T616" s="81" t="s">
        <v>310</v>
      </c>
      <c r="U616" s="81"/>
      <c r="V616" s="86">
        <v>0</v>
      </c>
      <c r="W616" s="86">
        <f t="shared" si="113"/>
        <v>8694.3333687076774</v>
      </c>
      <c r="X616" s="86"/>
      <c r="Y616" s="88"/>
      <c r="Z616" s="86" t="s">
        <v>556</v>
      </c>
      <c r="AA616" s="89" t="s">
        <v>1851</v>
      </c>
      <c r="AB616" s="90">
        <v>2015</v>
      </c>
      <c r="AC616" s="88" t="s">
        <v>2035</v>
      </c>
      <c r="AD616" s="90">
        <v>5</v>
      </c>
      <c r="AE616" s="172">
        <f t="shared" si="118"/>
        <v>44061</v>
      </c>
      <c r="AF616" s="91">
        <f t="shared" si="119"/>
        <v>2021</v>
      </c>
    </row>
    <row r="617" spans="1:32" ht="14.25" customHeight="1">
      <c r="A617" s="81" t="s">
        <v>31</v>
      </c>
      <c r="B617" s="81">
        <v>601615</v>
      </c>
      <c r="C617" s="81" t="s">
        <v>2016</v>
      </c>
      <c r="D617" s="82" t="s">
        <v>2017</v>
      </c>
      <c r="E617" s="83" t="s">
        <v>2036</v>
      </c>
      <c r="F617" s="82" t="s">
        <v>2037</v>
      </c>
      <c r="G617" s="81">
        <v>1035</v>
      </c>
      <c r="H617" s="81" t="s">
        <v>1187</v>
      </c>
      <c r="I617" s="85">
        <v>8174</v>
      </c>
      <c r="J617" s="85">
        <v>8.8696887092161489</v>
      </c>
      <c r="K617" s="86">
        <v>6119.7925583334491</v>
      </c>
      <c r="L617" s="87">
        <f t="shared" si="102"/>
        <v>1.0199654263889082</v>
      </c>
      <c r="M617" s="86">
        <f t="shared" si="111"/>
        <v>2217.4048369694865</v>
      </c>
      <c r="N617" s="86">
        <v>0</v>
      </c>
      <c r="O617" s="86">
        <v>0</v>
      </c>
      <c r="P617" s="86">
        <v>2331.789038893668</v>
      </c>
      <c r="Q617" s="86">
        <v>0</v>
      </c>
      <c r="R617" s="86">
        <v>1440.3400000000001</v>
      </c>
      <c r="S617" s="86">
        <f t="shared" si="112"/>
        <v>12109.326434196604</v>
      </c>
      <c r="T617" s="81" t="s">
        <v>2084</v>
      </c>
      <c r="U617" s="81">
        <v>2031</v>
      </c>
      <c r="V617" s="86">
        <v>0</v>
      </c>
      <c r="W617" s="86">
        <f t="shared" si="113"/>
        <v>12109.326434196604</v>
      </c>
      <c r="X617" s="86"/>
      <c r="Y617" s="88"/>
      <c r="Z617" s="86" t="s">
        <v>556</v>
      </c>
      <c r="AA617" s="89" t="s">
        <v>1662</v>
      </c>
      <c r="AB617" s="90">
        <v>2015</v>
      </c>
      <c r="AC617" s="88" t="s">
        <v>2038</v>
      </c>
      <c r="AD617" s="90">
        <v>5</v>
      </c>
      <c r="AE617" s="172">
        <f>IFERROR(IF(AC617="","",AC617+(365*AD617)),"TBD")</f>
        <v>44152</v>
      </c>
      <c r="AF617" s="91">
        <f t="shared" si="119"/>
        <v>2021</v>
      </c>
    </row>
    <row r="618" spans="1:32" ht="14.25" customHeight="1">
      <c r="A618" s="81" t="s">
        <v>31</v>
      </c>
      <c r="B618" s="81">
        <v>601615</v>
      </c>
      <c r="C618" s="81" t="s">
        <v>2016</v>
      </c>
      <c r="D618" s="82" t="s">
        <v>2017</v>
      </c>
      <c r="E618" s="83" t="s">
        <v>2039</v>
      </c>
      <c r="F618" s="82" t="s">
        <v>2040</v>
      </c>
      <c r="G618" s="81">
        <v>1035</v>
      </c>
      <c r="H618" s="81" t="s">
        <v>1187</v>
      </c>
      <c r="I618" s="85">
        <v>6525</v>
      </c>
      <c r="J618" s="85">
        <v>8.8696887092161489</v>
      </c>
      <c r="K618" s="86">
        <v>6119.7925583334491</v>
      </c>
      <c r="L618" s="87">
        <f t="shared" si="102"/>
        <v>1.0199654263889082</v>
      </c>
      <c r="M618" s="86">
        <f t="shared" si="111"/>
        <v>535.48184885417675</v>
      </c>
      <c r="N618" s="86">
        <v>0</v>
      </c>
      <c r="O618" s="86">
        <v>0</v>
      </c>
      <c r="P618" s="86">
        <v>2331.789038893668</v>
      </c>
      <c r="Q618" s="86">
        <v>147.88996683493991</v>
      </c>
      <c r="R618" s="86">
        <v>640.58999999999992</v>
      </c>
      <c r="S618" s="86">
        <f t="shared" si="112"/>
        <v>9775.543412916235</v>
      </c>
      <c r="T618" s="81" t="s">
        <v>886</v>
      </c>
      <c r="U618" s="83">
        <f>AF618</f>
        <v>2022</v>
      </c>
      <c r="V618" s="86">
        <v>0</v>
      </c>
      <c r="W618" s="86">
        <f t="shared" si="113"/>
        <v>9775.543412916235</v>
      </c>
      <c r="X618" s="86"/>
      <c r="Y618" s="88"/>
      <c r="Z618" s="86" t="s">
        <v>556</v>
      </c>
      <c r="AA618" s="89" t="s">
        <v>1662</v>
      </c>
      <c r="AB618" s="90">
        <v>2016</v>
      </c>
      <c r="AC618" s="88" t="s">
        <v>1609</v>
      </c>
      <c r="AD618" s="90">
        <v>5</v>
      </c>
      <c r="AE618" s="172">
        <f>IF(AC618="","",AC618+(365*AD618))</f>
        <v>44550</v>
      </c>
      <c r="AF618" s="91">
        <f t="shared" si="119"/>
        <v>2022</v>
      </c>
    </row>
    <row r="619" spans="1:32" ht="14.25" customHeight="1">
      <c r="A619" s="81" t="s">
        <v>31</v>
      </c>
      <c r="B619" s="81">
        <v>601615</v>
      </c>
      <c r="C619" s="81" t="s">
        <v>2016</v>
      </c>
      <c r="D619" s="82" t="s">
        <v>2017</v>
      </c>
      <c r="E619" s="83" t="s">
        <v>2041</v>
      </c>
      <c r="F619" s="82" t="s">
        <v>2042</v>
      </c>
      <c r="G619" s="81">
        <v>1035</v>
      </c>
      <c r="H619" s="81" t="s">
        <v>1187</v>
      </c>
      <c r="I619" s="85">
        <v>79</v>
      </c>
      <c r="J619" s="85">
        <v>8.8696887092161489</v>
      </c>
      <c r="K619" s="86">
        <v>6119.7925583334491</v>
      </c>
      <c r="L619" s="87">
        <f t="shared" si="102"/>
        <v>1.0199654263889082</v>
      </c>
      <c r="M619" s="86">
        <f t="shared" si="111"/>
        <v>0</v>
      </c>
      <c r="N619" s="86">
        <v>0</v>
      </c>
      <c r="O619" s="86">
        <v>0</v>
      </c>
      <c r="P619" s="86">
        <v>2331.789038893668</v>
      </c>
      <c r="Q619" s="86">
        <v>0</v>
      </c>
      <c r="R619" s="86">
        <v>0</v>
      </c>
      <c r="S619" s="86">
        <f t="shared" si="112"/>
        <v>8451.5815972271175</v>
      </c>
      <c r="T619" s="81" t="s">
        <v>2084</v>
      </c>
      <c r="U619" s="81">
        <v>2022</v>
      </c>
      <c r="V619" s="86">
        <v>0</v>
      </c>
      <c r="W619" s="86">
        <f t="shared" si="113"/>
        <v>8451.5815972271175</v>
      </c>
      <c r="X619" s="86"/>
      <c r="Y619" s="88"/>
      <c r="Z619" s="86" t="s">
        <v>556</v>
      </c>
      <c r="AA619" s="89" t="s">
        <v>1662</v>
      </c>
      <c r="AB619" s="90">
        <v>2016</v>
      </c>
      <c r="AC619" s="88" t="s">
        <v>2043</v>
      </c>
      <c r="AD619" s="90">
        <v>5</v>
      </c>
      <c r="AE619" s="172">
        <f>IFERROR(IF(AC619="","",AC619+(365*AD619)),"TBD")</f>
        <v>44586</v>
      </c>
      <c r="AF619" s="91">
        <f t="shared" si="119"/>
        <v>2022</v>
      </c>
    </row>
    <row r="620" spans="1:32" ht="14.25" customHeight="1">
      <c r="A620" s="81" t="s">
        <v>31</v>
      </c>
      <c r="B620" s="81">
        <v>601615</v>
      </c>
      <c r="C620" s="81" t="s">
        <v>2016</v>
      </c>
      <c r="D620" s="82" t="s">
        <v>2017</v>
      </c>
      <c r="E620" s="83" t="s">
        <v>2044</v>
      </c>
      <c r="F620" s="82" t="s">
        <v>2045</v>
      </c>
      <c r="G620" s="81">
        <v>1035</v>
      </c>
      <c r="H620" s="81" t="s">
        <v>1187</v>
      </c>
      <c r="I620" s="85">
        <v>18332</v>
      </c>
      <c r="J620" s="85">
        <v>8.8696887092161489</v>
      </c>
      <c r="K620" s="86">
        <v>6119.7925583334491</v>
      </c>
      <c r="L620" s="87">
        <f t="shared" si="102"/>
        <v>1.0199654263889082</v>
      </c>
      <c r="M620" s="86">
        <f t="shared" si="111"/>
        <v>12578.213638228015</v>
      </c>
      <c r="N620" s="86">
        <v>0</v>
      </c>
      <c r="O620" s="86">
        <v>0</v>
      </c>
      <c r="P620" s="86">
        <v>2331.789038893668</v>
      </c>
      <c r="Q620" s="86">
        <v>0</v>
      </c>
      <c r="R620" s="86">
        <v>6.11</v>
      </c>
      <c r="S620" s="86">
        <f t="shared" si="112"/>
        <v>21035.905235455135</v>
      </c>
      <c r="T620" s="81" t="s">
        <v>2084</v>
      </c>
      <c r="U620" s="83">
        <f t="shared" ref="U620:U637" si="120">AF620</f>
        <v>2023</v>
      </c>
      <c r="V620" s="86">
        <v>0</v>
      </c>
      <c r="W620" s="86">
        <f t="shared" si="113"/>
        <v>21035.905235455135</v>
      </c>
      <c r="X620" s="86"/>
      <c r="Y620" s="88"/>
      <c r="Z620" s="86" t="s">
        <v>556</v>
      </c>
      <c r="AA620" s="89" t="s">
        <v>1662</v>
      </c>
      <c r="AB620" s="90">
        <v>2017</v>
      </c>
      <c r="AC620" s="88" t="s">
        <v>2046</v>
      </c>
      <c r="AD620" s="90">
        <v>5</v>
      </c>
      <c r="AE620" s="172">
        <f t="shared" ref="AE620:AE675" si="121">IF(AC620="","",AC620+(365*AD620))</f>
        <v>44986</v>
      </c>
      <c r="AF620" s="91">
        <f t="shared" si="119"/>
        <v>2023</v>
      </c>
    </row>
    <row r="621" spans="1:32" ht="14.25" customHeight="1">
      <c r="A621" s="81" t="s">
        <v>31</v>
      </c>
      <c r="B621" s="81">
        <v>601615</v>
      </c>
      <c r="C621" s="81" t="s">
        <v>2016</v>
      </c>
      <c r="D621" s="82" t="s">
        <v>2017</v>
      </c>
      <c r="E621" s="83" t="s">
        <v>2047</v>
      </c>
      <c r="F621" s="82" t="s">
        <v>2048</v>
      </c>
      <c r="G621" s="81">
        <v>1035</v>
      </c>
      <c r="H621" s="81" t="s">
        <v>1187</v>
      </c>
      <c r="I621" s="85">
        <v>17005</v>
      </c>
      <c r="J621" s="85">
        <v>8.8696887092161489</v>
      </c>
      <c r="K621" s="86">
        <v>6119.7925583334491</v>
      </c>
      <c r="L621" s="87">
        <f t="shared" si="102"/>
        <v>1.0199654263889082</v>
      </c>
      <c r="M621" s="86">
        <f t="shared" si="111"/>
        <v>11224.719517409934</v>
      </c>
      <c r="N621" s="86">
        <v>0</v>
      </c>
      <c r="O621" s="86">
        <v>0</v>
      </c>
      <c r="P621" s="86">
        <v>2331.789038893668</v>
      </c>
      <c r="Q621" s="86">
        <v>1177.0027738506053</v>
      </c>
      <c r="R621" s="86">
        <v>0</v>
      </c>
      <c r="S621" s="86">
        <f t="shared" si="112"/>
        <v>20853.303888487659</v>
      </c>
      <c r="T621" s="81" t="s">
        <v>2084</v>
      </c>
      <c r="U621" s="83">
        <f t="shared" si="120"/>
        <v>2023</v>
      </c>
      <c r="V621" s="86">
        <v>0</v>
      </c>
      <c r="W621" s="86">
        <f t="shared" si="113"/>
        <v>20853.303888487659</v>
      </c>
      <c r="X621" s="86"/>
      <c r="Y621" s="88"/>
      <c r="Z621" s="86" t="s">
        <v>556</v>
      </c>
      <c r="AA621" s="89" t="s">
        <v>1662</v>
      </c>
      <c r="AB621" s="90">
        <v>2017</v>
      </c>
      <c r="AC621" s="88" t="s">
        <v>2049</v>
      </c>
      <c r="AD621" s="90">
        <v>5</v>
      </c>
      <c r="AE621" s="172">
        <f t="shared" si="121"/>
        <v>45019</v>
      </c>
      <c r="AF621" s="91">
        <f t="shared" si="119"/>
        <v>2023</v>
      </c>
    </row>
    <row r="622" spans="1:32" ht="14.25" customHeight="1">
      <c r="A622" s="81" t="s">
        <v>31</v>
      </c>
      <c r="B622" s="81">
        <v>601615</v>
      </c>
      <c r="C622" s="81" t="s">
        <v>2016</v>
      </c>
      <c r="D622" s="82" t="s">
        <v>2017</v>
      </c>
      <c r="E622" s="83" t="s">
        <v>2050</v>
      </c>
      <c r="F622" s="82" t="s">
        <v>2051</v>
      </c>
      <c r="G622" s="81">
        <v>1035</v>
      </c>
      <c r="H622" s="81" t="s">
        <v>1187</v>
      </c>
      <c r="I622" s="85">
        <v>11297</v>
      </c>
      <c r="J622" s="85">
        <v>8.8696887092161489</v>
      </c>
      <c r="K622" s="86">
        <v>6119.7925583334491</v>
      </c>
      <c r="L622" s="87">
        <f t="shared" si="102"/>
        <v>1.0199654263889082</v>
      </c>
      <c r="M622" s="86">
        <f t="shared" si="111"/>
        <v>5402.7568635820471</v>
      </c>
      <c r="N622" s="86">
        <v>0</v>
      </c>
      <c r="O622" s="86">
        <v>0</v>
      </c>
      <c r="P622" s="86">
        <v>2331.789038893668</v>
      </c>
      <c r="Q622" s="86">
        <v>0</v>
      </c>
      <c r="R622" s="86">
        <v>0</v>
      </c>
      <c r="S622" s="86">
        <f t="shared" si="112"/>
        <v>13854.338460809166</v>
      </c>
      <c r="T622" s="81" t="s">
        <v>2084</v>
      </c>
      <c r="U622" s="83">
        <f t="shared" si="120"/>
        <v>2024</v>
      </c>
      <c r="V622" s="86">
        <v>0</v>
      </c>
      <c r="W622" s="86">
        <f t="shared" si="113"/>
        <v>13854.338460809166</v>
      </c>
      <c r="X622" s="86"/>
      <c r="Y622" s="88"/>
      <c r="Z622" s="86" t="s">
        <v>641</v>
      </c>
      <c r="AA622" s="89" t="s">
        <v>2052</v>
      </c>
      <c r="AB622" s="90">
        <v>2018</v>
      </c>
      <c r="AC622" s="88" t="s">
        <v>2053</v>
      </c>
      <c r="AD622" s="90">
        <v>5</v>
      </c>
      <c r="AE622" s="172">
        <f t="shared" si="121"/>
        <v>45248</v>
      </c>
      <c r="AF622" s="91">
        <f t="shared" si="119"/>
        <v>2024</v>
      </c>
    </row>
    <row r="623" spans="1:32" ht="14.25" customHeight="1">
      <c r="A623" s="81" t="s">
        <v>31</v>
      </c>
      <c r="B623" s="81">
        <v>601615</v>
      </c>
      <c r="C623" s="81" t="s">
        <v>2016</v>
      </c>
      <c r="D623" s="82" t="s">
        <v>2017</v>
      </c>
      <c r="E623" s="83" t="s">
        <v>2054</v>
      </c>
      <c r="F623" s="82" t="s">
        <v>2055</v>
      </c>
      <c r="G623" s="81">
        <v>1035</v>
      </c>
      <c r="H623" s="81" t="s">
        <v>1187</v>
      </c>
      <c r="I623" s="85">
        <v>14661</v>
      </c>
      <c r="J623" s="85">
        <v>8.8696887092161489</v>
      </c>
      <c r="K623" s="86">
        <v>6119.7925583334491</v>
      </c>
      <c r="L623" s="87">
        <f t="shared" si="102"/>
        <v>1.0199654263889082</v>
      </c>
      <c r="M623" s="86">
        <f t="shared" si="111"/>
        <v>8833.9205579543341</v>
      </c>
      <c r="N623" s="86">
        <v>0</v>
      </c>
      <c r="O623" s="86">
        <v>0</v>
      </c>
      <c r="P623" s="86">
        <v>2331.789038893668</v>
      </c>
      <c r="Q623" s="86">
        <v>536.89745661503059</v>
      </c>
      <c r="R623" s="86">
        <v>0</v>
      </c>
      <c r="S623" s="86">
        <f t="shared" si="112"/>
        <v>17822.399611796482</v>
      </c>
      <c r="T623" s="81" t="s">
        <v>2084</v>
      </c>
      <c r="U623" s="83">
        <f t="shared" si="120"/>
        <v>2024</v>
      </c>
      <c r="V623" s="86">
        <v>0</v>
      </c>
      <c r="W623" s="86">
        <f t="shared" si="113"/>
        <v>17822.399611796482</v>
      </c>
      <c r="X623" s="86"/>
      <c r="Y623" s="88"/>
      <c r="Z623" s="86" t="s">
        <v>641</v>
      </c>
      <c r="AA623" s="89" t="s">
        <v>2052</v>
      </c>
      <c r="AB623" s="90">
        <v>2018</v>
      </c>
      <c r="AC623" s="88" t="s">
        <v>2056</v>
      </c>
      <c r="AD623" s="90">
        <v>5</v>
      </c>
      <c r="AE623" s="172">
        <f t="shared" si="121"/>
        <v>45274</v>
      </c>
      <c r="AF623" s="91">
        <f t="shared" si="119"/>
        <v>2024</v>
      </c>
    </row>
    <row r="624" spans="1:32" ht="14.25" customHeight="1">
      <c r="A624" s="81" t="s">
        <v>31</v>
      </c>
      <c r="B624" s="81">
        <v>601615</v>
      </c>
      <c r="C624" s="81" t="s">
        <v>2016</v>
      </c>
      <c r="D624" s="82" t="s">
        <v>2017</v>
      </c>
      <c r="E624" s="83" t="s">
        <v>2057</v>
      </c>
      <c r="F624" s="82" t="s">
        <v>2058</v>
      </c>
      <c r="G624" s="81">
        <v>1035</v>
      </c>
      <c r="H624" s="81" t="s">
        <v>1187</v>
      </c>
      <c r="I624" s="85">
        <v>11839</v>
      </c>
      <c r="J624" s="85">
        <v>8.8696887092161489</v>
      </c>
      <c r="K624" s="86">
        <v>6119.7925583334491</v>
      </c>
      <c r="L624" s="87">
        <f t="shared" si="102"/>
        <v>1.0199654263889082</v>
      </c>
      <c r="M624" s="86">
        <f t="shared" si="111"/>
        <v>5955.5781246848346</v>
      </c>
      <c r="N624" s="86">
        <v>0</v>
      </c>
      <c r="O624" s="86">
        <v>0</v>
      </c>
      <c r="P624" s="86">
        <v>2331.789038893668</v>
      </c>
      <c r="Q624" s="86">
        <v>0</v>
      </c>
      <c r="R624" s="86">
        <v>0</v>
      </c>
      <c r="S624" s="86">
        <f t="shared" si="112"/>
        <v>14407.159721911952</v>
      </c>
      <c r="T624" s="81" t="s">
        <v>2084</v>
      </c>
      <c r="U624" s="83">
        <f t="shared" si="120"/>
        <v>2024</v>
      </c>
      <c r="V624" s="86">
        <v>0</v>
      </c>
      <c r="W624" s="86">
        <f t="shared" si="113"/>
        <v>14407.159721911952</v>
      </c>
      <c r="X624" s="86"/>
      <c r="Y624" s="88"/>
      <c r="Z624" s="86" t="s">
        <v>556</v>
      </c>
      <c r="AA624" s="89" t="s">
        <v>1662</v>
      </c>
      <c r="AB624" s="90">
        <v>2018</v>
      </c>
      <c r="AC624" s="88" t="s">
        <v>2059</v>
      </c>
      <c r="AD624" s="90">
        <v>5</v>
      </c>
      <c r="AE624" s="172">
        <f t="shared" si="121"/>
        <v>45238</v>
      </c>
      <c r="AF624" s="91">
        <f t="shared" si="119"/>
        <v>2024</v>
      </c>
    </row>
    <row r="625" spans="1:32" ht="14.25" customHeight="1">
      <c r="A625" s="81" t="s">
        <v>31</v>
      </c>
      <c r="B625" s="81">
        <v>601615</v>
      </c>
      <c r="C625" s="81" t="s">
        <v>2016</v>
      </c>
      <c r="D625" s="82" t="s">
        <v>2017</v>
      </c>
      <c r="E625" s="83" t="s">
        <v>2060</v>
      </c>
      <c r="F625" s="82" t="s">
        <v>2061</v>
      </c>
      <c r="G625" s="81">
        <v>1035</v>
      </c>
      <c r="H625" s="81" t="s">
        <v>1187</v>
      </c>
      <c r="I625" s="85">
        <v>9846</v>
      </c>
      <c r="J625" s="85">
        <v>8.8696887092161489</v>
      </c>
      <c r="K625" s="86">
        <v>6119.7925583334491</v>
      </c>
      <c r="L625" s="87">
        <f t="shared" si="102"/>
        <v>1.0199654263889082</v>
      </c>
      <c r="M625" s="86">
        <f t="shared" si="111"/>
        <v>3922.787029891741</v>
      </c>
      <c r="N625" s="86">
        <v>0</v>
      </c>
      <c r="O625" s="86">
        <v>0</v>
      </c>
      <c r="P625" s="86">
        <v>2331.789038893668</v>
      </c>
      <c r="Q625" s="86">
        <v>0</v>
      </c>
      <c r="R625" s="86">
        <v>0</v>
      </c>
      <c r="S625" s="86">
        <f t="shared" si="112"/>
        <v>12374.368627118858</v>
      </c>
      <c r="T625" s="81" t="s">
        <v>2084</v>
      </c>
      <c r="U625" s="83">
        <f t="shared" si="120"/>
        <v>2024</v>
      </c>
      <c r="V625" s="86">
        <v>0</v>
      </c>
      <c r="W625" s="86">
        <f t="shared" si="113"/>
        <v>12374.368627118858</v>
      </c>
      <c r="X625" s="86"/>
      <c r="Y625" s="88"/>
      <c r="Z625" s="86" t="s">
        <v>556</v>
      </c>
      <c r="AA625" s="89" t="s">
        <v>1662</v>
      </c>
      <c r="AB625" s="90">
        <v>2018</v>
      </c>
      <c r="AC625" s="88" t="s">
        <v>2062</v>
      </c>
      <c r="AD625" s="90">
        <v>5</v>
      </c>
      <c r="AE625" s="172">
        <f t="shared" si="121"/>
        <v>45314</v>
      </c>
      <c r="AF625" s="91">
        <f t="shared" si="119"/>
        <v>2024</v>
      </c>
    </row>
    <row r="626" spans="1:32" ht="14.25" customHeight="1">
      <c r="A626" s="81" t="s">
        <v>31</v>
      </c>
      <c r="B626" s="81">
        <v>601615</v>
      </c>
      <c r="C626" s="81" t="s">
        <v>2016</v>
      </c>
      <c r="D626" s="82" t="s">
        <v>2017</v>
      </c>
      <c r="E626" s="83" t="s">
        <v>2063</v>
      </c>
      <c r="F626" s="82" t="s">
        <v>2064</v>
      </c>
      <c r="G626" s="81">
        <v>1035</v>
      </c>
      <c r="H626" s="81" t="s">
        <v>1187</v>
      </c>
      <c r="I626" s="85">
        <v>25507</v>
      </c>
      <c r="J626" s="85">
        <v>8.8696887092161489</v>
      </c>
      <c r="K626" s="86">
        <v>6119.7925583334491</v>
      </c>
      <c r="L626" s="87">
        <f t="shared" si="102"/>
        <v>1.0199654263889082</v>
      </c>
      <c r="M626" s="86">
        <f t="shared" si="111"/>
        <v>19896.465572568432</v>
      </c>
      <c r="N626" s="86">
        <v>0</v>
      </c>
      <c r="O626" s="86">
        <v>0</v>
      </c>
      <c r="P626" s="86">
        <v>2331.789038893668</v>
      </c>
      <c r="Q626" s="86">
        <v>2801.1095314784034</v>
      </c>
      <c r="R626" s="86">
        <v>1744.95</v>
      </c>
      <c r="S626" s="86">
        <f t="shared" si="112"/>
        <v>32894.106701273951</v>
      </c>
      <c r="T626" s="81" t="s">
        <v>2084</v>
      </c>
      <c r="U626" s="83">
        <f t="shared" si="120"/>
        <v>2024</v>
      </c>
      <c r="V626" s="86">
        <v>0</v>
      </c>
      <c r="W626" s="86">
        <f t="shared" si="113"/>
        <v>32894.106701273951</v>
      </c>
      <c r="X626" s="86"/>
      <c r="Y626" s="88"/>
      <c r="Z626" s="86" t="s">
        <v>556</v>
      </c>
      <c r="AA626" s="89" t="s">
        <v>1662</v>
      </c>
      <c r="AB626" s="90">
        <v>2018</v>
      </c>
      <c r="AC626" s="88" t="s">
        <v>2065</v>
      </c>
      <c r="AD626" s="90">
        <v>5</v>
      </c>
      <c r="AE626" s="172">
        <f t="shared" si="121"/>
        <v>45273</v>
      </c>
      <c r="AF626" s="91">
        <f t="shared" si="119"/>
        <v>2024</v>
      </c>
    </row>
    <row r="627" spans="1:32" ht="14.25" customHeight="1">
      <c r="A627" s="81" t="s">
        <v>31</v>
      </c>
      <c r="B627" s="81">
        <v>601615</v>
      </c>
      <c r="C627" s="81" t="s">
        <v>2016</v>
      </c>
      <c r="D627" s="82" t="s">
        <v>2017</v>
      </c>
      <c r="E627" s="83" t="s">
        <v>2066</v>
      </c>
      <c r="F627" s="82" t="s">
        <v>2067</v>
      </c>
      <c r="G627" s="81">
        <v>1035</v>
      </c>
      <c r="H627" s="81" t="s">
        <v>1187</v>
      </c>
      <c r="I627" s="85">
        <v>9047</v>
      </c>
      <c r="J627" s="85">
        <v>8.8696887092161489</v>
      </c>
      <c r="K627" s="86">
        <v>6119.7925583334491</v>
      </c>
      <c r="L627" s="87">
        <f t="shared" si="102"/>
        <v>1.0199654263889082</v>
      </c>
      <c r="M627" s="86">
        <f t="shared" si="111"/>
        <v>3107.834654207003</v>
      </c>
      <c r="N627" s="86">
        <v>0</v>
      </c>
      <c r="O627" s="86">
        <v>0</v>
      </c>
      <c r="P627" s="86">
        <v>2331.789038893668</v>
      </c>
      <c r="Q627" s="86">
        <v>0</v>
      </c>
      <c r="R627" s="86">
        <v>484.11</v>
      </c>
      <c r="S627" s="86">
        <f t="shared" si="112"/>
        <v>12043.526251434121</v>
      </c>
      <c r="T627" s="81" t="s">
        <v>2084</v>
      </c>
      <c r="U627" s="83">
        <f t="shared" si="120"/>
        <v>2024</v>
      </c>
      <c r="V627" s="86">
        <v>0</v>
      </c>
      <c r="W627" s="86">
        <f t="shared" si="113"/>
        <v>12043.526251434121</v>
      </c>
      <c r="X627" s="86"/>
      <c r="Y627" s="88"/>
      <c r="Z627" s="86" t="s">
        <v>556</v>
      </c>
      <c r="AA627" s="89" t="s">
        <v>1662</v>
      </c>
      <c r="AB627" s="90">
        <v>2018</v>
      </c>
      <c r="AC627" s="88" t="s">
        <v>2068</v>
      </c>
      <c r="AD627" s="90">
        <v>5</v>
      </c>
      <c r="AE627" s="172">
        <f t="shared" si="121"/>
        <v>45283</v>
      </c>
      <c r="AF627" s="91">
        <f t="shared" si="119"/>
        <v>2024</v>
      </c>
    </row>
    <row r="628" spans="1:32" ht="14.25" customHeight="1">
      <c r="A628" s="81" t="s">
        <v>31</v>
      </c>
      <c r="B628" s="81">
        <v>601615</v>
      </c>
      <c r="C628" s="81" t="s">
        <v>2016</v>
      </c>
      <c r="D628" s="94" t="s">
        <v>2017</v>
      </c>
      <c r="E628" s="83" t="s">
        <v>2069</v>
      </c>
      <c r="F628" s="82" t="s">
        <v>2070</v>
      </c>
      <c r="G628" s="81">
        <v>1035</v>
      </c>
      <c r="H628" s="81" t="s">
        <v>1187</v>
      </c>
      <c r="I628" s="85">
        <v>20720</v>
      </c>
      <c r="J628" s="85">
        <v>8.8696887092161489</v>
      </c>
      <c r="K628" s="86">
        <v>6119.7925583334491</v>
      </c>
      <c r="L628" s="87">
        <f t="shared" si="102"/>
        <v>1.0199654263889082</v>
      </c>
      <c r="M628" s="86">
        <f t="shared" si="111"/>
        <v>15013.891076444728</v>
      </c>
      <c r="N628" s="86">
        <v>0</v>
      </c>
      <c r="O628" s="86">
        <v>0</v>
      </c>
      <c r="P628" s="86">
        <v>2331.789038893668</v>
      </c>
      <c r="Q628" s="86">
        <v>28.623864548698045</v>
      </c>
      <c r="R628" s="86">
        <v>0</v>
      </c>
      <c r="S628" s="86">
        <f t="shared" si="112"/>
        <v>23494.096538220547</v>
      </c>
      <c r="T628" s="81" t="s">
        <v>2084</v>
      </c>
      <c r="U628" s="83">
        <f t="shared" si="120"/>
        <v>2024</v>
      </c>
      <c r="V628" s="86">
        <v>0</v>
      </c>
      <c r="W628" s="86">
        <f t="shared" si="113"/>
        <v>23494.096538220547</v>
      </c>
      <c r="X628" s="86"/>
      <c r="Y628" s="88"/>
      <c r="Z628" s="86" t="s">
        <v>556</v>
      </c>
      <c r="AA628" s="89" t="s">
        <v>1662</v>
      </c>
      <c r="AB628" s="90">
        <v>2018</v>
      </c>
      <c r="AC628" s="88" t="s">
        <v>2071</v>
      </c>
      <c r="AD628" s="90">
        <v>5</v>
      </c>
      <c r="AE628" s="172">
        <f t="shared" si="121"/>
        <v>45356</v>
      </c>
      <c r="AF628" s="91">
        <f t="shared" si="119"/>
        <v>2024</v>
      </c>
    </row>
    <row r="629" spans="1:32" ht="14.25" customHeight="1">
      <c r="A629" s="81" t="s">
        <v>31</v>
      </c>
      <c r="B629" s="81">
        <v>601615</v>
      </c>
      <c r="C629" s="81" t="s">
        <v>2016</v>
      </c>
      <c r="D629" s="82" t="s">
        <v>2017</v>
      </c>
      <c r="E629" s="83" t="s">
        <v>2072</v>
      </c>
      <c r="F629" s="82" t="s">
        <v>2073</v>
      </c>
      <c r="G629" s="81">
        <v>1035</v>
      </c>
      <c r="H629" s="81" t="s">
        <v>1187</v>
      </c>
      <c r="I629" s="85">
        <v>12554</v>
      </c>
      <c r="J629" s="85">
        <v>8.8696887092161489</v>
      </c>
      <c r="K629" s="86">
        <v>6119.7925583334491</v>
      </c>
      <c r="L629" s="87">
        <f t="shared" si="102"/>
        <v>1.0199654263889082</v>
      </c>
      <c r="M629" s="86">
        <f t="shared" si="111"/>
        <v>6684.8534045529041</v>
      </c>
      <c r="N629" s="86">
        <v>0</v>
      </c>
      <c r="O629" s="86">
        <v>0</v>
      </c>
      <c r="P629" s="86">
        <v>2331.789038893668</v>
      </c>
      <c r="Q629" s="86">
        <v>13079.935388548518</v>
      </c>
      <c r="R629" s="86">
        <v>1474.57</v>
      </c>
      <c r="S629" s="86">
        <f t="shared" si="112"/>
        <v>29690.940390328538</v>
      </c>
      <c r="T629" s="81" t="s">
        <v>2084</v>
      </c>
      <c r="U629" s="83">
        <f t="shared" si="120"/>
        <v>2024</v>
      </c>
      <c r="V629" s="86">
        <v>0</v>
      </c>
      <c r="W629" s="86">
        <f t="shared" si="113"/>
        <v>29690.940390328538</v>
      </c>
      <c r="X629" s="86"/>
      <c r="Y629" s="88"/>
      <c r="Z629" s="86" t="s">
        <v>556</v>
      </c>
      <c r="AA629" s="89" t="s">
        <v>1662</v>
      </c>
      <c r="AB629" s="90">
        <v>2018</v>
      </c>
      <c r="AC629" s="88" t="s">
        <v>2074</v>
      </c>
      <c r="AD629" s="90">
        <v>5</v>
      </c>
      <c r="AE629" s="172">
        <f t="shared" si="121"/>
        <v>45325</v>
      </c>
      <c r="AF629" s="91">
        <f t="shared" si="119"/>
        <v>2024</v>
      </c>
    </row>
    <row r="630" spans="1:32" ht="14.25" customHeight="1">
      <c r="A630" s="81" t="s">
        <v>31</v>
      </c>
      <c r="B630" s="81">
        <v>601615</v>
      </c>
      <c r="C630" s="81" t="s">
        <v>2016</v>
      </c>
      <c r="D630" s="82" t="s">
        <v>2017</v>
      </c>
      <c r="E630" s="83" t="s">
        <v>2075</v>
      </c>
      <c r="F630" s="82" t="s">
        <v>2076</v>
      </c>
      <c r="G630" s="81">
        <v>1035</v>
      </c>
      <c r="H630" s="81" t="s">
        <v>1187</v>
      </c>
      <c r="I630" s="85">
        <v>3947</v>
      </c>
      <c r="J630" s="85">
        <v>8.8696887092161489</v>
      </c>
      <c r="K630" s="86">
        <v>6119.7925583334491</v>
      </c>
      <c r="L630" s="87">
        <f t="shared" si="102"/>
        <v>1.0199654263889082</v>
      </c>
      <c r="M630" s="86">
        <f t="shared" si="111"/>
        <v>0</v>
      </c>
      <c r="N630" s="86">
        <v>0</v>
      </c>
      <c r="O630" s="86">
        <v>0</v>
      </c>
      <c r="P630" s="86">
        <v>2331.789038893668</v>
      </c>
      <c r="Q630" s="86">
        <v>0</v>
      </c>
      <c r="R630" s="86">
        <v>0</v>
      </c>
      <c r="S630" s="86">
        <f t="shared" si="112"/>
        <v>8451.5815972271175</v>
      </c>
      <c r="T630" s="81" t="s">
        <v>2084</v>
      </c>
      <c r="U630" s="83">
        <f t="shared" si="120"/>
        <v>2024</v>
      </c>
      <c r="V630" s="86">
        <v>0</v>
      </c>
      <c r="W630" s="86">
        <f t="shared" si="113"/>
        <v>8451.5815972271175</v>
      </c>
      <c r="X630" s="86"/>
      <c r="Y630" s="88"/>
      <c r="Z630" s="86" t="s">
        <v>641</v>
      </c>
      <c r="AA630" s="89" t="s">
        <v>2052</v>
      </c>
      <c r="AB630" s="90">
        <v>2019</v>
      </c>
      <c r="AC630" s="88" t="s">
        <v>1770</v>
      </c>
      <c r="AD630" s="90">
        <v>5</v>
      </c>
      <c r="AE630" s="172">
        <f t="shared" si="121"/>
        <v>45403</v>
      </c>
      <c r="AF630" s="91">
        <f t="shared" si="119"/>
        <v>2024</v>
      </c>
    </row>
    <row r="631" spans="1:32" ht="14.25" customHeight="1">
      <c r="A631" s="81" t="s">
        <v>31</v>
      </c>
      <c r="B631" s="81">
        <v>601615</v>
      </c>
      <c r="C631" s="81" t="s">
        <v>2016</v>
      </c>
      <c r="D631" s="82" t="s">
        <v>2017</v>
      </c>
      <c r="E631" s="83" t="s">
        <v>2077</v>
      </c>
      <c r="F631" s="82" t="s">
        <v>2078</v>
      </c>
      <c r="G631" s="81">
        <v>1035</v>
      </c>
      <c r="H631" s="81" t="s">
        <v>1187</v>
      </c>
      <c r="I631" s="85">
        <v>11399</v>
      </c>
      <c r="J631" s="85">
        <v>8.8696887092161489</v>
      </c>
      <c r="K631" s="86">
        <v>6119.7925583334491</v>
      </c>
      <c r="L631" s="87">
        <f t="shared" si="102"/>
        <v>1.0199654263889082</v>
      </c>
      <c r="M631" s="86">
        <f t="shared" si="111"/>
        <v>5506.7933370737155</v>
      </c>
      <c r="N631" s="86">
        <v>0</v>
      </c>
      <c r="O631" s="86">
        <v>0</v>
      </c>
      <c r="P631" s="86">
        <v>2331.789038893668</v>
      </c>
      <c r="Q631" s="86">
        <v>2926.775516226794</v>
      </c>
      <c r="R631" s="86">
        <v>0</v>
      </c>
      <c r="S631" s="86">
        <f t="shared" si="112"/>
        <v>16885.150450527628</v>
      </c>
      <c r="T631" s="81" t="s">
        <v>2084</v>
      </c>
      <c r="U631" s="83">
        <f t="shared" si="120"/>
        <v>2025</v>
      </c>
      <c r="V631" s="86">
        <v>0</v>
      </c>
      <c r="W631" s="86">
        <f t="shared" si="113"/>
        <v>16885.150450527628</v>
      </c>
      <c r="X631" s="86"/>
      <c r="Y631" s="88"/>
      <c r="Z631" s="86" t="s">
        <v>641</v>
      </c>
      <c r="AA631" s="89" t="s">
        <v>1835</v>
      </c>
      <c r="AB631" s="90">
        <v>2019</v>
      </c>
      <c r="AC631" s="88" t="s">
        <v>2079</v>
      </c>
      <c r="AD631" s="90">
        <v>5</v>
      </c>
      <c r="AE631" s="172">
        <f t="shared" si="121"/>
        <v>45515</v>
      </c>
      <c r="AF631" s="91">
        <f t="shared" si="119"/>
        <v>2025</v>
      </c>
    </row>
    <row r="632" spans="1:32" ht="14.25" customHeight="1">
      <c r="A632" s="81" t="s">
        <v>31</v>
      </c>
      <c r="B632" s="81">
        <v>601615</v>
      </c>
      <c r="C632" s="81" t="s">
        <v>2016</v>
      </c>
      <c r="D632" s="82" t="s">
        <v>2017</v>
      </c>
      <c r="E632" s="83" t="s">
        <v>2080</v>
      </c>
      <c r="F632" s="82" t="s">
        <v>2081</v>
      </c>
      <c r="G632" s="81">
        <v>1035</v>
      </c>
      <c r="H632" s="81" t="s">
        <v>1187</v>
      </c>
      <c r="I632" s="85">
        <v>11746</v>
      </c>
      <c r="J632" s="85">
        <v>8.8696887092161489</v>
      </c>
      <c r="K632" s="86">
        <v>6119.7925583334491</v>
      </c>
      <c r="L632" s="87">
        <f t="shared" si="102"/>
        <v>1.0199654263889082</v>
      </c>
      <c r="M632" s="86">
        <f t="shared" si="111"/>
        <v>5860.7213400306664</v>
      </c>
      <c r="N632" s="86">
        <v>0</v>
      </c>
      <c r="O632" s="86">
        <v>0</v>
      </c>
      <c r="P632" s="86">
        <v>2331.789038893668</v>
      </c>
      <c r="Q632" s="86">
        <v>432.53839762477054</v>
      </c>
      <c r="R632" s="86">
        <v>0</v>
      </c>
      <c r="S632" s="86">
        <f t="shared" si="112"/>
        <v>14744.841334882554</v>
      </c>
      <c r="T632" s="81" t="s">
        <v>2084</v>
      </c>
      <c r="U632" s="83">
        <f t="shared" si="120"/>
        <v>2025</v>
      </c>
      <c r="V632" s="86">
        <v>0</v>
      </c>
      <c r="W632" s="86">
        <f t="shared" si="113"/>
        <v>14744.841334882554</v>
      </c>
      <c r="X632" s="86"/>
      <c r="Y632" s="88"/>
      <c r="Z632" s="86" t="s">
        <v>641</v>
      </c>
      <c r="AA632" s="89" t="s">
        <v>1835</v>
      </c>
      <c r="AB632" s="90">
        <v>2019</v>
      </c>
      <c r="AC632" s="88" t="s">
        <v>2079</v>
      </c>
      <c r="AD632" s="90">
        <v>5</v>
      </c>
      <c r="AE632" s="172">
        <f t="shared" si="121"/>
        <v>45515</v>
      </c>
      <c r="AF632" s="91">
        <f t="shared" si="119"/>
        <v>2025</v>
      </c>
    </row>
    <row r="633" spans="1:32" ht="14.25" customHeight="1">
      <c r="A633" s="81" t="s">
        <v>31</v>
      </c>
      <c r="B633" s="81">
        <v>601615</v>
      </c>
      <c r="C633" s="81" t="s">
        <v>2016</v>
      </c>
      <c r="D633" s="82" t="s">
        <v>2017</v>
      </c>
      <c r="E633" s="83" t="s">
        <v>2082</v>
      </c>
      <c r="F633" s="82" t="s">
        <v>2083</v>
      </c>
      <c r="G633" s="81">
        <v>1035</v>
      </c>
      <c r="H633" s="81" t="s">
        <v>1187</v>
      </c>
      <c r="I633" s="85">
        <v>5753</v>
      </c>
      <c r="J633" s="85">
        <v>8.8696887092161489</v>
      </c>
      <c r="K633" s="86">
        <v>6119.7925583334491</v>
      </c>
      <c r="L633" s="87">
        <f t="shared" si="102"/>
        <v>1.0199654263889082</v>
      </c>
      <c r="M633" s="86">
        <f t="shared" si="111"/>
        <v>0</v>
      </c>
      <c r="N633" s="86">
        <v>0</v>
      </c>
      <c r="O633" s="86">
        <v>0</v>
      </c>
      <c r="P633" s="86">
        <v>2331.789038893668</v>
      </c>
      <c r="Q633" s="86">
        <v>0</v>
      </c>
      <c r="R633" s="86">
        <v>448.83</v>
      </c>
      <c r="S633" s="86">
        <f t="shared" si="112"/>
        <v>8900.4115972271175</v>
      </c>
      <c r="T633" s="81" t="s">
        <v>2084</v>
      </c>
      <c r="U633" s="83">
        <f t="shared" si="120"/>
        <v>2025</v>
      </c>
      <c r="V633" s="86">
        <v>0</v>
      </c>
      <c r="W633" s="86">
        <f t="shared" si="113"/>
        <v>8900.4115972271175</v>
      </c>
      <c r="X633" s="86"/>
      <c r="Y633" s="88"/>
      <c r="Z633" s="86" t="s">
        <v>641</v>
      </c>
      <c r="AA633" s="89" t="s">
        <v>2085</v>
      </c>
      <c r="AB633" s="90">
        <v>2019</v>
      </c>
      <c r="AC633" s="88" t="s">
        <v>2086</v>
      </c>
      <c r="AD633" s="90">
        <v>5</v>
      </c>
      <c r="AE633" s="172">
        <f t="shared" si="121"/>
        <v>45500</v>
      </c>
      <c r="AF633" s="91">
        <f t="shared" si="119"/>
        <v>2025</v>
      </c>
    </row>
    <row r="634" spans="1:32" ht="14.25" customHeight="1">
      <c r="A634" s="81" t="s">
        <v>31</v>
      </c>
      <c r="B634" s="81">
        <v>601615</v>
      </c>
      <c r="C634" s="81" t="s">
        <v>2016</v>
      </c>
      <c r="D634" s="82" t="s">
        <v>2017</v>
      </c>
      <c r="E634" s="83" t="s">
        <v>2087</v>
      </c>
      <c r="F634" s="82" t="s">
        <v>2088</v>
      </c>
      <c r="G634" s="81">
        <v>1035</v>
      </c>
      <c r="H634" s="81" t="s">
        <v>1187</v>
      </c>
      <c r="I634" s="85">
        <v>12112</v>
      </c>
      <c r="J634" s="85">
        <v>8.8696887092161489</v>
      </c>
      <c r="K634" s="86">
        <v>6119.7925583334491</v>
      </c>
      <c r="L634" s="87">
        <f t="shared" si="102"/>
        <v>1.0199654263889082</v>
      </c>
      <c r="M634" s="86">
        <f t="shared" si="111"/>
        <v>6234.0286860890064</v>
      </c>
      <c r="N634" s="86">
        <v>0</v>
      </c>
      <c r="O634" s="86">
        <v>0</v>
      </c>
      <c r="P634" s="86">
        <v>2331.789038893668</v>
      </c>
      <c r="Q634" s="86">
        <v>0</v>
      </c>
      <c r="R634" s="86">
        <v>0</v>
      </c>
      <c r="S634" s="86">
        <f t="shared" si="112"/>
        <v>14685.610283316124</v>
      </c>
      <c r="T634" s="81" t="s">
        <v>2084</v>
      </c>
      <c r="U634" s="83">
        <f t="shared" si="120"/>
        <v>2025</v>
      </c>
      <c r="V634" s="86">
        <v>0</v>
      </c>
      <c r="W634" s="86">
        <f t="shared" si="113"/>
        <v>14685.610283316124</v>
      </c>
      <c r="X634" s="86"/>
      <c r="Y634" s="88"/>
      <c r="Z634" s="86" t="s">
        <v>641</v>
      </c>
      <c r="AA634" s="89" t="s">
        <v>2085</v>
      </c>
      <c r="AB634" s="90">
        <v>2019</v>
      </c>
      <c r="AC634" s="88" t="s">
        <v>2086</v>
      </c>
      <c r="AD634" s="90">
        <v>5</v>
      </c>
      <c r="AE634" s="172">
        <f t="shared" si="121"/>
        <v>45500</v>
      </c>
      <c r="AF634" s="91">
        <f t="shared" si="119"/>
        <v>2025</v>
      </c>
    </row>
    <row r="635" spans="1:32" ht="14.25" customHeight="1">
      <c r="A635" s="81" t="s">
        <v>31</v>
      </c>
      <c r="B635" s="81">
        <v>601615</v>
      </c>
      <c r="C635" s="81" t="s">
        <v>2016</v>
      </c>
      <c r="D635" s="82" t="s">
        <v>2017</v>
      </c>
      <c r="E635" s="83" t="s">
        <v>2089</v>
      </c>
      <c r="F635" s="82" t="s">
        <v>2090</v>
      </c>
      <c r="G635" s="81">
        <v>1035</v>
      </c>
      <c r="H635" s="81" t="s">
        <v>1187</v>
      </c>
      <c r="I635" s="85">
        <v>14591</v>
      </c>
      <c r="J635" s="85">
        <v>8.8696887092161489</v>
      </c>
      <c r="K635" s="86">
        <v>6119.7925583334491</v>
      </c>
      <c r="L635" s="87">
        <f t="shared" si="102"/>
        <v>1.0199654263889082</v>
      </c>
      <c r="M635" s="86">
        <f t="shared" si="111"/>
        <v>8762.5229781071102</v>
      </c>
      <c r="N635" s="86">
        <v>0</v>
      </c>
      <c r="O635" s="86">
        <v>0</v>
      </c>
      <c r="P635" s="86">
        <v>2331.789038893668</v>
      </c>
      <c r="Q635" s="86">
        <v>3716.8292990770556</v>
      </c>
      <c r="R635" s="86">
        <v>0</v>
      </c>
      <c r="S635" s="86">
        <f t="shared" si="112"/>
        <v>20930.933874411283</v>
      </c>
      <c r="T635" s="81" t="s">
        <v>2084</v>
      </c>
      <c r="U635" s="83">
        <f t="shared" si="120"/>
        <v>2025</v>
      </c>
      <c r="V635" s="86">
        <v>0</v>
      </c>
      <c r="W635" s="86">
        <f t="shared" si="113"/>
        <v>20930.933874411283</v>
      </c>
      <c r="X635" s="86"/>
      <c r="Y635" s="88"/>
      <c r="Z635" s="86" t="s">
        <v>641</v>
      </c>
      <c r="AA635" s="89" t="s">
        <v>2052</v>
      </c>
      <c r="AB635" s="90">
        <v>2019</v>
      </c>
      <c r="AC635" s="88" t="s">
        <v>288</v>
      </c>
      <c r="AD635" s="90">
        <v>5</v>
      </c>
      <c r="AE635" s="172">
        <f t="shared" si="121"/>
        <v>45523</v>
      </c>
      <c r="AF635" s="91">
        <f t="shared" si="119"/>
        <v>2025</v>
      </c>
    </row>
    <row r="636" spans="1:32" ht="14.25" customHeight="1">
      <c r="A636" s="81" t="s">
        <v>31</v>
      </c>
      <c r="B636" s="81">
        <v>601615</v>
      </c>
      <c r="C636" s="81" t="s">
        <v>2016</v>
      </c>
      <c r="D636" s="99" t="s">
        <v>2017</v>
      </c>
      <c r="E636" s="83" t="s">
        <v>2091</v>
      </c>
      <c r="F636" s="82" t="s">
        <v>2092</v>
      </c>
      <c r="G636" s="81">
        <v>1035</v>
      </c>
      <c r="H636" s="81" t="s">
        <v>1187</v>
      </c>
      <c r="I636" s="85">
        <v>13213</v>
      </c>
      <c r="J636" s="85">
        <v>8.8696887092161489</v>
      </c>
      <c r="K636" s="86">
        <v>6119.7925583334491</v>
      </c>
      <c r="L636" s="87">
        <f t="shared" si="102"/>
        <v>1.0199654263889082</v>
      </c>
      <c r="M636" s="86">
        <f t="shared" si="111"/>
        <v>7357.0106205431948</v>
      </c>
      <c r="N636" s="86">
        <v>0</v>
      </c>
      <c r="O636" s="86">
        <v>0</v>
      </c>
      <c r="P636" s="86">
        <v>2331.789038893668</v>
      </c>
      <c r="Q636" s="86">
        <v>0</v>
      </c>
      <c r="R636" s="86">
        <v>0</v>
      </c>
      <c r="S636" s="86">
        <f t="shared" si="112"/>
        <v>15808.592217770312</v>
      </c>
      <c r="T636" s="81" t="s">
        <v>2084</v>
      </c>
      <c r="U636" s="83">
        <f t="shared" si="120"/>
        <v>2025</v>
      </c>
      <c r="V636" s="86">
        <v>0</v>
      </c>
      <c r="W636" s="86">
        <f t="shared" si="113"/>
        <v>15808.592217770312</v>
      </c>
      <c r="X636" s="86"/>
      <c r="Y636" s="88"/>
      <c r="Z636" s="86" t="s">
        <v>641</v>
      </c>
      <c r="AA636" s="89" t="s">
        <v>2052</v>
      </c>
      <c r="AB636" s="90">
        <v>2019</v>
      </c>
      <c r="AC636" s="88" t="s">
        <v>2093</v>
      </c>
      <c r="AD636" s="90">
        <v>5</v>
      </c>
      <c r="AE636" s="172">
        <f t="shared" si="121"/>
        <v>45529</v>
      </c>
      <c r="AF636" s="91">
        <f t="shared" si="119"/>
        <v>2025</v>
      </c>
    </row>
    <row r="637" spans="1:32" ht="14.25" customHeight="1">
      <c r="A637" s="81" t="s">
        <v>31</v>
      </c>
      <c r="B637" s="81">
        <v>601615</v>
      </c>
      <c r="C637" s="81" t="s">
        <v>2016</v>
      </c>
      <c r="D637" s="82" t="s">
        <v>2017</v>
      </c>
      <c r="E637" s="83" t="s">
        <v>2094</v>
      </c>
      <c r="F637" s="82" t="s">
        <v>2095</v>
      </c>
      <c r="G637" s="81">
        <v>1035</v>
      </c>
      <c r="H637" s="81" t="s">
        <v>1187</v>
      </c>
      <c r="I637" s="85">
        <v>13174</v>
      </c>
      <c r="J637" s="85">
        <v>8.8696887092161489</v>
      </c>
      <c r="K637" s="86">
        <v>6119.7925583334491</v>
      </c>
      <c r="L637" s="87">
        <f t="shared" si="102"/>
        <v>1.0199654263889082</v>
      </c>
      <c r="M637" s="86">
        <f t="shared" si="111"/>
        <v>7317.2319689140277</v>
      </c>
      <c r="N637" s="86">
        <v>0</v>
      </c>
      <c r="O637" s="86">
        <v>0</v>
      </c>
      <c r="P637" s="86">
        <v>2331.789038893668</v>
      </c>
      <c r="Q637" s="86">
        <v>0</v>
      </c>
      <c r="R637" s="86">
        <v>4504.68</v>
      </c>
      <c r="S637" s="86">
        <f t="shared" si="112"/>
        <v>20273.493566141144</v>
      </c>
      <c r="T637" s="81" t="s">
        <v>2084</v>
      </c>
      <c r="U637" s="83">
        <f t="shared" si="120"/>
        <v>2025</v>
      </c>
      <c r="V637" s="86">
        <v>0</v>
      </c>
      <c r="W637" s="86">
        <f t="shared" si="113"/>
        <v>20273.493566141144</v>
      </c>
      <c r="X637" s="86"/>
      <c r="Y637" s="88"/>
      <c r="Z637" s="86" t="s">
        <v>641</v>
      </c>
      <c r="AA637" s="89" t="s">
        <v>2052</v>
      </c>
      <c r="AB637" s="90">
        <v>2019</v>
      </c>
      <c r="AC637" s="88" t="s">
        <v>2096</v>
      </c>
      <c r="AD637" s="90">
        <v>5</v>
      </c>
      <c r="AE637" s="172">
        <f t="shared" si="121"/>
        <v>45536</v>
      </c>
      <c r="AF637" s="91">
        <f t="shared" si="119"/>
        <v>2025</v>
      </c>
    </row>
    <row r="638" spans="1:32" ht="14.25" customHeight="1">
      <c r="A638" s="81" t="s">
        <v>31</v>
      </c>
      <c r="B638" s="81">
        <v>601615</v>
      </c>
      <c r="C638" s="81" t="s">
        <v>2016</v>
      </c>
      <c r="D638" s="82" t="s">
        <v>2017</v>
      </c>
      <c r="E638" s="83" t="s">
        <v>2097</v>
      </c>
      <c r="F638" s="82"/>
      <c r="G638" s="81">
        <v>3007</v>
      </c>
      <c r="H638" s="81" t="s">
        <v>86</v>
      </c>
      <c r="I638" s="85">
        <v>0</v>
      </c>
      <c r="J638" s="85">
        <v>0</v>
      </c>
      <c r="K638" s="86">
        <v>0</v>
      </c>
      <c r="L638" s="87">
        <f t="shared" si="102"/>
        <v>0</v>
      </c>
      <c r="M638" s="86">
        <f t="shared" si="111"/>
        <v>0</v>
      </c>
      <c r="N638" s="86">
        <v>0</v>
      </c>
      <c r="O638" s="86">
        <v>0</v>
      </c>
      <c r="P638" s="86">
        <v>922.11919273579952</v>
      </c>
      <c r="Q638" s="86">
        <v>0</v>
      </c>
      <c r="R638" s="86">
        <v>0</v>
      </c>
      <c r="S638" s="86">
        <f t="shared" si="112"/>
        <v>922.11919273579952</v>
      </c>
      <c r="T638" s="81" t="s">
        <v>91</v>
      </c>
      <c r="U638" s="81"/>
      <c r="V638" s="86">
        <v>0</v>
      </c>
      <c r="W638" s="86">
        <f t="shared" si="113"/>
        <v>922.11919273579952</v>
      </c>
      <c r="X638" s="86"/>
      <c r="Y638" s="88"/>
      <c r="Z638" s="86" t="s">
        <v>2098</v>
      </c>
      <c r="AA638" s="89" t="s">
        <v>2099</v>
      </c>
      <c r="AB638" s="90">
        <v>2019</v>
      </c>
      <c r="AC638" s="88" t="s">
        <v>2100</v>
      </c>
      <c r="AD638" s="90">
        <v>5</v>
      </c>
      <c r="AE638" s="172">
        <f t="shared" si="121"/>
        <v>47685</v>
      </c>
      <c r="AF638" s="91">
        <f t="shared" si="119"/>
        <v>2031</v>
      </c>
    </row>
    <row r="639" spans="1:32" ht="14.25" customHeight="1">
      <c r="A639" s="81" t="s">
        <v>31</v>
      </c>
      <c r="B639" s="81">
        <v>601615</v>
      </c>
      <c r="C639" s="81" t="s">
        <v>2016</v>
      </c>
      <c r="D639" s="82" t="s">
        <v>2017</v>
      </c>
      <c r="E639" s="83" t="s">
        <v>2101</v>
      </c>
      <c r="F639" s="82" t="s">
        <v>2102</v>
      </c>
      <c r="G639" s="81">
        <v>1035</v>
      </c>
      <c r="H639" s="81" t="s">
        <v>1187</v>
      </c>
      <c r="I639" s="85">
        <v>17239</v>
      </c>
      <c r="J639" s="85">
        <v>8.8696887092161489</v>
      </c>
      <c r="K639" s="86">
        <v>6119.7925583334491</v>
      </c>
      <c r="L639" s="87">
        <f t="shared" si="102"/>
        <v>1.0199654263889082</v>
      </c>
      <c r="M639" s="86">
        <f t="shared" si="111"/>
        <v>11463.391427184939</v>
      </c>
      <c r="N639" s="86">
        <v>0</v>
      </c>
      <c r="O639" s="86">
        <v>0</v>
      </c>
      <c r="P639" s="86">
        <v>2331.789038893668</v>
      </c>
      <c r="Q639" s="86">
        <v>0</v>
      </c>
      <c r="R639" s="86">
        <v>0</v>
      </c>
      <c r="S639" s="86">
        <f t="shared" si="112"/>
        <v>19914.973024412055</v>
      </c>
      <c r="T639" s="81" t="s">
        <v>2084</v>
      </c>
      <c r="U639" s="83">
        <f t="shared" ref="U639:U641" si="122">AF639</f>
        <v>2026</v>
      </c>
      <c r="V639" s="86">
        <v>0</v>
      </c>
      <c r="W639" s="86">
        <f t="shared" si="113"/>
        <v>19914.973024412055</v>
      </c>
      <c r="X639" s="86"/>
      <c r="Y639" s="88"/>
      <c r="Z639" s="86" t="s">
        <v>641</v>
      </c>
      <c r="AA639" s="89" t="s">
        <v>2052</v>
      </c>
      <c r="AB639" s="90">
        <v>2020</v>
      </c>
      <c r="AC639" s="88" t="s">
        <v>2103</v>
      </c>
      <c r="AD639" s="90">
        <v>5</v>
      </c>
      <c r="AE639" s="172">
        <f t="shared" si="121"/>
        <v>46049</v>
      </c>
      <c r="AF639" s="91">
        <f t="shared" si="119"/>
        <v>2026</v>
      </c>
    </row>
    <row r="640" spans="1:32" ht="14.25" customHeight="1">
      <c r="A640" s="81" t="s">
        <v>31</v>
      </c>
      <c r="B640" s="81">
        <v>601615</v>
      </c>
      <c r="C640" s="81" t="s">
        <v>2016</v>
      </c>
      <c r="D640" s="82" t="s">
        <v>2017</v>
      </c>
      <c r="E640" s="83" t="s">
        <v>2104</v>
      </c>
      <c r="F640" s="82" t="s">
        <v>2105</v>
      </c>
      <c r="G640" s="81">
        <v>1035</v>
      </c>
      <c r="H640" s="81" t="s">
        <v>1187</v>
      </c>
      <c r="I640" s="85">
        <v>11197</v>
      </c>
      <c r="J640" s="85">
        <v>8.8696887092161489</v>
      </c>
      <c r="K640" s="86">
        <v>6119.7925583334491</v>
      </c>
      <c r="L640" s="87">
        <f t="shared" si="102"/>
        <v>1.0199654263889082</v>
      </c>
      <c r="M640" s="86">
        <f t="shared" si="111"/>
        <v>5300.7603209431554</v>
      </c>
      <c r="N640" s="86">
        <v>0</v>
      </c>
      <c r="O640" s="86">
        <v>0</v>
      </c>
      <c r="P640" s="86">
        <v>2331.789038893668</v>
      </c>
      <c r="Q640" s="86">
        <v>0</v>
      </c>
      <c r="R640" s="86">
        <v>7.68</v>
      </c>
      <c r="S640" s="86">
        <f t="shared" si="112"/>
        <v>13760.021918170274</v>
      </c>
      <c r="T640" s="81" t="s">
        <v>2084</v>
      </c>
      <c r="U640" s="83">
        <f t="shared" si="122"/>
        <v>2026</v>
      </c>
      <c r="V640" s="86">
        <v>0</v>
      </c>
      <c r="W640" s="86">
        <f t="shared" si="113"/>
        <v>13760.021918170274</v>
      </c>
      <c r="X640" s="86"/>
      <c r="Y640" s="88"/>
      <c r="Z640" s="86" t="s">
        <v>641</v>
      </c>
      <c r="AA640" s="89" t="s">
        <v>2052</v>
      </c>
      <c r="AB640" s="90">
        <v>2020</v>
      </c>
      <c r="AC640" s="88" t="s">
        <v>2103</v>
      </c>
      <c r="AD640" s="90">
        <v>5</v>
      </c>
      <c r="AE640" s="172">
        <f t="shared" si="121"/>
        <v>46049</v>
      </c>
      <c r="AF640" s="91">
        <f t="shared" si="119"/>
        <v>2026</v>
      </c>
    </row>
    <row r="641" spans="1:32" ht="14.25" customHeight="1">
      <c r="A641" s="81" t="s">
        <v>31</v>
      </c>
      <c r="B641" s="81">
        <v>601615</v>
      </c>
      <c r="C641" s="81" t="s">
        <v>2016</v>
      </c>
      <c r="D641" s="82" t="s">
        <v>2017</v>
      </c>
      <c r="E641" s="83" t="s">
        <v>2106</v>
      </c>
      <c r="F641" s="82" t="s">
        <v>2107</v>
      </c>
      <c r="G641" s="81">
        <v>1035</v>
      </c>
      <c r="H641" s="81" t="s">
        <v>1187</v>
      </c>
      <c r="I641" s="85">
        <v>15099</v>
      </c>
      <c r="J641" s="85">
        <v>8.8696887092161489</v>
      </c>
      <c r="K641" s="86">
        <v>6119.7925583334491</v>
      </c>
      <c r="L641" s="87">
        <f t="shared" si="102"/>
        <v>1.0199654263889082</v>
      </c>
      <c r="M641" s="86">
        <f t="shared" si="111"/>
        <v>9280.6654147126756</v>
      </c>
      <c r="N641" s="86">
        <v>0</v>
      </c>
      <c r="O641" s="86">
        <v>0</v>
      </c>
      <c r="P641" s="86">
        <v>2331.789038893668</v>
      </c>
      <c r="Q641" s="86">
        <v>0</v>
      </c>
      <c r="R641" s="86">
        <v>0</v>
      </c>
      <c r="S641" s="86">
        <f t="shared" si="112"/>
        <v>17732.247011939791</v>
      </c>
      <c r="T641" s="81" t="s">
        <v>2084</v>
      </c>
      <c r="U641" s="83">
        <f t="shared" si="122"/>
        <v>2026</v>
      </c>
      <c r="V641" s="86">
        <v>0</v>
      </c>
      <c r="W641" s="86">
        <f t="shared" si="113"/>
        <v>17732.247011939791</v>
      </c>
      <c r="X641" s="86"/>
      <c r="Y641" s="88"/>
      <c r="Z641" s="86" t="s">
        <v>641</v>
      </c>
      <c r="AA641" s="89" t="s">
        <v>2052</v>
      </c>
      <c r="AB641" s="90">
        <v>2020</v>
      </c>
      <c r="AC641" s="88" t="s">
        <v>2108</v>
      </c>
      <c r="AD641" s="90">
        <v>5</v>
      </c>
      <c r="AE641" s="172">
        <f t="shared" si="121"/>
        <v>46056</v>
      </c>
      <c r="AF641" s="91">
        <f t="shared" si="119"/>
        <v>2026</v>
      </c>
    </row>
    <row r="642" spans="1:32" ht="14.25" customHeight="1">
      <c r="A642" s="81" t="s">
        <v>31</v>
      </c>
      <c r="B642" s="81">
        <v>601615</v>
      </c>
      <c r="C642" s="81" t="s">
        <v>2016</v>
      </c>
      <c r="D642" s="82" t="s">
        <v>2017</v>
      </c>
      <c r="E642" s="83" t="s">
        <v>2109</v>
      </c>
      <c r="F642" s="82" t="s">
        <v>2110</v>
      </c>
      <c r="G642" s="81">
        <v>1035</v>
      </c>
      <c r="H642" s="81" t="s">
        <v>1187</v>
      </c>
      <c r="I642" s="85">
        <v>16574</v>
      </c>
      <c r="J642" s="85">
        <v>8.8696887092161489</v>
      </c>
      <c r="K642" s="86">
        <v>6119.7925583334491</v>
      </c>
      <c r="L642" s="87">
        <f t="shared" si="102"/>
        <v>1.0199654263889082</v>
      </c>
      <c r="M642" s="86">
        <f t="shared" si="111"/>
        <v>10785.114418636314</v>
      </c>
      <c r="N642" s="86">
        <v>0</v>
      </c>
      <c r="O642" s="86">
        <v>0</v>
      </c>
      <c r="P642" s="86">
        <v>2331.789038893668</v>
      </c>
      <c r="Q642" s="86">
        <v>0</v>
      </c>
      <c r="R642" s="86">
        <v>1483.37</v>
      </c>
      <c r="S642" s="86">
        <f t="shared" si="112"/>
        <v>20720.066015863431</v>
      </c>
      <c r="T642" s="81" t="s">
        <v>91</v>
      </c>
      <c r="U642" s="81"/>
      <c r="V642" s="86">
        <v>0</v>
      </c>
      <c r="W642" s="86">
        <f t="shared" si="113"/>
        <v>20720.066015863431</v>
      </c>
      <c r="X642" s="86"/>
      <c r="Y642" s="88"/>
      <c r="Z642" s="86" t="s">
        <v>641</v>
      </c>
      <c r="AA642" s="89" t="s">
        <v>2052</v>
      </c>
      <c r="AB642" s="90">
        <v>2020</v>
      </c>
      <c r="AC642" s="88" t="s">
        <v>2108</v>
      </c>
      <c r="AD642" s="90">
        <v>5</v>
      </c>
      <c r="AE642" s="172">
        <f t="shared" si="121"/>
        <v>46056</v>
      </c>
      <c r="AF642" s="91">
        <f t="shared" si="119"/>
        <v>2026</v>
      </c>
    </row>
    <row r="643" spans="1:32" ht="14.25" customHeight="1">
      <c r="A643" s="81" t="s">
        <v>31</v>
      </c>
      <c r="B643" s="81">
        <v>601615</v>
      </c>
      <c r="C643" s="81" t="s">
        <v>2016</v>
      </c>
      <c r="D643" s="82" t="s">
        <v>2017</v>
      </c>
      <c r="E643" s="83" t="s">
        <v>2111</v>
      </c>
      <c r="F643" s="82" t="s">
        <v>2112</v>
      </c>
      <c r="G643" s="81">
        <v>3007</v>
      </c>
      <c r="H643" s="81" t="s">
        <v>86</v>
      </c>
      <c r="I643" s="85">
        <v>0</v>
      </c>
      <c r="J643" s="85">
        <v>0</v>
      </c>
      <c r="K643" s="86">
        <v>0</v>
      </c>
      <c r="L643" s="87">
        <f t="shared" si="102"/>
        <v>0</v>
      </c>
      <c r="M643" s="86">
        <f t="shared" ref="M643:M706" si="123">IF(H643="N",IF(I643&gt;6000,L643,0)*(I643-(500*12)),0)</f>
        <v>0</v>
      </c>
      <c r="N643" s="86">
        <v>0</v>
      </c>
      <c r="O643" s="86">
        <v>0</v>
      </c>
      <c r="P643" s="86">
        <v>922.11919273579952</v>
      </c>
      <c r="Q643" s="86">
        <v>0</v>
      </c>
      <c r="R643" s="86">
        <v>0</v>
      </c>
      <c r="S643" s="86">
        <f t="shared" ref="S643:S706" si="124">K643+M643+N643+O643+P643+Q643+R643</f>
        <v>922.11919273579952</v>
      </c>
      <c r="T643" s="81" t="s">
        <v>310</v>
      </c>
      <c r="U643" s="81"/>
      <c r="V643" s="86">
        <v>0</v>
      </c>
      <c r="W643" s="86">
        <f t="shared" ref="W643:W706" si="125">V643+S643</f>
        <v>922.11919273579952</v>
      </c>
      <c r="X643" s="86"/>
      <c r="Y643" s="88"/>
      <c r="Z643" s="86" t="s">
        <v>2113</v>
      </c>
      <c r="AA643" s="89" t="s">
        <v>2114</v>
      </c>
      <c r="AB643" s="90">
        <v>2020</v>
      </c>
      <c r="AC643" s="88" t="s">
        <v>2115</v>
      </c>
      <c r="AD643" s="90">
        <v>5</v>
      </c>
      <c r="AE643" s="172">
        <f t="shared" si="121"/>
        <v>45690</v>
      </c>
      <c r="AF643" s="91">
        <f t="shared" si="119"/>
        <v>2025</v>
      </c>
    </row>
    <row r="644" spans="1:32" ht="14.25" customHeight="1">
      <c r="A644" s="81" t="s">
        <v>31</v>
      </c>
      <c r="B644" s="81">
        <v>601615</v>
      </c>
      <c r="C644" s="81" t="s">
        <v>2016</v>
      </c>
      <c r="D644" s="82" t="s">
        <v>2017</v>
      </c>
      <c r="E644" s="83" t="s">
        <v>2116</v>
      </c>
      <c r="F644" s="82" t="s">
        <v>2117</v>
      </c>
      <c r="G644" s="81">
        <v>1035</v>
      </c>
      <c r="H644" s="81" t="s">
        <v>1187</v>
      </c>
      <c r="I644" s="85">
        <v>33275</v>
      </c>
      <c r="J644" s="85">
        <v>8.8696887092161489</v>
      </c>
      <c r="K644" s="86">
        <v>6119.7925583334491</v>
      </c>
      <c r="L644" s="87">
        <f t="shared" si="102"/>
        <v>1.0199654263889082</v>
      </c>
      <c r="M644" s="86">
        <f t="shared" si="123"/>
        <v>27819.557004757469</v>
      </c>
      <c r="N644" s="86">
        <v>0</v>
      </c>
      <c r="O644" s="86">
        <v>0</v>
      </c>
      <c r="P644" s="86">
        <v>2331.789038893668</v>
      </c>
      <c r="Q644" s="86">
        <v>0</v>
      </c>
      <c r="R644" s="86">
        <v>0</v>
      </c>
      <c r="S644" s="86">
        <f t="shared" si="124"/>
        <v>36271.138601984581</v>
      </c>
      <c r="T644" s="81" t="s">
        <v>2084</v>
      </c>
      <c r="U644" s="83">
        <f t="shared" ref="U644:U676" si="126">AF644</f>
        <v>2026</v>
      </c>
      <c r="V644" s="86">
        <v>0</v>
      </c>
      <c r="W644" s="86">
        <f t="shared" si="125"/>
        <v>36271.138601984581</v>
      </c>
      <c r="X644" s="86"/>
      <c r="Y644" s="88"/>
      <c r="Z644" s="86" t="s">
        <v>641</v>
      </c>
      <c r="AA644" s="89" t="s">
        <v>2052</v>
      </c>
      <c r="AB644" s="90">
        <v>2020</v>
      </c>
      <c r="AC644" s="88" t="s">
        <v>2118</v>
      </c>
      <c r="AD644" s="90">
        <v>5</v>
      </c>
      <c r="AE644" s="172">
        <f t="shared" si="121"/>
        <v>46088</v>
      </c>
      <c r="AF644" s="91">
        <f t="shared" si="119"/>
        <v>2026</v>
      </c>
    </row>
    <row r="645" spans="1:32" ht="14.25" customHeight="1">
      <c r="A645" s="81" t="s">
        <v>31</v>
      </c>
      <c r="B645" s="81">
        <v>601615</v>
      </c>
      <c r="C645" s="81" t="s">
        <v>2016</v>
      </c>
      <c r="D645" s="82" t="s">
        <v>2017</v>
      </c>
      <c r="E645" s="83" t="s">
        <v>2119</v>
      </c>
      <c r="F645" s="82" t="s">
        <v>2120</v>
      </c>
      <c r="G645" s="81">
        <v>1035</v>
      </c>
      <c r="H645" s="81" t="s">
        <v>1187</v>
      </c>
      <c r="I645" s="85">
        <v>10052</v>
      </c>
      <c r="J645" s="85">
        <v>8.8696887092161489</v>
      </c>
      <c r="K645" s="86">
        <v>6119.7925583334491</v>
      </c>
      <c r="L645" s="87">
        <f t="shared" si="102"/>
        <v>1.0199654263889082</v>
      </c>
      <c r="M645" s="86">
        <f t="shared" si="123"/>
        <v>4132.8999077278559</v>
      </c>
      <c r="N645" s="86">
        <v>0</v>
      </c>
      <c r="O645" s="86">
        <v>0</v>
      </c>
      <c r="P645" s="86">
        <v>2331.789038893668</v>
      </c>
      <c r="Q645" s="86">
        <v>0</v>
      </c>
      <c r="R645" s="86">
        <v>0</v>
      </c>
      <c r="S645" s="86">
        <f t="shared" si="124"/>
        <v>12584.481504954972</v>
      </c>
      <c r="T645" s="81" t="s">
        <v>2084</v>
      </c>
      <c r="U645" s="83">
        <f t="shared" si="126"/>
        <v>2026</v>
      </c>
      <c r="V645" s="86">
        <v>0</v>
      </c>
      <c r="W645" s="86">
        <f t="shared" si="125"/>
        <v>12584.481504954972</v>
      </c>
      <c r="X645" s="86"/>
      <c r="Y645" s="88"/>
      <c r="Z645" s="86" t="s">
        <v>641</v>
      </c>
      <c r="AA645" s="89" t="s">
        <v>2052</v>
      </c>
      <c r="AB645" s="90">
        <v>2020</v>
      </c>
      <c r="AC645" s="88" t="s">
        <v>2118</v>
      </c>
      <c r="AD645" s="90">
        <v>5</v>
      </c>
      <c r="AE645" s="172">
        <f t="shared" si="121"/>
        <v>46088</v>
      </c>
      <c r="AF645" s="91">
        <f t="shared" si="119"/>
        <v>2026</v>
      </c>
    </row>
    <row r="646" spans="1:32" ht="14.25" customHeight="1">
      <c r="A646" s="81" t="s">
        <v>31</v>
      </c>
      <c r="B646" s="81">
        <v>601615</v>
      </c>
      <c r="C646" s="81" t="s">
        <v>2016</v>
      </c>
      <c r="D646" s="82" t="s">
        <v>2017</v>
      </c>
      <c r="E646" s="83" t="s">
        <v>2121</v>
      </c>
      <c r="F646" s="82" t="s">
        <v>2122</v>
      </c>
      <c r="G646" s="81">
        <v>1035</v>
      </c>
      <c r="H646" s="81" t="s">
        <v>1187</v>
      </c>
      <c r="I646" s="85">
        <v>11685</v>
      </c>
      <c r="J646" s="85">
        <v>8.8696887092161489</v>
      </c>
      <c r="K646" s="86">
        <v>6119.7925583334491</v>
      </c>
      <c r="L646" s="87">
        <f t="shared" si="102"/>
        <v>1.0199654263889082</v>
      </c>
      <c r="M646" s="86">
        <f t="shared" si="123"/>
        <v>5798.5034490209428</v>
      </c>
      <c r="N646" s="86">
        <v>0</v>
      </c>
      <c r="O646" s="86">
        <v>0</v>
      </c>
      <c r="P646" s="86">
        <v>2331.789038893668</v>
      </c>
      <c r="Q646" s="86">
        <v>0</v>
      </c>
      <c r="R646" s="86">
        <v>632.44000000000005</v>
      </c>
      <c r="S646" s="86">
        <f t="shared" si="124"/>
        <v>14882.52504624806</v>
      </c>
      <c r="T646" s="81" t="s">
        <v>2084</v>
      </c>
      <c r="U646" s="83">
        <f t="shared" si="126"/>
        <v>2026</v>
      </c>
      <c r="V646" s="86">
        <v>0</v>
      </c>
      <c r="W646" s="86">
        <f t="shared" si="125"/>
        <v>14882.52504624806</v>
      </c>
      <c r="X646" s="86"/>
      <c r="Y646" s="88"/>
      <c r="Z646" s="86" t="s">
        <v>641</v>
      </c>
      <c r="AA646" s="89" t="s">
        <v>2123</v>
      </c>
      <c r="AB646" s="90">
        <v>2020</v>
      </c>
      <c r="AC646" s="88" t="s">
        <v>1836</v>
      </c>
      <c r="AD646" s="90">
        <v>5</v>
      </c>
      <c r="AE646" s="172">
        <f t="shared" si="121"/>
        <v>46013</v>
      </c>
      <c r="AF646" s="91">
        <f t="shared" si="119"/>
        <v>2026</v>
      </c>
    </row>
    <row r="647" spans="1:32" ht="14.25" customHeight="1">
      <c r="A647" s="81" t="s">
        <v>31</v>
      </c>
      <c r="B647" s="81">
        <v>601615</v>
      </c>
      <c r="C647" s="81" t="s">
        <v>2016</v>
      </c>
      <c r="D647" s="82" t="s">
        <v>2017</v>
      </c>
      <c r="E647" s="83" t="s">
        <v>2124</v>
      </c>
      <c r="F647" s="82" t="s">
        <v>2125</v>
      </c>
      <c r="G647" s="81">
        <v>1035</v>
      </c>
      <c r="H647" s="81" t="s">
        <v>1187</v>
      </c>
      <c r="I647" s="85">
        <v>20554</v>
      </c>
      <c r="J647" s="85">
        <v>8.8696887092161489</v>
      </c>
      <c r="K647" s="86">
        <v>6119.7925583334491</v>
      </c>
      <c r="L647" s="87">
        <f t="shared" si="102"/>
        <v>1.0199654263889082</v>
      </c>
      <c r="M647" s="86">
        <f t="shared" si="123"/>
        <v>14844.57681566417</v>
      </c>
      <c r="N647" s="86">
        <v>0</v>
      </c>
      <c r="O647" s="86">
        <v>0</v>
      </c>
      <c r="P647" s="86">
        <v>2331.789038893668</v>
      </c>
      <c r="Q647" s="86">
        <v>2926.775516226794</v>
      </c>
      <c r="R647" s="86">
        <v>0</v>
      </c>
      <c r="S647" s="86">
        <f t="shared" si="124"/>
        <v>26222.93392911808</v>
      </c>
      <c r="T647" s="81" t="s">
        <v>2084</v>
      </c>
      <c r="U647" s="83">
        <f t="shared" si="126"/>
        <v>2027</v>
      </c>
      <c r="V647" s="86">
        <v>0</v>
      </c>
      <c r="W647" s="86">
        <f t="shared" si="125"/>
        <v>26222.93392911808</v>
      </c>
      <c r="X647" s="86"/>
      <c r="Y647" s="88"/>
      <c r="Z647" s="86" t="s">
        <v>641</v>
      </c>
      <c r="AA647" s="89" t="s">
        <v>2052</v>
      </c>
      <c r="AB647" s="90">
        <v>2021</v>
      </c>
      <c r="AC647" s="88" t="s">
        <v>2126</v>
      </c>
      <c r="AD647" s="90">
        <v>5</v>
      </c>
      <c r="AE647" s="172">
        <f t="shared" si="121"/>
        <v>46398</v>
      </c>
      <c r="AF647" s="91">
        <f t="shared" si="119"/>
        <v>2027</v>
      </c>
    </row>
    <row r="648" spans="1:32" ht="14.25" customHeight="1">
      <c r="A648" s="81" t="s">
        <v>31</v>
      </c>
      <c r="B648" s="81">
        <v>601615</v>
      </c>
      <c r="C648" s="81" t="s">
        <v>2016</v>
      </c>
      <c r="D648" s="82" t="s">
        <v>2017</v>
      </c>
      <c r="E648" s="83" t="s">
        <v>2127</v>
      </c>
      <c r="F648" s="82" t="s">
        <v>2128</v>
      </c>
      <c r="G648" s="81">
        <v>1035</v>
      </c>
      <c r="H648" s="81" t="s">
        <v>1187</v>
      </c>
      <c r="I648" s="85">
        <v>15200</v>
      </c>
      <c r="J648" s="85">
        <v>8.8696887092161489</v>
      </c>
      <c r="K648" s="86">
        <v>6119.7925583334491</v>
      </c>
      <c r="L648" s="87">
        <f t="shared" si="102"/>
        <v>1.0199654263889082</v>
      </c>
      <c r="M648" s="86">
        <f t="shared" si="123"/>
        <v>9383.6819227779561</v>
      </c>
      <c r="N648" s="86">
        <v>0</v>
      </c>
      <c r="O648" s="86">
        <v>0</v>
      </c>
      <c r="P648" s="86">
        <v>2331.789038893668</v>
      </c>
      <c r="Q648" s="86">
        <v>0</v>
      </c>
      <c r="R648" s="86">
        <v>0</v>
      </c>
      <c r="S648" s="86">
        <f t="shared" si="124"/>
        <v>17835.263520005072</v>
      </c>
      <c r="T648" s="81" t="s">
        <v>2084</v>
      </c>
      <c r="U648" s="83">
        <f t="shared" si="126"/>
        <v>2027</v>
      </c>
      <c r="V648" s="86">
        <v>0</v>
      </c>
      <c r="W648" s="86">
        <f t="shared" si="125"/>
        <v>17835.263520005072</v>
      </c>
      <c r="X648" s="86"/>
      <c r="Y648" s="88"/>
      <c r="Z648" s="86" t="s">
        <v>556</v>
      </c>
      <c r="AA648" s="89" t="s">
        <v>1662</v>
      </c>
      <c r="AB648" s="90">
        <v>2021</v>
      </c>
      <c r="AC648" s="88" t="s">
        <v>2129</v>
      </c>
      <c r="AD648" s="90">
        <v>5</v>
      </c>
      <c r="AE648" s="172">
        <f t="shared" si="121"/>
        <v>46512</v>
      </c>
      <c r="AF648" s="91">
        <f t="shared" si="119"/>
        <v>2027</v>
      </c>
    </row>
    <row r="649" spans="1:32" ht="14.25" customHeight="1">
      <c r="A649" s="81" t="s">
        <v>31</v>
      </c>
      <c r="B649" s="81">
        <v>601615</v>
      </c>
      <c r="C649" s="81" t="s">
        <v>2016</v>
      </c>
      <c r="D649" s="82" t="s">
        <v>2017</v>
      </c>
      <c r="E649" s="83" t="s">
        <v>2130</v>
      </c>
      <c r="F649" s="82" t="s">
        <v>2131</v>
      </c>
      <c r="G649" s="81">
        <v>1035</v>
      </c>
      <c r="H649" s="81" t="s">
        <v>1187</v>
      </c>
      <c r="I649" s="85">
        <v>19393</v>
      </c>
      <c r="J649" s="85">
        <v>8.8696887092161489</v>
      </c>
      <c r="K649" s="86">
        <v>6119.7925583334491</v>
      </c>
      <c r="L649" s="87">
        <f t="shared" si="102"/>
        <v>1.0199654263889082</v>
      </c>
      <c r="M649" s="86">
        <f t="shared" si="123"/>
        <v>13660.396955626647</v>
      </c>
      <c r="N649" s="86">
        <v>0</v>
      </c>
      <c r="O649" s="86">
        <v>0</v>
      </c>
      <c r="P649" s="86">
        <v>2331.789038893668</v>
      </c>
      <c r="Q649" s="86">
        <v>0</v>
      </c>
      <c r="R649" s="86">
        <v>0</v>
      </c>
      <c r="S649" s="86">
        <f t="shared" si="124"/>
        <v>22111.978552853765</v>
      </c>
      <c r="T649" s="81" t="s">
        <v>2084</v>
      </c>
      <c r="U649" s="83">
        <f t="shared" si="126"/>
        <v>2027</v>
      </c>
      <c r="V649" s="86">
        <v>0</v>
      </c>
      <c r="W649" s="86">
        <f t="shared" si="125"/>
        <v>22111.978552853765</v>
      </c>
      <c r="X649" s="86"/>
      <c r="Y649" s="88"/>
      <c r="Z649" s="86" t="s">
        <v>556</v>
      </c>
      <c r="AA649" s="89" t="s">
        <v>1662</v>
      </c>
      <c r="AB649" s="90">
        <v>2021</v>
      </c>
      <c r="AC649" s="88" t="s">
        <v>1899</v>
      </c>
      <c r="AD649" s="90">
        <v>5</v>
      </c>
      <c r="AE649" s="172">
        <f t="shared" si="121"/>
        <v>46517</v>
      </c>
      <c r="AF649" s="91">
        <f t="shared" si="119"/>
        <v>2027</v>
      </c>
    </row>
    <row r="650" spans="1:32" ht="14.25" customHeight="1">
      <c r="A650" s="81" t="s">
        <v>31</v>
      </c>
      <c r="B650" s="81">
        <v>601615</v>
      </c>
      <c r="C650" s="81" t="s">
        <v>2016</v>
      </c>
      <c r="D650" s="82" t="s">
        <v>2017</v>
      </c>
      <c r="E650" s="83" t="s">
        <v>2132</v>
      </c>
      <c r="F650" s="82" t="s">
        <v>2133</v>
      </c>
      <c r="G650" s="81">
        <v>1035</v>
      </c>
      <c r="H650" s="81" t="s">
        <v>1187</v>
      </c>
      <c r="I650" s="85">
        <v>6730</v>
      </c>
      <c r="J650" s="85">
        <v>8.8696887092161489</v>
      </c>
      <c r="K650" s="86">
        <v>6119.7925583334491</v>
      </c>
      <c r="L650" s="87">
        <f t="shared" si="102"/>
        <v>1.0199654263889082</v>
      </c>
      <c r="M650" s="86">
        <f t="shared" si="123"/>
        <v>744.57476126390293</v>
      </c>
      <c r="N650" s="86">
        <v>0</v>
      </c>
      <c r="O650" s="86">
        <v>0</v>
      </c>
      <c r="P650" s="86">
        <v>2331.789038893668</v>
      </c>
      <c r="Q650" s="86">
        <v>841.54552009907775</v>
      </c>
      <c r="R650" s="86">
        <v>0</v>
      </c>
      <c r="S650" s="86">
        <f t="shared" si="124"/>
        <v>10037.701878590098</v>
      </c>
      <c r="T650" s="81" t="s">
        <v>2084</v>
      </c>
      <c r="U650" s="83">
        <f t="shared" si="126"/>
        <v>2027</v>
      </c>
      <c r="V650" s="86">
        <v>0</v>
      </c>
      <c r="W650" s="86">
        <f t="shared" si="125"/>
        <v>10037.701878590098</v>
      </c>
      <c r="X650" s="86"/>
      <c r="Y650" s="88"/>
      <c r="Z650" s="86" t="s">
        <v>556</v>
      </c>
      <c r="AA650" s="89" t="s">
        <v>1662</v>
      </c>
      <c r="AB650" s="90">
        <v>2021</v>
      </c>
      <c r="AC650" s="88" t="s">
        <v>2129</v>
      </c>
      <c r="AD650" s="90">
        <v>5</v>
      </c>
      <c r="AE650" s="172">
        <f t="shared" si="121"/>
        <v>46512</v>
      </c>
      <c r="AF650" s="91">
        <f t="shared" si="119"/>
        <v>2027</v>
      </c>
    </row>
    <row r="651" spans="1:32" ht="14.25" customHeight="1">
      <c r="A651" s="81" t="s">
        <v>31</v>
      </c>
      <c r="B651" s="81">
        <v>601615</v>
      </c>
      <c r="C651" s="81" t="s">
        <v>2016</v>
      </c>
      <c r="D651" s="82" t="s">
        <v>2017</v>
      </c>
      <c r="E651" s="83" t="s">
        <v>2134</v>
      </c>
      <c r="F651" s="82" t="s">
        <v>2135</v>
      </c>
      <c r="G651" s="81">
        <v>1035</v>
      </c>
      <c r="H651" s="81" t="s">
        <v>1187</v>
      </c>
      <c r="I651" s="85">
        <v>7272</v>
      </c>
      <c r="J651" s="85">
        <v>8.8696887092161489</v>
      </c>
      <c r="K651" s="86">
        <v>6119.7925583334491</v>
      </c>
      <c r="L651" s="87">
        <f t="shared" si="102"/>
        <v>1.0199654263889082</v>
      </c>
      <c r="M651" s="86">
        <f t="shared" si="123"/>
        <v>1297.3960223666911</v>
      </c>
      <c r="N651" s="86">
        <v>0</v>
      </c>
      <c r="O651" s="86">
        <v>0</v>
      </c>
      <c r="P651" s="86">
        <v>2331.789038893668</v>
      </c>
      <c r="Q651" s="86">
        <v>0</v>
      </c>
      <c r="R651" s="86">
        <v>0</v>
      </c>
      <c r="S651" s="86">
        <f t="shared" si="124"/>
        <v>9748.9776195938084</v>
      </c>
      <c r="T651" s="81" t="s">
        <v>2084</v>
      </c>
      <c r="U651" s="83">
        <f t="shared" si="126"/>
        <v>2027</v>
      </c>
      <c r="V651" s="86">
        <v>0</v>
      </c>
      <c r="W651" s="86">
        <f t="shared" si="125"/>
        <v>9748.9776195938084</v>
      </c>
      <c r="X651" s="86"/>
      <c r="Y651" s="88"/>
      <c r="Z651" s="86" t="s">
        <v>556</v>
      </c>
      <c r="AA651" s="89" t="s">
        <v>1662</v>
      </c>
      <c r="AB651" s="90">
        <v>2021</v>
      </c>
      <c r="AC651" s="88" t="s">
        <v>2136</v>
      </c>
      <c r="AD651" s="90">
        <v>5</v>
      </c>
      <c r="AE651" s="172">
        <f t="shared" si="121"/>
        <v>46449</v>
      </c>
      <c r="AF651" s="91">
        <f t="shared" si="119"/>
        <v>2027</v>
      </c>
    </row>
    <row r="652" spans="1:32" ht="14.25" customHeight="1">
      <c r="A652" s="81" t="s">
        <v>31</v>
      </c>
      <c r="B652" s="81">
        <v>601615</v>
      </c>
      <c r="C652" s="81" t="s">
        <v>2016</v>
      </c>
      <c r="D652" s="82" t="s">
        <v>2017</v>
      </c>
      <c r="E652" s="83" t="s">
        <v>2137</v>
      </c>
      <c r="F652" s="82" t="s">
        <v>2138</v>
      </c>
      <c r="G652" s="81">
        <v>1035</v>
      </c>
      <c r="H652" s="81" t="s">
        <v>1187</v>
      </c>
      <c r="I652" s="85">
        <v>13340</v>
      </c>
      <c r="J652" s="85">
        <v>8.8696887092161489</v>
      </c>
      <c r="K652" s="86">
        <v>6119.7925583334491</v>
      </c>
      <c r="L652" s="87">
        <f t="shared" si="102"/>
        <v>1.0199654263889082</v>
      </c>
      <c r="M652" s="86">
        <f t="shared" si="123"/>
        <v>7486.5462296945861</v>
      </c>
      <c r="N652" s="86">
        <v>0</v>
      </c>
      <c r="O652" s="86">
        <v>0</v>
      </c>
      <c r="P652" s="86">
        <v>2331.789038893668</v>
      </c>
      <c r="Q652" s="86">
        <v>0</v>
      </c>
      <c r="R652" s="86">
        <v>0</v>
      </c>
      <c r="S652" s="86">
        <f t="shared" si="124"/>
        <v>15938.127826921704</v>
      </c>
      <c r="T652" s="81" t="s">
        <v>2084</v>
      </c>
      <c r="U652" s="83">
        <f t="shared" si="126"/>
        <v>2027</v>
      </c>
      <c r="V652" s="86">
        <v>0</v>
      </c>
      <c r="W652" s="86">
        <f t="shared" si="125"/>
        <v>15938.127826921704</v>
      </c>
      <c r="X652" s="86"/>
      <c r="Y652" s="88"/>
      <c r="Z652" s="86" t="s">
        <v>556</v>
      </c>
      <c r="AA652" s="89" t="s">
        <v>1662</v>
      </c>
      <c r="AB652" s="90">
        <v>2021</v>
      </c>
      <c r="AC652" s="88" t="s">
        <v>2129</v>
      </c>
      <c r="AD652" s="90">
        <v>5</v>
      </c>
      <c r="AE652" s="172">
        <f t="shared" si="121"/>
        <v>46512</v>
      </c>
      <c r="AF652" s="91">
        <f t="shared" si="119"/>
        <v>2027</v>
      </c>
    </row>
    <row r="653" spans="1:32" ht="14.25" customHeight="1">
      <c r="A653" s="81" t="s">
        <v>31</v>
      </c>
      <c r="B653" s="81">
        <v>601615</v>
      </c>
      <c r="C653" s="81" t="s">
        <v>2016</v>
      </c>
      <c r="D653" s="94" t="s">
        <v>2017</v>
      </c>
      <c r="E653" s="83" t="s">
        <v>2139</v>
      </c>
      <c r="F653" s="82" t="s">
        <v>2140</v>
      </c>
      <c r="G653" s="81">
        <v>1035</v>
      </c>
      <c r="H653" s="81" t="s">
        <v>1187</v>
      </c>
      <c r="I653" s="85">
        <v>20629</v>
      </c>
      <c r="J653" s="85">
        <v>8.8696887092161489</v>
      </c>
      <c r="K653" s="86">
        <v>6119.7925583334491</v>
      </c>
      <c r="L653" s="87">
        <f t="shared" si="102"/>
        <v>1.0199654263889082</v>
      </c>
      <c r="M653" s="86">
        <f t="shared" si="123"/>
        <v>14921.074222643338</v>
      </c>
      <c r="N653" s="86">
        <v>0</v>
      </c>
      <c r="O653" s="86">
        <v>0</v>
      </c>
      <c r="P653" s="86">
        <v>2331.789038893668</v>
      </c>
      <c r="Q653" s="86">
        <v>0</v>
      </c>
      <c r="R653" s="86">
        <v>0</v>
      </c>
      <c r="S653" s="86">
        <f t="shared" si="124"/>
        <v>23372.655819870455</v>
      </c>
      <c r="T653" s="81" t="s">
        <v>2084</v>
      </c>
      <c r="U653" s="83">
        <f t="shared" si="126"/>
        <v>2027</v>
      </c>
      <c r="V653" s="86">
        <v>0</v>
      </c>
      <c r="W653" s="86">
        <f t="shared" si="125"/>
        <v>23372.655819870455</v>
      </c>
      <c r="X653" s="86"/>
      <c r="Y653" s="88"/>
      <c r="Z653" s="86" t="s">
        <v>556</v>
      </c>
      <c r="AA653" s="89" t="s">
        <v>1662</v>
      </c>
      <c r="AB653" s="90">
        <v>2021</v>
      </c>
      <c r="AC653" s="88" t="s">
        <v>1628</v>
      </c>
      <c r="AD653" s="90">
        <v>5</v>
      </c>
      <c r="AE653" s="172">
        <f t="shared" si="121"/>
        <v>46515</v>
      </c>
      <c r="AF653" s="91">
        <f t="shared" si="119"/>
        <v>2027</v>
      </c>
    </row>
    <row r="654" spans="1:32" ht="14.25" customHeight="1">
      <c r="A654" s="81" t="s">
        <v>31</v>
      </c>
      <c r="B654" s="81">
        <v>601615</v>
      </c>
      <c r="C654" s="81" t="s">
        <v>2016</v>
      </c>
      <c r="D654" s="94" t="s">
        <v>2017</v>
      </c>
      <c r="E654" s="83" t="s">
        <v>2141</v>
      </c>
      <c r="F654" s="82" t="s">
        <v>2142</v>
      </c>
      <c r="G654" s="81">
        <v>1035</v>
      </c>
      <c r="H654" s="81" t="s">
        <v>1187</v>
      </c>
      <c r="I654" s="85">
        <v>11784</v>
      </c>
      <c r="J654" s="85">
        <v>8.8696887092161489</v>
      </c>
      <c r="K654" s="86">
        <v>6119.7925583334491</v>
      </c>
      <c r="L654" s="87">
        <f t="shared" si="102"/>
        <v>1.0199654263889082</v>
      </c>
      <c r="M654" s="86">
        <f t="shared" si="123"/>
        <v>5899.4800262334447</v>
      </c>
      <c r="N654" s="86">
        <v>0</v>
      </c>
      <c r="O654" s="86">
        <v>0</v>
      </c>
      <c r="P654" s="86">
        <v>2331.789038893668</v>
      </c>
      <c r="Q654" s="86">
        <v>2926.775516226794</v>
      </c>
      <c r="R654" s="86">
        <v>0</v>
      </c>
      <c r="S654" s="86">
        <f t="shared" si="124"/>
        <v>17277.837139687355</v>
      </c>
      <c r="T654" s="81" t="s">
        <v>2084</v>
      </c>
      <c r="U654" s="83">
        <f t="shared" si="126"/>
        <v>2027</v>
      </c>
      <c r="V654" s="86">
        <v>0</v>
      </c>
      <c r="W654" s="86">
        <f t="shared" si="125"/>
        <v>17277.837139687355</v>
      </c>
      <c r="X654" s="86"/>
      <c r="Y654" s="88"/>
      <c r="Z654" s="86" t="s">
        <v>556</v>
      </c>
      <c r="AA654" s="89" t="s">
        <v>1662</v>
      </c>
      <c r="AB654" s="90">
        <v>2021</v>
      </c>
      <c r="AC654" s="88" t="s">
        <v>2129</v>
      </c>
      <c r="AD654" s="90">
        <v>5</v>
      </c>
      <c r="AE654" s="172">
        <f t="shared" si="121"/>
        <v>46512</v>
      </c>
      <c r="AF654" s="91">
        <f t="shared" si="119"/>
        <v>2027</v>
      </c>
    </row>
    <row r="655" spans="1:32" ht="14.25" customHeight="1">
      <c r="A655" s="81" t="s">
        <v>31</v>
      </c>
      <c r="B655" s="81">
        <v>601615</v>
      </c>
      <c r="C655" s="81" t="s">
        <v>2016</v>
      </c>
      <c r="D655" s="94" t="s">
        <v>2017</v>
      </c>
      <c r="E655" s="83" t="s">
        <v>2143</v>
      </c>
      <c r="F655" s="82" t="s">
        <v>2144</v>
      </c>
      <c r="G655" s="81">
        <v>1035</v>
      </c>
      <c r="H655" s="81" t="s">
        <v>1187</v>
      </c>
      <c r="I655" s="85">
        <v>8822</v>
      </c>
      <c r="J655" s="85">
        <v>8.8696887092161489</v>
      </c>
      <c r="K655" s="86">
        <v>6119.7925583334491</v>
      </c>
      <c r="L655" s="87">
        <f t="shared" si="102"/>
        <v>1.0199654263889082</v>
      </c>
      <c r="M655" s="86">
        <f t="shared" si="123"/>
        <v>2878.342433269499</v>
      </c>
      <c r="N655" s="86">
        <v>0</v>
      </c>
      <c r="O655" s="86">
        <v>0</v>
      </c>
      <c r="P655" s="86">
        <v>2331.789038893668</v>
      </c>
      <c r="Q655" s="86">
        <v>0</v>
      </c>
      <c r="R655" s="86">
        <v>41.42</v>
      </c>
      <c r="S655" s="86">
        <f t="shared" si="124"/>
        <v>11371.344030496617</v>
      </c>
      <c r="T655" s="81" t="s">
        <v>2084</v>
      </c>
      <c r="U655" s="83">
        <f t="shared" si="126"/>
        <v>2027</v>
      </c>
      <c r="V655" s="86">
        <v>0</v>
      </c>
      <c r="W655" s="86">
        <f t="shared" si="125"/>
        <v>11371.344030496617</v>
      </c>
      <c r="X655" s="86"/>
      <c r="Y655" s="88"/>
      <c r="Z655" s="86" t="s">
        <v>556</v>
      </c>
      <c r="AA655" s="89" t="s">
        <v>1662</v>
      </c>
      <c r="AB655" s="90">
        <v>2021</v>
      </c>
      <c r="AC655" s="88" t="s">
        <v>2129</v>
      </c>
      <c r="AD655" s="90">
        <v>5</v>
      </c>
      <c r="AE655" s="172">
        <f t="shared" si="121"/>
        <v>46512</v>
      </c>
      <c r="AF655" s="91">
        <f t="shared" si="119"/>
        <v>2027</v>
      </c>
    </row>
    <row r="656" spans="1:32" ht="14.25" customHeight="1">
      <c r="A656" s="81" t="s">
        <v>31</v>
      </c>
      <c r="B656" s="81">
        <v>601615</v>
      </c>
      <c r="C656" s="81" t="s">
        <v>2016</v>
      </c>
      <c r="D656" s="94" t="s">
        <v>2017</v>
      </c>
      <c r="E656" s="83" t="s">
        <v>2145</v>
      </c>
      <c r="F656" s="82" t="s">
        <v>2146</v>
      </c>
      <c r="G656" s="81">
        <v>1035</v>
      </c>
      <c r="H656" s="81" t="s">
        <v>1187</v>
      </c>
      <c r="I656" s="85">
        <v>27251</v>
      </c>
      <c r="J656" s="85">
        <v>8.8696887092161489</v>
      </c>
      <c r="K656" s="86">
        <v>6119.7925583334491</v>
      </c>
      <c r="L656" s="87">
        <f t="shared" si="102"/>
        <v>1.0199654263889082</v>
      </c>
      <c r="M656" s="86">
        <f t="shared" si="123"/>
        <v>21675.285276190687</v>
      </c>
      <c r="N656" s="86">
        <v>0</v>
      </c>
      <c r="O656" s="86">
        <v>0</v>
      </c>
      <c r="P656" s="86">
        <v>2331.789038893668</v>
      </c>
      <c r="Q656" s="86">
        <v>0</v>
      </c>
      <c r="R656" s="86">
        <v>0</v>
      </c>
      <c r="S656" s="86">
        <f t="shared" si="124"/>
        <v>30126.866873417803</v>
      </c>
      <c r="T656" s="81" t="s">
        <v>2084</v>
      </c>
      <c r="U656" s="83">
        <f t="shared" si="126"/>
        <v>2027</v>
      </c>
      <c r="V656" s="86">
        <v>0</v>
      </c>
      <c r="W656" s="86">
        <f t="shared" si="125"/>
        <v>30126.866873417803</v>
      </c>
      <c r="X656" s="86"/>
      <c r="Y656" s="88"/>
      <c r="Z656" s="86" t="s">
        <v>556</v>
      </c>
      <c r="AA656" s="89" t="s">
        <v>1662</v>
      </c>
      <c r="AB656" s="90">
        <v>2021</v>
      </c>
      <c r="AC656" s="88" t="s">
        <v>2147</v>
      </c>
      <c r="AD656" s="90">
        <v>5</v>
      </c>
      <c r="AE656" s="172">
        <f t="shared" si="121"/>
        <v>46448</v>
      </c>
      <c r="AF656" s="91">
        <f t="shared" si="119"/>
        <v>2027</v>
      </c>
    </row>
    <row r="657" spans="1:32" ht="14.25" customHeight="1">
      <c r="A657" s="81" t="s">
        <v>31</v>
      </c>
      <c r="B657" s="81">
        <v>601615</v>
      </c>
      <c r="C657" s="81" t="s">
        <v>2016</v>
      </c>
      <c r="D657" s="94" t="s">
        <v>2017</v>
      </c>
      <c r="E657" s="83" t="s">
        <v>2148</v>
      </c>
      <c r="F657" s="82" t="s">
        <v>2149</v>
      </c>
      <c r="G657" s="81">
        <v>1035</v>
      </c>
      <c r="H657" s="81" t="s">
        <v>1187</v>
      </c>
      <c r="I657" s="85">
        <v>10918</v>
      </c>
      <c r="J657" s="85">
        <v>8.8696887092161489</v>
      </c>
      <c r="K657" s="86">
        <v>6119.7925583334491</v>
      </c>
      <c r="L657" s="87">
        <f t="shared" si="102"/>
        <v>1.0199654263889082</v>
      </c>
      <c r="M657" s="86">
        <f t="shared" si="123"/>
        <v>5016.1899669806508</v>
      </c>
      <c r="N657" s="86">
        <v>0</v>
      </c>
      <c r="O657" s="86">
        <v>0</v>
      </c>
      <c r="P657" s="86">
        <v>2331.789038893668</v>
      </c>
      <c r="Q657" s="86">
        <v>2488.3640557327954</v>
      </c>
      <c r="R657" s="86">
        <v>0</v>
      </c>
      <c r="S657" s="86">
        <f t="shared" si="124"/>
        <v>15956.135619940564</v>
      </c>
      <c r="T657" s="81" t="s">
        <v>2084</v>
      </c>
      <c r="U657" s="83">
        <f t="shared" si="126"/>
        <v>2028</v>
      </c>
      <c r="V657" s="86">
        <v>0</v>
      </c>
      <c r="W657" s="86">
        <f t="shared" si="125"/>
        <v>15956.135619940564</v>
      </c>
      <c r="X657" s="86"/>
      <c r="Y657" s="88"/>
      <c r="Z657" s="86" t="s">
        <v>641</v>
      </c>
      <c r="AA657" s="89" t="s">
        <v>2052</v>
      </c>
      <c r="AB657" s="90">
        <v>2022</v>
      </c>
      <c r="AC657" s="88" t="s">
        <v>2150</v>
      </c>
      <c r="AD657" s="90">
        <v>5</v>
      </c>
      <c r="AE657" s="172">
        <f t="shared" si="121"/>
        <v>46665</v>
      </c>
      <c r="AF657" s="91">
        <f t="shared" si="119"/>
        <v>2028</v>
      </c>
    </row>
    <row r="658" spans="1:32" ht="14.25" customHeight="1">
      <c r="A658" s="81" t="s">
        <v>31</v>
      </c>
      <c r="B658" s="81">
        <v>601615</v>
      </c>
      <c r="C658" s="81" t="s">
        <v>2016</v>
      </c>
      <c r="D658" s="82" t="s">
        <v>2017</v>
      </c>
      <c r="E658" s="83" t="s">
        <v>2151</v>
      </c>
      <c r="F658" s="82" t="s">
        <v>2152</v>
      </c>
      <c r="G658" s="81">
        <v>1035</v>
      </c>
      <c r="H658" s="81" t="s">
        <v>1187</v>
      </c>
      <c r="I658" s="85">
        <v>18848</v>
      </c>
      <c r="J658" s="85">
        <v>8.8696887092161489</v>
      </c>
      <c r="K658" s="86">
        <v>6119.7925583334491</v>
      </c>
      <c r="L658" s="87">
        <f t="shared" si="102"/>
        <v>1.0199654263889082</v>
      </c>
      <c r="M658" s="86">
        <f t="shared" si="123"/>
        <v>13104.515798244693</v>
      </c>
      <c r="N658" s="86">
        <v>0</v>
      </c>
      <c r="O658" s="86">
        <v>0</v>
      </c>
      <c r="P658" s="86">
        <v>2331.789038893668</v>
      </c>
      <c r="Q658" s="86">
        <v>1965.0078138395074</v>
      </c>
      <c r="R658" s="86">
        <v>0</v>
      </c>
      <c r="S658" s="86">
        <f t="shared" si="124"/>
        <v>23521.105209311318</v>
      </c>
      <c r="T658" s="81" t="s">
        <v>2084</v>
      </c>
      <c r="U658" s="83">
        <f t="shared" si="126"/>
        <v>2028</v>
      </c>
      <c r="V658" s="86">
        <v>0</v>
      </c>
      <c r="W658" s="86">
        <f t="shared" si="125"/>
        <v>23521.105209311318</v>
      </c>
      <c r="X658" s="86"/>
      <c r="Y658" s="88"/>
      <c r="Z658" s="86" t="s">
        <v>641</v>
      </c>
      <c r="AA658" s="89" t="s">
        <v>2052</v>
      </c>
      <c r="AB658" s="90">
        <v>2022</v>
      </c>
      <c r="AC658" s="88" t="s">
        <v>2150</v>
      </c>
      <c r="AD658" s="90">
        <v>5</v>
      </c>
      <c r="AE658" s="172">
        <f t="shared" si="121"/>
        <v>46665</v>
      </c>
      <c r="AF658" s="91">
        <f t="shared" si="119"/>
        <v>2028</v>
      </c>
    </row>
    <row r="659" spans="1:32" ht="14.25" customHeight="1">
      <c r="A659" s="81" t="s">
        <v>31</v>
      </c>
      <c r="B659" s="81">
        <v>601615</v>
      </c>
      <c r="C659" s="81" t="s">
        <v>2016</v>
      </c>
      <c r="D659" s="82" t="s">
        <v>2017</v>
      </c>
      <c r="E659" s="83" t="s">
        <v>2153</v>
      </c>
      <c r="F659" s="82" t="s">
        <v>2154</v>
      </c>
      <c r="G659" s="81">
        <v>1035</v>
      </c>
      <c r="H659" s="81" t="s">
        <v>1187</v>
      </c>
      <c r="I659" s="85">
        <v>11091</v>
      </c>
      <c r="J659" s="85">
        <v>8.8696887092161489</v>
      </c>
      <c r="K659" s="86">
        <v>6119.7925583334491</v>
      </c>
      <c r="L659" s="87">
        <f t="shared" si="102"/>
        <v>1.0199654263889082</v>
      </c>
      <c r="M659" s="86">
        <f t="shared" si="123"/>
        <v>5192.6439857459318</v>
      </c>
      <c r="N659" s="86">
        <v>0</v>
      </c>
      <c r="O659" s="86">
        <v>0</v>
      </c>
      <c r="P659" s="86">
        <v>2331.789038893668</v>
      </c>
      <c r="Q659" s="86">
        <v>0</v>
      </c>
      <c r="R659" s="86">
        <v>0</v>
      </c>
      <c r="S659" s="86">
        <f t="shared" si="124"/>
        <v>13644.225582973049</v>
      </c>
      <c r="T659" s="81" t="s">
        <v>2084</v>
      </c>
      <c r="U659" s="83">
        <f t="shared" si="126"/>
        <v>2028</v>
      </c>
      <c r="V659" s="86">
        <v>0</v>
      </c>
      <c r="W659" s="86">
        <f t="shared" si="125"/>
        <v>13644.225582973049</v>
      </c>
      <c r="X659" s="86"/>
      <c r="Y659" s="88"/>
      <c r="Z659" s="86" t="s">
        <v>641</v>
      </c>
      <c r="AA659" s="89" t="s">
        <v>2052</v>
      </c>
      <c r="AB659" s="90">
        <v>2022</v>
      </c>
      <c r="AC659" s="88" t="s">
        <v>2155</v>
      </c>
      <c r="AD659" s="90">
        <v>5</v>
      </c>
      <c r="AE659" s="172">
        <f t="shared" si="121"/>
        <v>46677</v>
      </c>
      <c r="AF659" s="91">
        <f t="shared" si="119"/>
        <v>2028</v>
      </c>
    </row>
    <row r="660" spans="1:32" ht="14.25" customHeight="1">
      <c r="A660" s="81" t="s">
        <v>31</v>
      </c>
      <c r="B660" s="81">
        <v>601615</v>
      </c>
      <c r="C660" s="81" t="s">
        <v>2016</v>
      </c>
      <c r="D660" s="82" t="s">
        <v>2017</v>
      </c>
      <c r="E660" s="83" t="s">
        <v>2156</v>
      </c>
      <c r="F660" s="82" t="s">
        <v>2157</v>
      </c>
      <c r="G660" s="81">
        <v>1035</v>
      </c>
      <c r="H660" s="81" t="s">
        <v>1187</v>
      </c>
      <c r="I660" s="85">
        <v>24972</v>
      </c>
      <c r="J660" s="85">
        <v>8.8696887092161489</v>
      </c>
      <c r="K660" s="86">
        <v>6119.7925583334491</v>
      </c>
      <c r="L660" s="87">
        <f t="shared" si="102"/>
        <v>1.0199654263889082</v>
      </c>
      <c r="M660" s="86">
        <f t="shared" si="123"/>
        <v>19350.784069450365</v>
      </c>
      <c r="N660" s="86">
        <v>0</v>
      </c>
      <c r="O660" s="86">
        <v>0</v>
      </c>
      <c r="P660" s="86">
        <v>2331.789038893668</v>
      </c>
      <c r="Q660" s="86">
        <v>0</v>
      </c>
      <c r="R660" s="86">
        <v>0</v>
      </c>
      <c r="S660" s="86">
        <f t="shared" si="124"/>
        <v>27802.36566667748</v>
      </c>
      <c r="T660" s="81" t="s">
        <v>2084</v>
      </c>
      <c r="U660" s="83">
        <f t="shared" si="126"/>
        <v>2028</v>
      </c>
      <c r="V660" s="86">
        <v>0</v>
      </c>
      <c r="W660" s="86">
        <f t="shared" si="125"/>
        <v>27802.36566667748</v>
      </c>
      <c r="X660" s="86"/>
      <c r="Y660" s="88"/>
      <c r="Z660" s="86" t="s">
        <v>641</v>
      </c>
      <c r="AA660" s="89" t="s">
        <v>2052</v>
      </c>
      <c r="AB660" s="90">
        <v>2022</v>
      </c>
      <c r="AC660" s="88" t="s">
        <v>2158</v>
      </c>
      <c r="AD660" s="90">
        <v>5</v>
      </c>
      <c r="AE660" s="172">
        <f t="shared" si="121"/>
        <v>46685</v>
      </c>
      <c r="AF660" s="91">
        <f t="shared" si="119"/>
        <v>2028</v>
      </c>
    </row>
    <row r="661" spans="1:32" ht="14.25" customHeight="1">
      <c r="A661" s="81" t="s">
        <v>31</v>
      </c>
      <c r="B661" s="81">
        <v>601615</v>
      </c>
      <c r="C661" s="81" t="s">
        <v>2016</v>
      </c>
      <c r="D661" s="82" t="s">
        <v>2017</v>
      </c>
      <c r="E661" s="83" t="s">
        <v>2159</v>
      </c>
      <c r="F661" s="82" t="s">
        <v>2160</v>
      </c>
      <c r="G661" s="81">
        <v>1035</v>
      </c>
      <c r="H661" s="81" t="s">
        <v>1187</v>
      </c>
      <c r="I661" s="85">
        <v>13445</v>
      </c>
      <c r="J661" s="85">
        <v>8.8696887092161489</v>
      </c>
      <c r="K661" s="86">
        <v>6119.7925583334491</v>
      </c>
      <c r="L661" s="87">
        <f t="shared" si="102"/>
        <v>1.0199654263889082</v>
      </c>
      <c r="M661" s="86">
        <f t="shared" si="123"/>
        <v>7593.6425994654219</v>
      </c>
      <c r="N661" s="86">
        <v>0</v>
      </c>
      <c r="O661" s="86">
        <v>0</v>
      </c>
      <c r="P661" s="86">
        <v>2331.789038893668</v>
      </c>
      <c r="Q661" s="86">
        <v>0</v>
      </c>
      <c r="R661" s="86">
        <v>0</v>
      </c>
      <c r="S661" s="86">
        <f t="shared" si="124"/>
        <v>16045.224196692539</v>
      </c>
      <c r="T661" s="81" t="s">
        <v>2084</v>
      </c>
      <c r="U661" s="83">
        <f t="shared" si="126"/>
        <v>2028</v>
      </c>
      <c r="V661" s="86">
        <v>0</v>
      </c>
      <c r="W661" s="86">
        <f t="shared" si="125"/>
        <v>16045.224196692539</v>
      </c>
      <c r="X661" s="86"/>
      <c r="Y661" s="88"/>
      <c r="Z661" s="86" t="s">
        <v>641</v>
      </c>
      <c r="AA661" s="89" t="s">
        <v>2052</v>
      </c>
      <c r="AB661" s="90">
        <v>2022</v>
      </c>
      <c r="AC661" s="88" t="s">
        <v>2161</v>
      </c>
      <c r="AD661" s="90">
        <v>5</v>
      </c>
      <c r="AE661" s="172">
        <f t="shared" si="121"/>
        <v>46698</v>
      </c>
      <c r="AF661" s="91">
        <f t="shared" si="119"/>
        <v>2028</v>
      </c>
    </row>
    <row r="662" spans="1:32" ht="14.25" customHeight="1">
      <c r="A662" s="81" t="s">
        <v>31</v>
      </c>
      <c r="B662" s="81">
        <v>601615</v>
      </c>
      <c r="C662" s="81" t="s">
        <v>2016</v>
      </c>
      <c r="D662" s="82" t="s">
        <v>2017</v>
      </c>
      <c r="E662" s="83" t="s">
        <v>2162</v>
      </c>
      <c r="F662" s="82" t="s">
        <v>2163</v>
      </c>
      <c r="G662" s="81">
        <v>1035</v>
      </c>
      <c r="H662" s="81" t="s">
        <v>1187</v>
      </c>
      <c r="I662" s="85">
        <v>16552</v>
      </c>
      <c r="J662" s="85">
        <v>8.8696887092161489</v>
      </c>
      <c r="K662" s="86">
        <v>6119.7925583334491</v>
      </c>
      <c r="L662" s="87">
        <f t="shared" si="102"/>
        <v>1.0199654263889082</v>
      </c>
      <c r="M662" s="86">
        <f t="shared" si="123"/>
        <v>10762.675179255759</v>
      </c>
      <c r="N662" s="86">
        <v>0</v>
      </c>
      <c r="O662" s="86">
        <v>0</v>
      </c>
      <c r="P662" s="86">
        <v>2331.789038893668</v>
      </c>
      <c r="Q662" s="86">
        <v>0</v>
      </c>
      <c r="R662" s="86">
        <v>0</v>
      </c>
      <c r="S662" s="86">
        <f t="shared" si="124"/>
        <v>19214.256776482875</v>
      </c>
      <c r="T662" s="81" t="s">
        <v>2084</v>
      </c>
      <c r="U662" s="83">
        <f t="shared" si="126"/>
        <v>2028</v>
      </c>
      <c r="V662" s="86">
        <v>0</v>
      </c>
      <c r="W662" s="86">
        <f t="shared" si="125"/>
        <v>19214.256776482875</v>
      </c>
      <c r="X662" s="86"/>
      <c r="Y662" s="88"/>
      <c r="Z662" s="86" t="s">
        <v>641</v>
      </c>
      <c r="AA662" s="89" t="s">
        <v>2052</v>
      </c>
      <c r="AB662" s="90">
        <v>2022</v>
      </c>
      <c r="AC662" s="88" t="s">
        <v>2155</v>
      </c>
      <c r="AD662" s="90">
        <v>5</v>
      </c>
      <c r="AE662" s="172">
        <f t="shared" si="121"/>
        <v>46677</v>
      </c>
      <c r="AF662" s="91">
        <f t="shared" si="119"/>
        <v>2028</v>
      </c>
    </row>
    <row r="663" spans="1:32" ht="14.25" customHeight="1">
      <c r="A663" s="81" t="s">
        <v>31</v>
      </c>
      <c r="B663" s="81">
        <v>601615</v>
      </c>
      <c r="C663" s="81" t="s">
        <v>2016</v>
      </c>
      <c r="D663" s="82" t="s">
        <v>2017</v>
      </c>
      <c r="E663" s="83" t="s">
        <v>2164</v>
      </c>
      <c r="F663" s="82" t="s">
        <v>2165</v>
      </c>
      <c r="G663" s="81">
        <v>1035</v>
      </c>
      <c r="H663" s="81" t="s">
        <v>1187</v>
      </c>
      <c r="I663" s="85">
        <v>8689</v>
      </c>
      <c r="J663" s="85">
        <v>8.8696887092161489</v>
      </c>
      <c r="K663" s="86">
        <v>6119.7925583334491</v>
      </c>
      <c r="L663" s="87">
        <f t="shared" si="102"/>
        <v>1.0199654263889082</v>
      </c>
      <c r="M663" s="86">
        <f t="shared" si="123"/>
        <v>2742.6870315597739</v>
      </c>
      <c r="N663" s="86">
        <v>0</v>
      </c>
      <c r="O663" s="86">
        <v>0</v>
      </c>
      <c r="P663" s="86">
        <v>2331.789038893668</v>
      </c>
      <c r="Q663" s="86">
        <v>0</v>
      </c>
      <c r="R663" s="86">
        <v>0</v>
      </c>
      <c r="S663" s="86">
        <f t="shared" si="124"/>
        <v>11194.268628786891</v>
      </c>
      <c r="T663" s="81" t="s">
        <v>2084</v>
      </c>
      <c r="U663" s="83">
        <f t="shared" si="126"/>
        <v>2028</v>
      </c>
      <c r="V663" s="86">
        <v>0</v>
      </c>
      <c r="W663" s="86">
        <f t="shared" si="125"/>
        <v>11194.268628786891</v>
      </c>
      <c r="X663" s="86"/>
      <c r="Y663" s="88"/>
      <c r="Z663" s="86" t="s">
        <v>641</v>
      </c>
      <c r="AA663" s="89" t="s">
        <v>2052</v>
      </c>
      <c r="AB663" s="90">
        <v>2022</v>
      </c>
      <c r="AC663" s="88" t="s">
        <v>2155</v>
      </c>
      <c r="AD663" s="90">
        <v>5</v>
      </c>
      <c r="AE663" s="172">
        <f t="shared" si="121"/>
        <v>46677</v>
      </c>
      <c r="AF663" s="91">
        <f t="shared" si="119"/>
        <v>2028</v>
      </c>
    </row>
    <row r="664" spans="1:32" ht="14.25" customHeight="1">
      <c r="A664" s="81" t="s">
        <v>31</v>
      </c>
      <c r="B664" s="81">
        <v>601615</v>
      </c>
      <c r="C664" s="81" t="s">
        <v>2016</v>
      </c>
      <c r="D664" s="94" t="s">
        <v>2017</v>
      </c>
      <c r="E664" s="83" t="s">
        <v>2166</v>
      </c>
      <c r="F664" s="82" t="s">
        <v>2167</v>
      </c>
      <c r="G664" s="81">
        <v>1035</v>
      </c>
      <c r="H664" s="81" t="s">
        <v>1187</v>
      </c>
      <c r="I664" s="85">
        <v>7461</v>
      </c>
      <c r="J664" s="85">
        <v>8.8696887092161489</v>
      </c>
      <c r="K664" s="86">
        <v>6119.7925583334491</v>
      </c>
      <c r="L664" s="87">
        <f t="shared" si="102"/>
        <v>1.0199654263889082</v>
      </c>
      <c r="M664" s="86">
        <f t="shared" si="123"/>
        <v>1490.1694879541949</v>
      </c>
      <c r="N664" s="86">
        <v>0</v>
      </c>
      <c r="O664" s="86">
        <v>0</v>
      </c>
      <c r="P664" s="86">
        <v>2331.789038893668</v>
      </c>
      <c r="Q664" s="86">
        <v>0</v>
      </c>
      <c r="R664" s="86">
        <v>47.72</v>
      </c>
      <c r="S664" s="86">
        <f t="shared" si="124"/>
        <v>9989.4710851813106</v>
      </c>
      <c r="T664" s="81" t="s">
        <v>2084</v>
      </c>
      <c r="U664" s="83">
        <f t="shared" si="126"/>
        <v>2028</v>
      </c>
      <c r="V664" s="86">
        <v>0</v>
      </c>
      <c r="W664" s="86">
        <f t="shared" si="125"/>
        <v>9989.4710851813106</v>
      </c>
      <c r="X664" s="86"/>
      <c r="Y664" s="88"/>
      <c r="Z664" s="86" t="s">
        <v>641</v>
      </c>
      <c r="AA664" s="89" t="s">
        <v>2052</v>
      </c>
      <c r="AB664" s="90">
        <v>2022</v>
      </c>
      <c r="AC664" s="88" t="s">
        <v>2161</v>
      </c>
      <c r="AD664" s="90">
        <v>5</v>
      </c>
      <c r="AE664" s="172">
        <f t="shared" si="121"/>
        <v>46698</v>
      </c>
      <c r="AF664" s="91">
        <f t="shared" si="119"/>
        <v>2028</v>
      </c>
    </row>
    <row r="665" spans="1:32" ht="14.25" customHeight="1">
      <c r="A665" s="81" t="s">
        <v>31</v>
      </c>
      <c r="B665" s="81">
        <v>601615</v>
      </c>
      <c r="C665" s="81" t="s">
        <v>2016</v>
      </c>
      <c r="D665" s="94" t="s">
        <v>2017</v>
      </c>
      <c r="E665" s="83" t="s">
        <v>2168</v>
      </c>
      <c r="F665" s="82" t="s">
        <v>2169</v>
      </c>
      <c r="G665" s="81">
        <v>1035</v>
      </c>
      <c r="H665" s="81" t="s">
        <v>1187</v>
      </c>
      <c r="I665" s="85">
        <v>10928</v>
      </c>
      <c r="J665" s="85">
        <v>8.8696887092161489</v>
      </c>
      <c r="K665" s="86">
        <v>6119.7925583334491</v>
      </c>
      <c r="L665" s="87">
        <f t="shared" si="102"/>
        <v>1.0199654263889082</v>
      </c>
      <c r="M665" s="86">
        <f t="shared" si="123"/>
        <v>5026.3896212445397</v>
      </c>
      <c r="N665" s="86">
        <v>0</v>
      </c>
      <c r="O665" s="86">
        <v>0</v>
      </c>
      <c r="P665" s="86">
        <v>2331.789038893668</v>
      </c>
      <c r="Q665" s="86">
        <v>2030.4310025455636</v>
      </c>
      <c r="R665" s="86">
        <v>0</v>
      </c>
      <c r="S665" s="86">
        <f t="shared" si="124"/>
        <v>15508.402221017221</v>
      </c>
      <c r="T665" s="81" t="s">
        <v>2084</v>
      </c>
      <c r="U665" s="83">
        <f t="shared" si="126"/>
        <v>2028</v>
      </c>
      <c r="V665" s="86">
        <v>0</v>
      </c>
      <c r="W665" s="86">
        <f t="shared" si="125"/>
        <v>15508.402221017221</v>
      </c>
      <c r="X665" s="86"/>
      <c r="Y665" s="88"/>
      <c r="Z665" s="86" t="s">
        <v>641</v>
      </c>
      <c r="AA665" s="89" t="s">
        <v>1835</v>
      </c>
      <c r="AB665" s="90">
        <v>2022</v>
      </c>
      <c r="AC665" s="88" t="s">
        <v>2170</v>
      </c>
      <c r="AD665" s="90">
        <v>5</v>
      </c>
      <c r="AE665" s="172">
        <f t="shared" si="121"/>
        <v>46769</v>
      </c>
      <c r="AF665" s="91">
        <f t="shared" si="119"/>
        <v>2028</v>
      </c>
    </row>
    <row r="666" spans="1:32" ht="14.25" customHeight="1">
      <c r="A666" s="81" t="s">
        <v>31</v>
      </c>
      <c r="B666" s="81">
        <v>601615</v>
      </c>
      <c r="C666" s="81" t="s">
        <v>2016</v>
      </c>
      <c r="D666" s="82" t="s">
        <v>2017</v>
      </c>
      <c r="E666" s="83" t="s">
        <v>2171</v>
      </c>
      <c r="F666" s="82" t="s">
        <v>2172</v>
      </c>
      <c r="G666" s="81">
        <v>1035</v>
      </c>
      <c r="H666" s="81" t="s">
        <v>1187</v>
      </c>
      <c r="I666" s="85">
        <v>15459</v>
      </c>
      <c r="J666" s="85">
        <v>8.8696887092161489</v>
      </c>
      <c r="K666" s="86">
        <v>6119.7925583334491</v>
      </c>
      <c r="L666" s="87">
        <f t="shared" si="102"/>
        <v>1.0199654263889082</v>
      </c>
      <c r="M666" s="86">
        <f t="shared" si="123"/>
        <v>9647.8529682126828</v>
      </c>
      <c r="N666" s="86">
        <v>0</v>
      </c>
      <c r="O666" s="86">
        <v>0</v>
      </c>
      <c r="P666" s="86">
        <v>2331.789038893668</v>
      </c>
      <c r="Q666" s="86">
        <v>11374.347200548968</v>
      </c>
      <c r="R666" s="86">
        <v>0</v>
      </c>
      <c r="S666" s="86">
        <f t="shared" si="124"/>
        <v>29473.781765988766</v>
      </c>
      <c r="T666" s="81" t="s">
        <v>2084</v>
      </c>
      <c r="U666" s="83">
        <f t="shared" si="126"/>
        <v>2029</v>
      </c>
      <c r="V666" s="86">
        <v>0</v>
      </c>
      <c r="W666" s="86">
        <f t="shared" si="125"/>
        <v>29473.781765988766</v>
      </c>
      <c r="X666" s="86"/>
      <c r="Y666" s="88"/>
      <c r="Z666" s="86" t="s">
        <v>641</v>
      </c>
      <c r="AA666" s="89" t="s">
        <v>2173</v>
      </c>
      <c r="AB666" s="90">
        <v>2023</v>
      </c>
      <c r="AC666" s="88" t="s">
        <v>2174</v>
      </c>
      <c r="AD666" s="90">
        <v>5</v>
      </c>
      <c r="AE666" s="172">
        <f t="shared" si="121"/>
        <v>47105</v>
      </c>
      <c r="AF666" s="91">
        <f t="shared" si="119"/>
        <v>2029</v>
      </c>
    </row>
    <row r="667" spans="1:32" ht="14.25" customHeight="1">
      <c r="A667" s="81" t="s">
        <v>31</v>
      </c>
      <c r="B667" s="81">
        <v>601615</v>
      </c>
      <c r="C667" s="81" t="s">
        <v>2016</v>
      </c>
      <c r="D667" s="82" t="s">
        <v>2017</v>
      </c>
      <c r="E667" s="83" t="s">
        <v>2175</v>
      </c>
      <c r="F667" s="82" t="s">
        <v>2176</v>
      </c>
      <c r="G667" s="81">
        <v>1035</v>
      </c>
      <c r="H667" s="81" t="s">
        <v>1187</v>
      </c>
      <c r="I667" s="85">
        <v>11475</v>
      </c>
      <c r="J667" s="85">
        <v>8.8696887092161489</v>
      </c>
      <c r="K667" s="86">
        <v>6119.7925583334491</v>
      </c>
      <c r="L667" s="87">
        <f t="shared" si="102"/>
        <v>1.0199654263889082</v>
      </c>
      <c r="M667" s="86">
        <f t="shared" si="123"/>
        <v>5584.3107094792722</v>
      </c>
      <c r="N667" s="86">
        <v>0</v>
      </c>
      <c r="O667" s="86">
        <v>0</v>
      </c>
      <c r="P667" s="86">
        <v>2331.789038893668</v>
      </c>
      <c r="Q667" s="86">
        <v>2926.775516226794</v>
      </c>
      <c r="R667" s="86">
        <v>0</v>
      </c>
      <c r="S667" s="86">
        <f t="shared" si="124"/>
        <v>16962.667822933185</v>
      </c>
      <c r="T667" s="81" t="s">
        <v>2084</v>
      </c>
      <c r="U667" s="83">
        <f t="shared" si="126"/>
        <v>2029</v>
      </c>
      <c r="V667" s="86">
        <v>0</v>
      </c>
      <c r="W667" s="86">
        <f t="shared" si="125"/>
        <v>16962.667822933185</v>
      </c>
      <c r="X667" s="86"/>
      <c r="Y667" s="88"/>
      <c r="Z667" s="86" t="s">
        <v>641</v>
      </c>
      <c r="AA667" s="89" t="s">
        <v>2173</v>
      </c>
      <c r="AB667" s="90">
        <v>2023</v>
      </c>
      <c r="AC667" s="88" t="s">
        <v>2177</v>
      </c>
      <c r="AD667" s="90">
        <v>5</v>
      </c>
      <c r="AE667" s="172">
        <f t="shared" si="121"/>
        <v>47070</v>
      </c>
      <c r="AF667" s="91">
        <f t="shared" si="119"/>
        <v>2029</v>
      </c>
    </row>
    <row r="668" spans="1:32" ht="14.25" customHeight="1">
      <c r="A668" s="81" t="s">
        <v>31</v>
      </c>
      <c r="B668" s="81">
        <v>601615</v>
      </c>
      <c r="C668" s="81" t="s">
        <v>2016</v>
      </c>
      <c r="D668" s="82" t="s">
        <v>2017</v>
      </c>
      <c r="E668" s="83" t="s">
        <v>2178</v>
      </c>
      <c r="F668" s="82" t="s">
        <v>2179</v>
      </c>
      <c r="G668" s="81">
        <v>1035</v>
      </c>
      <c r="H668" s="81" t="s">
        <v>1187</v>
      </c>
      <c r="I668" s="85">
        <v>4321</v>
      </c>
      <c r="J668" s="85">
        <v>8.8696887092161489</v>
      </c>
      <c r="K668" s="86">
        <v>6119.7925583334491</v>
      </c>
      <c r="L668" s="87">
        <f t="shared" si="102"/>
        <v>1.0199654263889082</v>
      </c>
      <c r="M668" s="86">
        <f t="shared" si="123"/>
        <v>0</v>
      </c>
      <c r="N668" s="86">
        <v>0</v>
      </c>
      <c r="O668" s="86">
        <v>0</v>
      </c>
      <c r="P668" s="86">
        <v>2331.789038893668</v>
      </c>
      <c r="Q668" s="86">
        <v>0</v>
      </c>
      <c r="R668" s="86">
        <v>18.88</v>
      </c>
      <c r="S668" s="86">
        <f t="shared" si="124"/>
        <v>8470.4615972271167</v>
      </c>
      <c r="T668" s="81" t="s">
        <v>2084</v>
      </c>
      <c r="U668" s="83">
        <f t="shared" si="126"/>
        <v>2030</v>
      </c>
      <c r="V668" s="86">
        <v>0</v>
      </c>
      <c r="W668" s="86">
        <f t="shared" si="125"/>
        <v>8470.4615972271167</v>
      </c>
      <c r="X668" s="86"/>
      <c r="Y668" s="88"/>
      <c r="Z668" s="86" t="s">
        <v>641</v>
      </c>
      <c r="AA668" s="89" t="s">
        <v>2173</v>
      </c>
      <c r="AB668" s="90">
        <v>2024</v>
      </c>
      <c r="AC668" s="88" t="s">
        <v>275</v>
      </c>
      <c r="AD668" s="90">
        <v>5</v>
      </c>
      <c r="AE668" s="172">
        <f t="shared" si="121"/>
        <v>47516</v>
      </c>
      <c r="AF668" s="91">
        <f t="shared" si="119"/>
        <v>2030</v>
      </c>
    </row>
    <row r="669" spans="1:32" ht="14.25" customHeight="1">
      <c r="A669" s="81" t="s">
        <v>31</v>
      </c>
      <c r="B669" s="81">
        <v>601615</v>
      </c>
      <c r="C669" s="81" t="s">
        <v>2016</v>
      </c>
      <c r="D669" s="82" t="s">
        <v>2017</v>
      </c>
      <c r="E669" s="83" t="s">
        <v>2180</v>
      </c>
      <c r="F669" s="82" t="s">
        <v>2181</v>
      </c>
      <c r="G669" s="81">
        <v>1035</v>
      </c>
      <c r="H669" s="81" t="s">
        <v>1187</v>
      </c>
      <c r="I669" s="85">
        <v>8040</v>
      </c>
      <c r="J669" s="85">
        <v>8.8696887092161489</v>
      </c>
      <c r="K669" s="86">
        <v>6119.7925583334491</v>
      </c>
      <c r="L669" s="87">
        <f t="shared" si="102"/>
        <v>1.0199654263889082</v>
      </c>
      <c r="M669" s="86">
        <f t="shared" si="123"/>
        <v>2080.7294698333726</v>
      </c>
      <c r="N669" s="86">
        <v>0</v>
      </c>
      <c r="O669" s="86">
        <v>0</v>
      </c>
      <c r="P669" s="86">
        <v>2331.789038893668</v>
      </c>
      <c r="Q669" s="86">
        <v>0</v>
      </c>
      <c r="R669" s="86">
        <v>0</v>
      </c>
      <c r="S669" s="86">
        <f t="shared" si="124"/>
        <v>10532.311067060491</v>
      </c>
      <c r="T669" s="81" t="s">
        <v>2084</v>
      </c>
      <c r="U669" s="83">
        <f t="shared" si="126"/>
        <v>2030</v>
      </c>
      <c r="V669" s="86">
        <v>0</v>
      </c>
      <c r="W669" s="86">
        <f t="shared" si="125"/>
        <v>10532.311067060491</v>
      </c>
      <c r="X669" s="86"/>
      <c r="Y669" s="88"/>
      <c r="Z669" s="86" t="s">
        <v>641</v>
      </c>
      <c r="AA669" s="89" t="s">
        <v>2173</v>
      </c>
      <c r="AB669" s="90">
        <v>2024</v>
      </c>
      <c r="AC669" s="88" t="s">
        <v>275</v>
      </c>
      <c r="AD669" s="90">
        <v>5</v>
      </c>
      <c r="AE669" s="172">
        <f t="shared" si="121"/>
        <v>47516</v>
      </c>
      <c r="AF669" s="91">
        <f t="shared" si="119"/>
        <v>2030</v>
      </c>
    </row>
    <row r="670" spans="1:32" ht="14.25" customHeight="1">
      <c r="A670" s="81" t="s">
        <v>31</v>
      </c>
      <c r="B670" s="81">
        <v>601615</v>
      </c>
      <c r="C670" s="81" t="s">
        <v>2016</v>
      </c>
      <c r="D670" s="82" t="s">
        <v>2017</v>
      </c>
      <c r="E670" s="83" t="s">
        <v>2182</v>
      </c>
      <c r="F670" s="82" t="s">
        <v>2183</v>
      </c>
      <c r="G670" s="81">
        <v>1035</v>
      </c>
      <c r="H670" s="81" t="s">
        <v>1187</v>
      </c>
      <c r="I670" s="85">
        <v>3167</v>
      </c>
      <c r="J670" s="85">
        <v>8.8696887092161489</v>
      </c>
      <c r="K670" s="86">
        <v>6119.7925583334491</v>
      </c>
      <c r="L670" s="87">
        <f t="shared" si="102"/>
        <v>1.0199654263889082</v>
      </c>
      <c r="M670" s="86">
        <f t="shared" si="123"/>
        <v>0</v>
      </c>
      <c r="N670" s="86">
        <v>0</v>
      </c>
      <c r="O670" s="86">
        <v>0</v>
      </c>
      <c r="P670" s="86">
        <v>2331.789038893668</v>
      </c>
      <c r="Q670" s="86">
        <v>0</v>
      </c>
      <c r="R670" s="86">
        <v>0</v>
      </c>
      <c r="S670" s="86">
        <f t="shared" si="124"/>
        <v>8451.5815972271175</v>
      </c>
      <c r="T670" s="81" t="s">
        <v>2084</v>
      </c>
      <c r="U670" s="83">
        <f t="shared" si="126"/>
        <v>2030</v>
      </c>
      <c r="V670" s="86">
        <v>0</v>
      </c>
      <c r="W670" s="86">
        <f t="shared" si="125"/>
        <v>8451.5815972271175</v>
      </c>
      <c r="X670" s="86"/>
      <c r="Y670" s="88"/>
      <c r="Z670" s="86" t="s">
        <v>641</v>
      </c>
      <c r="AA670" s="89" t="s">
        <v>2173</v>
      </c>
      <c r="AB670" s="90">
        <v>2024</v>
      </c>
      <c r="AC670" s="88" t="s">
        <v>275</v>
      </c>
      <c r="AD670" s="90">
        <v>5</v>
      </c>
      <c r="AE670" s="172">
        <f t="shared" si="121"/>
        <v>47516</v>
      </c>
      <c r="AF670" s="91">
        <f t="shared" si="119"/>
        <v>2030</v>
      </c>
    </row>
    <row r="671" spans="1:32" ht="14.25" customHeight="1">
      <c r="A671" s="81" t="s">
        <v>31</v>
      </c>
      <c r="B671" s="81">
        <v>601615</v>
      </c>
      <c r="C671" s="81" t="s">
        <v>2016</v>
      </c>
      <c r="D671" s="82" t="s">
        <v>2017</v>
      </c>
      <c r="E671" s="83" t="s">
        <v>2184</v>
      </c>
      <c r="F671" s="82" t="s">
        <v>2185</v>
      </c>
      <c r="G671" s="81">
        <v>1035</v>
      </c>
      <c r="H671" s="81" t="s">
        <v>1187</v>
      </c>
      <c r="I671" s="85">
        <v>2784</v>
      </c>
      <c r="J671" s="85">
        <v>8.8696887092161489</v>
      </c>
      <c r="K671" s="86">
        <v>6119.7925583334491</v>
      </c>
      <c r="L671" s="87">
        <f t="shared" si="102"/>
        <v>1.0199654263889082</v>
      </c>
      <c r="M671" s="86">
        <f t="shared" si="123"/>
        <v>0</v>
      </c>
      <c r="N671" s="86">
        <v>0</v>
      </c>
      <c r="O671" s="86">
        <v>0</v>
      </c>
      <c r="P671" s="86">
        <v>2331.789038893668</v>
      </c>
      <c r="Q671" s="86">
        <v>0</v>
      </c>
      <c r="R671" s="86">
        <v>0</v>
      </c>
      <c r="S671" s="86">
        <f t="shared" si="124"/>
        <v>8451.5815972271175</v>
      </c>
      <c r="T671" s="81" t="s">
        <v>2084</v>
      </c>
      <c r="U671" s="83">
        <f t="shared" si="126"/>
        <v>2030</v>
      </c>
      <c r="V671" s="86">
        <v>0</v>
      </c>
      <c r="W671" s="86">
        <f t="shared" si="125"/>
        <v>8451.5815972271175</v>
      </c>
      <c r="X671" s="86"/>
      <c r="Y671" s="88"/>
      <c r="Z671" s="86" t="s">
        <v>641</v>
      </c>
      <c r="AA671" s="89" t="s">
        <v>2173</v>
      </c>
      <c r="AB671" s="90">
        <v>2024</v>
      </c>
      <c r="AC671" s="88" t="s">
        <v>275</v>
      </c>
      <c r="AD671" s="90">
        <v>5</v>
      </c>
      <c r="AE671" s="172">
        <f t="shared" si="121"/>
        <v>47516</v>
      </c>
      <c r="AF671" s="91">
        <f t="shared" si="119"/>
        <v>2030</v>
      </c>
    </row>
    <row r="672" spans="1:32" ht="14.25" customHeight="1">
      <c r="A672" s="81" t="s">
        <v>31</v>
      </c>
      <c r="B672" s="81">
        <v>601615</v>
      </c>
      <c r="C672" s="81" t="s">
        <v>2016</v>
      </c>
      <c r="D672" s="82" t="s">
        <v>2017</v>
      </c>
      <c r="E672" s="83" t="s">
        <v>2186</v>
      </c>
      <c r="F672" s="82" t="s">
        <v>2187</v>
      </c>
      <c r="G672" s="81">
        <v>1035</v>
      </c>
      <c r="H672" s="81" t="s">
        <v>1187</v>
      </c>
      <c r="I672" s="85">
        <v>0</v>
      </c>
      <c r="J672" s="85">
        <v>8.8696887092161489</v>
      </c>
      <c r="K672" s="86">
        <v>6119.7925583334491</v>
      </c>
      <c r="L672" s="87">
        <f t="shared" si="102"/>
        <v>1.0199654263889082</v>
      </c>
      <c r="M672" s="86">
        <f t="shared" si="123"/>
        <v>0</v>
      </c>
      <c r="N672" s="86">
        <v>0</v>
      </c>
      <c r="O672" s="86">
        <v>0</v>
      </c>
      <c r="P672" s="86">
        <v>2331.789038893668</v>
      </c>
      <c r="Q672" s="86">
        <v>0</v>
      </c>
      <c r="R672" s="86">
        <v>0</v>
      </c>
      <c r="S672" s="86">
        <f t="shared" si="124"/>
        <v>8451.5815972271175</v>
      </c>
      <c r="T672" s="81" t="s">
        <v>2084</v>
      </c>
      <c r="U672" s="83">
        <f t="shared" si="126"/>
        <v>2030</v>
      </c>
      <c r="V672" s="86">
        <v>0</v>
      </c>
      <c r="W672" s="86">
        <f t="shared" si="125"/>
        <v>8451.5815972271175</v>
      </c>
      <c r="X672" s="86"/>
      <c r="Y672" s="88"/>
      <c r="Z672" s="86" t="s">
        <v>556</v>
      </c>
      <c r="AA672" s="89" t="s">
        <v>1662</v>
      </c>
      <c r="AB672" s="90">
        <v>2025</v>
      </c>
      <c r="AC672" s="88" t="s">
        <v>2188</v>
      </c>
      <c r="AD672" s="90">
        <v>5</v>
      </c>
      <c r="AE672" s="172">
        <f t="shared" si="121"/>
        <v>47618</v>
      </c>
      <c r="AF672" s="91">
        <f t="shared" si="119"/>
        <v>2030</v>
      </c>
    </row>
    <row r="673" spans="1:33" ht="14.25" customHeight="1">
      <c r="A673" s="81" t="s">
        <v>31</v>
      </c>
      <c r="B673" s="81">
        <v>601615</v>
      </c>
      <c r="C673" s="81" t="s">
        <v>2016</v>
      </c>
      <c r="D673" s="82" t="s">
        <v>2017</v>
      </c>
      <c r="E673" s="83" t="s">
        <v>2189</v>
      </c>
      <c r="F673" s="82" t="s">
        <v>2190</v>
      </c>
      <c r="G673" s="81">
        <v>1035</v>
      </c>
      <c r="H673" s="81" t="s">
        <v>1187</v>
      </c>
      <c r="I673" s="85">
        <v>4269</v>
      </c>
      <c r="J673" s="85">
        <v>8.8696887092161489</v>
      </c>
      <c r="K673" s="86">
        <v>6119.7925583334491</v>
      </c>
      <c r="L673" s="87">
        <f t="shared" si="102"/>
        <v>1.0199654263889082</v>
      </c>
      <c r="M673" s="86">
        <f t="shared" si="123"/>
        <v>0</v>
      </c>
      <c r="N673" s="86">
        <v>0</v>
      </c>
      <c r="O673" s="86">
        <v>0</v>
      </c>
      <c r="P673" s="86">
        <v>2331.789038893668</v>
      </c>
      <c r="Q673" s="86">
        <v>0</v>
      </c>
      <c r="R673" s="86">
        <v>0</v>
      </c>
      <c r="S673" s="86">
        <f t="shared" si="124"/>
        <v>8451.5815972271175</v>
      </c>
      <c r="T673" s="81" t="s">
        <v>2084</v>
      </c>
      <c r="U673" s="83">
        <f t="shared" si="126"/>
        <v>2030</v>
      </c>
      <c r="V673" s="86">
        <v>0</v>
      </c>
      <c r="W673" s="86">
        <f t="shared" si="125"/>
        <v>8451.5815972271175</v>
      </c>
      <c r="X673" s="86"/>
      <c r="Y673" s="88"/>
      <c r="Z673" s="86" t="s">
        <v>556</v>
      </c>
      <c r="AA673" s="89" t="s">
        <v>1662</v>
      </c>
      <c r="AB673" s="90">
        <v>2025</v>
      </c>
      <c r="AC673" s="88" t="s">
        <v>2191</v>
      </c>
      <c r="AD673" s="90">
        <v>5</v>
      </c>
      <c r="AE673" s="172">
        <f t="shared" si="121"/>
        <v>47582</v>
      </c>
      <c r="AF673" s="91">
        <f t="shared" si="119"/>
        <v>2030</v>
      </c>
    </row>
    <row r="674" spans="1:33" ht="14.25" customHeight="1">
      <c r="A674" s="81" t="s">
        <v>31</v>
      </c>
      <c r="B674" s="81">
        <v>601615</v>
      </c>
      <c r="C674" s="81" t="s">
        <v>2016</v>
      </c>
      <c r="D674" s="82" t="s">
        <v>2017</v>
      </c>
      <c r="E674" s="83" t="s">
        <v>2192</v>
      </c>
      <c r="F674" s="82" t="s">
        <v>2193</v>
      </c>
      <c r="G674" s="81">
        <v>1035</v>
      </c>
      <c r="H674" s="81" t="s">
        <v>1187</v>
      </c>
      <c r="I674" s="85">
        <v>1009</v>
      </c>
      <c r="J674" s="85">
        <v>8.8696887092161489</v>
      </c>
      <c r="K674" s="86">
        <v>6119.7925583334491</v>
      </c>
      <c r="L674" s="87">
        <f t="shared" si="102"/>
        <v>1.0199654263889082</v>
      </c>
      <c r="M674" s="86">
        <f t="shared" si="123"/>
        <v>0</v>
      </c>
      <c r="N674" s="86">
        <v>0</v>
      </c>
      <c r="O674" s="86">
        <v>0</v>
      </c>
      <c r="P674" s="86">
        <v>2331.789038893668</v>
      </c>
      <c r="Q674" s="86">
        <v>0</v>
      </c>
      <c r="R674" s="86">
        <v>0</v>
      </c>
      <c r="S674" s="86">
        <f t="shared" si="124"/>
        <v>8451.5815972271175</v>
      </c>
      <c r="T674" s="81" t="s">
        <v>2084</v>
      </c>
      <c r="U674" s="83">
        <f t="shared" si="126"/>
        <v>2030</v>
      </c>
      <c r="V674" s="86">
        <v>0</v>
      </c>
      <c r="W674" s="86">
        <f t="shared" si="125"/>
        <v>8451.5815972271175</v>
      </c>
      <c r="X674" s="86"/>
      <c r="Y674" s="88"/>
      <c r="Z674" s="86" t="s">
        <v>556</v>
      </c>
      <c r="AA674" s="89" t="s">
        <v>1662</v>
      </c>
      <c r="AB674" s="90">
        <v>2025</v>
      </c>
      <c r="AC674" s="88" t="s">
        <v>1669</v>
      </c>
      <c r="AD674" s="90">
        <v>5</v>
      </c>
      <c r="AE674" s="172">
        <f t="shared" si="121"/>
        <v>47633</v>
      </c>
      <c r="AF674" s="91">
        <f t="shared" si="119"/>
        <v>2030</v>
      </c>
    </row>
    <row r="675" spans="1:33" ht="14.25" customHeight="1">
      <c r="A675" s="81" t="s">
        <v>31</v>
      </c>
      <c r="B675" s="81">
        <v>601615</v>
      </c>
      <c r="C675" s="81" t="s">
        <v>2016</v>
      </c>
      <c r="D675" s="82" t="s">
        <v>2017</v>
      </c>
      <c r="E675" s="83" t="s">
        <v>2194</v>
      </c>
      <c r="F675" s="82" t="s">
        <v>2195</v>
      </c>
      <c r="G675" s="81">
        <v>1035</v>
      </c>
      <c r="H675" s="81" t="s">
        <v>1187</v>
      </c>
      <c r="I675" s="85">
        <v>1284</v>
      </c>
      <c r="J675" s="85">
        <v>8.8696887092161489</v>
      </c>
      <c r="K675" s="86">
        <v>6119.7925583334491</v>
      </c>
      <c r="L675" s="87">
        <f t="shared" si="102"/>
        <v>1.0199654263889082</v>
      </c>
      <c r="M675" s="86">
        <f t="shared" si="123"/>
        <v>0</v>
      </c>
      <c r="N675" s="86">
        <v>0</v>
      </c>
      <c r="O675" s="86">
        <v>0</v>
      </c>
      <c r="P675" s="86">
        <v>2331.789038893668</v>
      </c>
      <c r="Q675" s="86">
        <v>0</v>
      </c>
      <c r="R675" s="86">
        <v>0</v>
      </c>
      <c r="S675" s="86">
        <f t="shared" si="124"/>
        <v>8451.5815972271175</v>
      </c>
      <c r="T675" s="81" t="s">
        <v>2084</v>
      </c>
      <c r="U675" s="83">
        <f t="shared" si="126"/>
        <v>2030</v>
      </c>
      <c r="V675" s="86">
        <v>0</v>
      </c>
      <c r="W675" s="86">
        <f t="shared" si="125"/>
        <v>8451.5815972271175</v>
      </c>
      <c r="X675" s="86"/>
      <c r="Y675" s="88"/>
      <c r="Z675" s="86" t="s">
        <v>556</v>
      </c>
      <c r="AA675" s="89" t="s">
        <v>1662</v>
      </c>
      <c r="AB675" s="90">
        <v>2025</v>
      </c>
      <c r="AC675" s="88" t="s">
        <v>2191</v>
      </c>
      <c r="AD675" s="90">
        <v>5</v>
      </c>
      <c r="AE675" s="172">
        <f t="shared" si="121"/>
        <v>47582</v>
      </c>
      <c r="AF675" s="91">
        <f t="shared" si="119"/>
        <v>2030</v>
      </c>
    </row>
    <row r="676" spans="1:33" ht="14.25" customHeight="1">
      <c r="A676" s="81" t="s">
        <v>31</v>
      </c>
      <c r="B676" s="81">
        <v>601615</v>
      </c>
      <c r="C676" s="81" t="s">
        <v>2016</v>
      </c>
      <c r="D676" s="82" t="s">
        <v>2017</v>
      </c>
      <c r="E676" s="83" t="s">
        <v>2196</v>
      </c>
      <c r="F676" s="82"/>
      <c r="G676" s="81">
        <v>3007</v>
      </c>
      <c r="H676" s="81" t="s">
        <v>86</v>
      </c>
      <c r="I676" s="85">
        <v>0</v>
      </c>
      <c r="J676" s="85">
        <v>0</v>
      </c>
      <c r="K676" s="86">
        <v>0</v>
      </c>
      <c r="L676" s="87">
        <f t="shared" si="102"/>
        <v>0</v>
      </c>
      <c r="M676" s="86">
        <f t="shared" si="123"/>
        <v>0</v>
      </c>
      <c r="N676" s="86">
        <v>4467.0994863217629</v>
      </c>
      <c r="O676" s="86">
        <v>0</v>
      </c>
      <c r="P676" s="86">
        <v>922.11919273579952</v>
      </c>
      <c r="Q676" s="86">
        <v>0</v>
      </c>
      <c r="R676" s="86">
        <v>0</v>
      </c>
      <c r="S676" s="86">
        <f t="shared" si="124"/>
        <v>5389.2186790575624</v>
      </c>
      <c r="T676" s="81" t="s">
        <v>310</v>
      </c>
      <c r="U676" s="83">
        <f t="shared" si="126"/>
        <v>2030</v>
      </c>
      <c r="V676" s="86">
        <v>0</v>
      </c>
      <c r="W676" s="86">
        <f t="shared" si="125"/>
        <v>5389.2186790575624</v>
      </c>
      <c r="X676" s="86"/>
      <c r="Y676" s="88"/>
      <c r="Z676" s="86" t="s">
        <v>2197</v>
      </c>
      <c r="AA676" s="89" t="s">
        <v>2198</v>
      </c>
      <c r="AB676" s="90">
        <v>2025</v>
      </c>
      <c r="AC676" s="88" t="s">
        <v>2199</v>
      </c>
      <c r="AD676" s="90">
        <v>5</v>
      </c>
      <c r="AE676" s="172">
        <f t="shared" ref="AE676:AE690" si="127">IFERROR(IF(AC676="","",AC676+(365*AD676)),"TBD")</f>
        <v>47615</v>
      </c>
      <c r="AF676" s="91">
        <f t="shared" si="119"/>
        <v>2030</v>
      </c>
    </row>
    <row r="677" spans="1:33" ht="14.25" customHeight="1">
      <c r="A677" s="81" t="s">
        <v>31</v>
      </c>
      <c r="B677" s="81">
        <v>601615</v>
      </c>
      <c r="C677" s="81" t="s">
        <v>2016</v>
      </c>
      <c r="D677" s="82" t="s">
        <v>2017</v>
      </c>
      <c r="E677" s="83" t="s">
        <v>2200</v>
      </c>
      <c r="F677" s="82" t="s">
        <v>2201</v>
      </c>
      <c r="G677" s="81">
        <v>1212</v>
      </c>
      <c r="H677" s="81" t="s">
        <v>1187</v>
      </c>
      <c r="I677" s="85">
        <v>0</v>
      </c>
      <c r="J677" s="85">
        <v>7.5289218113113829</v>
      </c>
      <c r="K677" s="86">
        <v>5194.7076367249047</v>
      </c>
      <c r="L677" s="87">
        <f t="shared" si="102"/>
        <v>0.86578460612081742</v>
      </c>
      <c r="M677" s="86">
        <f t="shared" si="123"/>
        <v>0</v>
      </c>
      <c r="N677" s="86">
        <v>0</v>
      </c>
      <c r="O677" s="86">
        <v>0</v>
      </c>
      <c r="P677" s="86">
        <v>2331.789038893668</v>
      </c>
      <c r="Q677" s="86">
        <v>0</v>
      </c>
      <c r="R677" s="86">
        <v>0</v>
      </c>
      <c r="S677" s="86">
        <f t="shared" si="124"/>
        <v>7526.4966756185731</v>
      </c>
      <c r="T677" s="81" t="s">
        <v>2084</v>
      </c>
      <c r="U677" s="81">
        <v>2031</v>
      </c>
      <c r="V677" s="86">
        <v>0</v>
      </c>
      <c r="W677" s="86">
        <f t="shared" si="125"/>
        <v>7526.4966756185731</v>
      </c>
      <c r="X677" s="86"/>
      <c r="Y677" s="88"/>
      <c r="Z677" s="86" t="s">
        <v>641</v>
      </c>
      <c r="AA677" s="89" t="s">
        <v>2202</v>
      </c>
      <c r="AB677" s="90">
        <v>2025</v>
      </c>
      <c r="AC677" s="88" t="s">
        <v>661</v>
      </c>
      <c r="AD677" s="90">
        <v>5</v>
      </c>
      <c r="AE677" s="172" t="str">
        <f t="shared" si="127"/>
        <v>TBD</v>
      </c>
      <c r="AF677" s="91" t="s">
        <v>2203</v>
      </c>
    </row>
    <row r="678" spans="1:33" ht="14.25" customHeight="1">
      <c r="A678" s="81" t="s">
        <v>31</v>
      </c>
      <c r="B678" s="81">
        <v>601615</v>
      </c>
      <c r="C678" s="81" t="s">
        <v>2016</v>
      </c>
      <c r="D678" s="82" t="s">
        <v>2017</v>
      </c>
      <c r="E678" s="83" t="s">
        <v>2204</v>
      </c>
      <c r="F678" s="82" t="s">
        <v>2205</v>
      </c>
      <c r="G678" s="81">
        <v>1212</v>
      </c>
      <c r="H678" s="81" t="s">
        <v>1187</v>
      </c>
      <c r="I678" s="85">
        <v>0</v>
      </c>
      <c r="J678" s="85">
        <v>7.5289218113113829</v>
      </c>
      <c r="K678" s="86">
        <v>5194.7076367249047</v>
      </c>
      <c r="L678" s="87">
        <f t="shared" si="102"/>
        <v>0.86578460612081742</v>
      </c>
      <c r="M678" s="86">
        <f t="shared" si="123"/>
        <v>0</v>
      </c>
      <c r="N678" s="86">
        <v>0</v>
      </c>
      <c r="O678" s="86">
        <v>0</v>
      </c>
      <c r="P678" s="86">
        <v>2331.789038893668</v>
      </c>
      <c r="Q678" s="86">
        <v>0</v>
      </c>
      <c r="R678" s="86">
        <v>0</v>
      </c>
      <c r="S678" s="86">
        <f t="shared" si="124"/>
        <v>7526.4966756185731</v>
      </c>
      <c r="T678" s="81" t="s">
        <v>2084</v>
      </c>
      <c r="U678" s="81">
        <v>2031</v>
      </c>
      <c r="V678" s="86">
        <v>0</v>
      </c>
      <c r="W678" s="86">
        <f t="shared" si="125"/>
        <v>7526.4966756185731</v>
      </c>
      <c r="X678" s="86"/>
      <c r="Y678" s="88"/>
      <c r="Z678" s="86" t="s">
        <v>641</v>
      </c>
      <c r="AA678" s="89" t="s">
        <v>2202</v>
      </c>
      <c r="AB678" s="90">
        <v>2025</v>
      </c>
      <c r="AC678" s="88" t="s">
        <v>661</v>
      </c>
      <c r="AD678" s="90">
        <v>5</v>
      </c>
      <c r="AE678" s="172" t="str">
        <f t="shared" si="127"/>
        <v>TBD</v>
      </c>
      <c r="AF678" s="91" t="s">
        <v>2203</v>
      </c>
    </row>
    <row r="679" spans="1:33" ht="14.25" customHeight="1">
      <c r="A679" s="81" t="s">
        <v>31</v>
      </c>
      <c r="B679" s="81">
        <v>601615</v>
      </c>
      <c r="C679" s="81" t="s">
        <v>2016</v>
      </c>
      <c r="D679" s="94" t="s">
        <v>2017</v>
      </c>
      <c r="E679" s="83" t="s">
        <v>2206</v>
      </c>
      <c r="F679" s="82" t="s">
        <v>2207</v>
      </c>
      <c r="G679" s="81">
        <v>1212</v>
      </c>
      <c r="H679" s="81" t="s">
        <v>2638</v>
      </c>
      <c r="I679" s="85">
        <v>0</v>
      </c>
      <c r="J679" s="85">
        <v>0</v>
      </c>
      <c r="K679" s="86">
        <v>0</v>
      </c>
      <c r="L679" s="87">
        <f t="shared" si="102"/>
        <v>0</v>
      </c>
      <c r="M679" s="86">
        <f t="shared" si="123"/>
        <v>0</v>
      </c>
      <c r="N679" s="86">
        <v>0</v>
      </c>
      <c r="O679" s="86">
        <v>0</v>
      </c>
      <c r="P679" s="86">
        <v>2278.9104110949984</v>
      </c>
      <c r="Q679" s="86">
        <v>0</v>
      </c>
      <c r="R679" s="86">
        <v>0</v>
      </c>
      <c r="S679" s="86">
        <f t="shared" si="124"/>
        <v>2278.9104110949984</v>
      </c>
      <c r="T679" s="81" t="s">
        <v>2084</v>
      </c>
      <c r="U679" s="81">
        <v>2031</v>
      </c>
      <c r="V679" s="86">
        <v>0</v>
      </c>
      <c r="W679" s="86">
        <f t="shared" si="125"/>
        <v>2278.9104110949984</v>
      </c>
      <c r="X679" s="86"/>
      <c r="Y679" s="88"/>
      <c r="Z679" s="86" t="s">
        <v>641</v>
      </c>
      <c r="AA679" s="89" t="s">
        <v>2202</v>
      </c>
      <c r="AB679" s="90">
        <v>2025</v>
      </c>
      <c r="AC679" s="88" t="s">
        <v>661</v>
      </c>
      <c r="AD679" s="90">
        <v>5</v>
      </c>
      <c r="AE679" s="172" t="str">
        <f t="shared" si="127"/>
        <v>TBD</v>
      </c>
      <c r="AF679" s="91" t="s">
        <v>2203</v>
      </c>
    </row>
    <row r="680" spans="1:33" ht="14.25" customHeight="1">
      <c r="A680" s="81" t="s">
        <v>31</v>
      </c>
      <c r="B680" s="81">
        <v>601615</v>
      </c>
      <c r="C680" s="81" t="s">
        <v>2016</v>
      </c>
      <c r="D680" s="94" t="s">
        <v>2017</v>
      </c>
      <c r="E680" s="83" t="s">
        <v>2208</v>
      </c>
      <c r="F680" s="82" t="s">
        <v>2209</v>
      </c>
      <c r="G680" s="81">
        <v>1212</v>
      </c>
      <c r="H680" s="81" t="s">
        <v>1187</v>
      </c>
      <c r="I680" s="85"/>
      <c r="J680" s="85">
        <v>7.5289218113113829</v>
      </c>
      <c r="K680" s="86">
        <v>5194.7076367249047</v>
      </c>
      <c r="L680" s="87">
        <f t="shared" si="102"/>
        <v>0.86578460612081742</v>
      </c>
      <c r="M680" s="86">
        <f t="shared" si="123"/>
        <v>0</v>
      </c>
      <c r="N680" s="86">
        <v>0</v>
      </c>
      <c r="O680" s="86">
        <v>0</v>
      </c>
      <c r="P680" s="86">
        <v>2331.789038893668</v>
      </c>
      <c r="Q680" s="86">
        <v>0</v>
      </c>
      <c r="R680" s="86">
        <v>0</v>
      </c>
      <c r="S680" s="86">
        <f t="shared" si="124"/>
        <v>7526.4966756185731</v>
      </c>
      <c r="T680" s="81" t="s">
        <v>2084</v>
      </c>
      <c r="U680" s="81">
        <v>2031</v>
      </c>
      <c r="V680" s="86">
        <v>0</v>
      </c>
      <c r="W680" s="86">
        <f t="shared" si="125"/>
        <v>7526.4966756185731</v>
      </c>
      <c r="X680" s="86"/>
      <c r="Y680" s="88"/>
      <c r="Z680" s="86" t="s">
        <v>641</v>
      </c>
      <c r="AA680" s="89" t="s">
        <v>2202</v>
      </c>
      <c r="AB680" s="90">
        <v>2025</v>
      </c>
      <c r="AC680" s="88" t="s">
        <v>661</v>
      </c>
      <c r="AD680" s="90">
        <v>5</v>
      </c>
      <c r="AE680" s="172" t="str">
        <f t="shared" si="127"/>
        <v>TBD</v>
      </c>
      <c r="AF680" s="91" t="s">
        <v>2203</v>
      </c>
      <c r="AG680" s="7"/>
    </row>
    <row r="681" spans="1:33" ht="14.25" customHeight="1">
      <c r="A681" s="81" t="s">
        <v>31</v>
      </c>
      <c r="B681" s="81">
        <v>601615</v>
      </c>
      <c r="C681" s="81" t="s">
        <v>2016</v>
      </c>
      <c r="D681" s="94" t="s">
        <v>2017</v>
      </c>
      <c r="E681" s="83" t="s">
        <v>2210</v>
      </c>
      <c r="F681" s="82" t="s">
        <v>2211</v>
      </c>
      <c r="G681" s="81">
        <v>1212</v>
      </c>
      <c r="H681" s="81" t="s">
        <v>1187</v>
      </c>
      <c r="I681" s="85">
        <v>0</v>
      </c>
      <c r="J681" s="85">
        <v>7.5289218113113829</v>
      </c>
      <c r="K681" s="86">
        <v>5194.7076367249047</v>
      </c>
      <c r="L681" s="87">
        <f t="shared" si="102"/>
        <v>0.86578460612081742</v>
      </c>
      <c r="M681" s="86">
        <f t="shared" si="123"/>
        <v>0</v>
      </c>
      <c r="N681" s="86">
        <v>0</v>
      </c>
      <c r="O681" s="86">
        <v>0</v>
      </c>
      <c r="P681" s="86">
        <v>2331.789038893668</v>
      </c>
      <c r="Q681" s="86">
        <v>0</v>
      </c>
      <c r="R681" s="86">
        <v>0</v>
      </c>
      <c r="S681" s="86">
        <f t="shared" si="124"/>
        <v>7526.4966756185731</v>
      </c>
      <c r="T681" s="81" t="s">
        <v>2084</v>
      </c>
      <c r="U681" s="81">
        <v>2031</v>
      </c>
      <c r="V681" s="86">
        <v>0</v>
      </c>
      <c r="W681" s="86">
        <f t="shared" si="125"/>
        <v>7526.4966756185731</v>
      </c>
      <c r="X681" s="86"/>
      <c r="Y681" s="86"/>
      <c r="Z681" s="86" t="s">
        <v>641</v>
      </c>
      <c r="AA681" s="89" t="s">
        <v>2202</v>
      </c>
      <c r="AB681" s="90">
        <v>2025</v>
      </c>
      <c r="AC681" s="88" t="s">
        <v>661</v>
      </c>
      <c r="AD681" s="90">
        <v>5</v>
      </c>
      <c r="AE681" s="172" t="str">
        <f t="shared" si="127"/>
        <v>TBD</v>
      </c>
      <c r="AF681" s="91" t="s">
        <v>2203</v>
      </c>
      <c r="AG681" s="13"/>
    </row>
    <row r="682" spans="1:33" ht="14.25" customHeight="1">
      <c r="A682" s="81" t="s">
        <v>31</v>
      </c>
      <c r="B682" s="81">
        <v>601615</v>
      </c>
      <c r="C682" s="81" t="s">
        <v>2016</v>
      </c>
      <c r="D682" s="94" t="s">
        <v>2017</v>
      </c>
      <c r="E682" s="83" t="s">
        <v>2212</v>
      </c>
      <c r="F682" s="82" t="s">
        <v>2213</v>
      </c>
      <c r="G682" s="81">
        <v>1212</v>
      </c>
      <c r="H682" s="81" t="s">
        <v>1187</v>
      </c>
      <c r="I682" s="85">
        <v>0</v>
      </c>
      <c r="J682" s="85">
        <v>7.5289218113113829</v>
      </c>
      <c r="K682" s="86">
        <v>5194.7076367249047</v>
      </c>
      <c r="L682" s="87">
        <f t="shared" si="102"/>
        <v>0.86578460612081742</v>
      </c>
      <c r="M682" s="86">
        <f t="shared" si="123"/>
        <v>0</v>
      </c>
      <c r="N682" s="86">
        <v>0</v>
      </c>
      <c r="O682" s="86">
        <v>0</v>
      </c>
      <c r="P682" s="86">
        <v>2331.789038893668</v>
      </c>
      <c r="Q682" s="86">
        <v>0</v>
      </c>
      <c r="R682" s="86">
        <v>0</v>
      </c>
      <c r="S682" s="86">
        <f t="shared" si="124"/>
        <v>7526.4966756185731</v>
      </c>
      <c r="T682" s="81" t="s">
        <v>2084</v>
      </c>
      <c r="U682" s="81">
        <v>2031</v>
      </c>
      <c r="V682" s="86">
        <v>0</v>
      </c>
      <c r="W682" s="86">
        <f t="shared" si="125"/>
        <v>7526.4966756185731</v>
      </c>
      <c r="X682" s="86"/>
      <c r="Y682" s="88"/>
      <c r="Z682" s="86" t="s">
        <v>641</v>
      </c>
      <c r="AA682" s="89" t="s">
        <v>2202</v>
      </c>
      <c r="AB682" s="90">
        <v>2025</v>
      </c>
      <c r="AC682" s="88" t="s">
        <v>661</v>
      </c>
      <c r="AD682" s="90">
        <v>5</v>
      </c>
      <c r="AE682" s="172" t="str">
        <f t="shared" si="127"/>
        <v>TBD</v>
      </c>
      <c r="AF682" s="91" t="s">
        <v>2203</v>
      </c>
      <c r="AG682" s="7"/>
    </row>
    <row r="683" spans="1:33" ht="14.25" customHeight="1">
      <c r="A683" s="81" t="s">
        <v>31</v>
      </c>
      <c r="B683" s="81">
        <v>601615</v>
      </c>
      <c r="C683" s="81" t="s">
        <v>2016</v>
      </c>
      <c r="D683" s="94" t="s">
        <v>2017</v>
      </c>
      <c r="E683" s="83" t="s">
        <v>2214</v>
      </c>
      <c r="F683" s="82" t="s">
        <v>2215</v>
      </c>
      <c r="G683" s="81">
        <v>1212</v>
      </c>
      <c r="H683" s="81" t="s">
        <v>1187</v>
      </c>
      <c r="I683" s="85">
        <v>0</v>
      </c>
      <c r="J683" s="85">
        <v>7.5289218113113829</v>
      </c>
      <c r="K683" s="86">
        <v>5194.7076367249047</v>
      </c>
      <c r="L683" s="87">
        <f t="shared" si="102"/>
        <v>0.86578460612081742</v>
      </c>
      <c r="M683" s="86">
        <f t="shared" si="123"/>
        <v>0</v>
      </c>
      <c r="N683" s="86">
        <v>0</v>
      </c>
      <c r="O683" s="86">
        <v>0</v>
      </c>
      <c r="P683" s="86">
        <v>2331.789038893668</v>
      </c>
      <c r="Q683" s="86">
        <v>0</v>
      </c>
      <c r="R683" s="86">
        <v>0</v>
      </c>
      <c r="S683" s="86">
        <f t="shared" si="124"/>
        <v>7526.4966756185731</v>
      </c>
      <c r="T683" s="81" t="s">
        <v>2084</v>
      </c>
      <c r="U683" s="81">
        <v>2031</v>
      </c>
      <c r="V683" s="86">
        <v>0</v>
      </c>
      <c r="W683" s="86">
        <f t="shared" si="125"/>
        <v>7526.4966756185731</v>
      </c>
      <c r="X683" s="86"/>
      <c r="Y683" s="88"/>
      <c r="Z683" s="86" t="s">
        <v>641</v>
      </c>
      <c r="AA683" s="89" t="s">
        <v>2202</v>
      </c>
      <c r="AB683" s="90">
        <v>2025</v>
      </c>
      <c r="AC683" s="88" t="s">
        <v>661</v>
      </c>
      <c r="AD683" s="90">
        <v>5</v>
      </c>
      <c r="AE683" s="172" t="str">
        <f t="shared" si="127"/>
        <v>TBD</v>
      </c>
      <c r="AF683" s="91" t="s">
        <v>2203</v>
      </c>
      <c r="AG683" s="7"/>
    </row>
    <row r="684" spans="1:33" ht="14.25" customHeight="1">
      <c r="A684" s="81" t="s">
        <v>31</v>
      </c>
      <c r="B684" s="81">
        <v>601615</v>
      </c>
      <c r="C684" s="81" t="s">
        <v>2016</v>
      </c>
      <c r="D684" s="94" t="s">
        <v>2017</v>
      </c>
      <c r="E684" s="83" t="s">
        <v>2216</v>
      </c>
      <c r="F684" s="82" t="s">
        <v>2217</v>
      </c>
      <c r="G684" s="81">
        <v>1212</v>
      </c>
      <c r="H684" s="81" t="s">
        <v>1187</v>
      </c>
      <c r="I684" s="85">
        <v>0</v>
      </c>
      <c r="J684" s="85">
        <v>7.5289218113113829</v>
      </c>
      <c r="K684" s="86">
        <v>5194.7076367249047</v>
      </c>
      <c r="L684" s="87">
        <f t="shared" si="102"/>
        <v>0.86578460612081742</v>
      </c>
      <c r="M684" s="86">
        <f t="shared" si="123"/>
        <v>0</v>
      </c>
      <c r="N684" s="86">
        <v>0</v>
      </c>
      <c r="O684" s="86">
        <v>0</v>
      </c>
      <c r="P684" s="86">
        <v>2331.789038893668</v>
      </c>
      <c r="Q684" s="86">
        <v>0</v>
      </c>
      <c r="R684" s="86">
        <v>0</v>
      </c>
      <c r="S684" s="86">
        <f t="shared" si="124"/>
        <v>7526.4966756185731</v>
      </c>
      <c r="T684" s="81" t="s">
        <v>2084</v>
      </c>
      <c r="U684" s="81">
        <v>2031</v>
      </c>
      <c r="V684" s="86">
        <v>0</v>
      </c>
      <c r="W684" s="86">
        <f t="shared" si="125"/>
        <v>7526.4966756185731</v>
      </c>
      <c r="X684" s="86"/>
      <c r="Y684" s="88"/>
      <c r="Z684" s="86" t="s">
        <v>641</v>
      </c>
      <c r="AA684" s="89" t="s">
        <v>2202</v>
      </c>
      <c r="AB684" s="90">
        <v>2025</v>
      </c>
      <c r="AC684" s="88" t="s">
        <v>661</v>
      </c>
      <c r="AD684" s="90">
        <v>5</v>
      </c>
      <c r="AE684" s="172" t="str">
        <f t="shared" si="127"/>
        <v>TBD</v>
      </c>
      <c r="AF684" s="91" t="s">
        <v>2203</v>
      </c>
      <c r="AG684" s="7"/>
    </row>
    <row r="685" spans="1:33" ht="14.25" customHeight="1">
      <c r="A685" s="81" t="s">
        <v>31</v>
      </c>
      <c r="B685" s="81">
        <v>601615</v>
      </c>
      <c r="C685" s="81" t="s">
        <v>2016</v>
      </c>
      <c r="D685" s="94" t="s">
        <v>2017</v>
      </c>
      <c r="E685" s="83" t="s">
        <v>2218</v>
      </c>
      <c r="F685" s="82" t="s">
        <v>2219</v>
      </c>
      <c r="G685" s="81">
        <v>1212</v>
      </c>
      <c r="H685" s="81" t="s">
        <v>1187</v>
      </c>
      <c r="I685" s="85">
        <v>0</v>
      </c>
      <c r="J685" s="85">
        <v>7.5289218113113829</v>
      </c>
      <c r="K685" s="86">
        <v>5194.7076367249047</v>
      </c>
      <c r="L685" s="87">
        <f t="shared" si="102"/>
        <v>0.86578460612081742</v>
      </c>
      <c r="M685" s="86">
        <f t="shared" si="123"/>
        <v>0</v>
      </c>
      <c r="N685" s="86">
        <v>0</v>
      </c>
      <c r="O685" s="86">
        <v>0</v>
      </c>
      <c r="P685" s="86">
        <v>2331.789038893668</v>
      </c>
      <c r="Q685" s="86">
        <v>0</v>
      </c>
      <c r="R685" s="86">
        <v>0</v>
      </c>
      <c r="S685" s="86">
        <f t="shared" si="124"/>
        <v>7526.4966756185731</v>
      </c>
      <c r="T685" s="81" t="s">
        <v>2084</v>
      </c>
      <c r="U685" s="81">
        <v>2031</v>
      </c>
      <c r="V685" s="86">
        <v>0</v>
      </c>
      <c r="W685" s="86">
        <f t="shared" si="125"/>
        <v>7526.4966756185731</v>
      </c>
      <c r="X685" s="86"/>
      <c r="Y685" s="88"/>
      <c r="Z685" s="86" t="s">
        <v>641</v>
      </c>
      <c r="AA685" s="89" t="s">
        <v>2202</v>
      </c>
      <c r="AB685" s="90">
        <v>2025</v>
      </c>
      <c r="AC685" s="88" t="s">
        <v>661</v>
      </c>
      <c r="AD685" s="90">
        <v>5</v>
      </c>
      <c r="AE685" s="172" t="str">
        <f t="shared" si="127"/>
        <v>TBD</v>
      </c>
      <c r="AF685" s="91" t="s">
        <v>2203</v>
      </c>
      <c r="AG685" s="7"/>
    </row>
    <row r="686" spans="1:33" ht="14.25" customHeight="1">
      <c r="A686" s="81" t="s">
        <v>31</v>
      </c>
      <c r="B686" s="81">
        <v>601615</v>
      </c>
      <c r="C686" s="81" t="s">
        <v>2016</v>
      </c>
      <c r="D686" s="94" t="s">
        <v>2017</v>
      </c>
      <c r="E686" s="83" t="s">
        <v>2220</v>
      </c>
      <c r="F686" s="82" t="s">
        <v>2221</v>
      </c>
      <c r="G686" s="81">
        <v>1212</v>
      </c>
      <c r="H686" s="81" t="s">
        <v>1187</v>
      </c>
      <c r="I686" s="85">
        <v>0</v>
      </c>
      <c r="J686" s="85">
        <v>7.5289218113113829</v>
      </c>
      <c r="K686" s="86">
        <v>5194.7076367249047</v>
      </c>
      <c r="L686" s="87">
        <f t="shared" si="102"/>
        <v>0.86578460612081742</v>
      </c>
      <c r="M686" s="86">
        <f t="shared" si="123"/>
        <v>0</v>
      </c>
      <c r="N686" s="86">
        <v>0</v>
      </c>
      <c r="O686" s="86">
        <v>0</v>
      </c>
      <c r="P686" s="86">
        <v>2331.789038893668</v>
      </c>
      <c r="Q686" s="86">
        <v>0</v>
      </c>
      <c r="R686" s="86">
        <v>0</v>
      </c>
      <c r="S686" s="86">
        <f t="shared" si="124"/>
        <v>7526.4966756185731</v>
      </c>
      <c r="T686" s="81" t="s">
        <v>2084</v>
      </c>
      <c r="U686" s="81">
        <v>2031</v>
      </c>
      <c r="V686" s="86">
        <v>0</v>
      </c>
      <c r="W686" s="86">
        <f t="shared" si="125"/>
        <v>7526.4966756185731</v>
      </c>
      <c r="X686" s="86"/>
      <c r="Y686" s="88"/>
      <c r="Z686" s="86" t="s">
        <v>641</v>
      </c>
      <c r="AA686" s="89" t="s">
        <v>2202</v>
      </c>
      <c r="AB686" s="90">
        <v>2025</v>
      </c>
      <c r="AC686" s="88" t="s">
        <v>661</v>
      </c>
      <c r="AD686" s="90">
        <v>5</v>
      </c>
      <c r="AE686" s="172" t="str">
        <f t="shared" si="127"/>
        <v>TBD</v>
      </c>
      <c r="AF686" s="91" t="s">
        <v>2203</v>
      </c>
      <c r="AG686" s="7"/>
    </row>
    <row r="687" spans="1:33" ht="14.25" customHeight="1">
      <c r="A687" s="81" t="s">
        <v>31</v>
      </c>
      <c r="B687" s="81">
        <v>601615</v>
      </c>
      <c r="C687" s="81" t="s">
        <v>2016</v>
      </c>
      <c r="D687" s="94" t="s">
        <v>2017</v>
      </c>
      <c r="E687" s="83" t="s">
        <v>2222</v>
      </c>
      <c r="F687" s="82" t="s">
        <v>2223</v>
      </c>
      <c r="G687" s="81">
        <v>1212</v>
      </c>
      <c r="H687" s="81" t="s">
        <v>1187</v>
      </c>
      <c r="I687" s="85">
        <v>0</v>
      </c>
      <c r="J687" s="85">
        <v>7.5289218113113829</v>
      </c>
      <c r="K687" s="86">
        <v>5194.7076367249047</v>
      </c>
      <c r="L687" s="87">
        <f t="shared" si="102"/>
        <v>0.86578460612081742</v>
      </c>
      <c r="M687" s="86">
        <f t="shared" si="123"/>
        <v>0</v>
      </c>
      <c r="N687" s="86">
        <v>0</v>
      </c>
      <c r="O687" s="86">
        <v>0</v>
      </c>
      <c r="P687" s="86">
        <v>2331.789038893668</v>
      </c>
      <c r="Q687" s="86">
        <v>0</v>
      </c>
      <c r="R687" s="86">
        <v>0</v>
      </c>
      <c r="S687" s="86">
        <f t="shared" si="124"/>
        <v>7526.4966756185731</v>
      </c>
      <c r="T687" s="81" t="s">
        <v>2084</v>
      </c>
      <c r="U687" s="81">
        <v>2031</v>
      </c>
      <c r="V687" s="86">
        <v>0</v>
      </c>
      <c r="W687" s="86">
        <f t="shared" si="125"/>
        <v>7526.4966756185731</v>
      </c>
      <c r="X687" s="86"/>
      <c r="Y687" s="88"/>
      <c r="Z687" s="86" t="s">
        <v>641</v>
      </c>
      <c r="AA687" s="89" t="s">
        <v>2202</v>
      </c>
      <c r="AB687" s="90">
        <v>2025</v>
      </c>
      <c r="AC687" s="88" t="s">
        <v>661</v>
      </c>
      <c r="AD687" s="90">
        <v>5</v>
      </c>
      <c r="AE687" s="172" t="str">
        <f t="shared" si="127"/>
        <v>TBD</v>
      </c>
      <c r="AF687" s="91" t="s">
        <v>2203</v>
      </c>
      <c r="AG687" s="7"/>
    </row>
    <row r="688" spans="1:33" ht="14.25" customHeight="1">
      <c r="A688" s="81" t="s">
        <v>31</v>
      </c>
      <c r="B688" s="81">
        <v>601615</v>
      </c>
      <c r="C688" s="81" t="s">
        <v>2016</v>
      </c>
      <c r="D688" s="94" t="s">
        <v>2017</v>
      </c>
      <c r="E688" s="83" t="s">
        <v>2224</v>
      </c>
      <c r="F688" s="82" t="s">
        <v>2225</v>
      </c>
      <c r="G688" s="81">
        <v>1212</v>
      </c>
      <c r="H688" s="81" t="s">
        <v>1187</v>
      </c>
      <c r="I688" s="85">
        <v>0</v>
      </c>
      <c r="J688" s="85">
        <v>7.5289218113113829</v>
      </c>
      <c r="K688" s="86">
        <v>5194.7076367249047</v>
      </c>
      <c r="L688" s="87">
        <f t="shared" si="102"/>
        <v>0.86578460612081742</v>
      </c>
      <c r="M688" s="86">
        <f t="shared" si="123"/>
        <v>0</v>
      </c>
      <c r="N688" s="86">
        <v>0</v>
      </c>
      <c r="O688" s="86">
        <v>0</v>
      </c>
      <c r="P688" s="86">
        <v>2331.789038893668</v>
      </c>
      <c r="Q688" s="86">
        <v>0</v>
      </c>
      <c r="R688" s="86">
        <v>0</v>
      </c>
      <c r="S688" s="86">
        <f t="shared" si="124"/>
        <v>7526.4966756185731</v>
      </c>
      <c r="T688" s="81" t="s">
        <v>2084</v>
      </c>
      <c r="U688" s="81">
        <v>2031</v>
      </c>
      <c r="V688" s="86">
        <v>0</v>
      </c>
      <c r="W688" s="86">
        <f t="shared" si="125"/>
        <v>7526.4966756185731</v>
      </c>
      <c r="X688" s="86"/>
      <c r="Y688" s="88"/>
      <c r="Z688" s="86" t="s">
        <v>641</v>
      </c>
      <c r="AA688" s="89" t="s">
        <v>2202</v>
      </c>
      <c r="AB688" s="90">
        <v>2025</v>
      </c>
      <c r="AC688" s="88" t="s">
        <v>661</v>
      </c>
      <c r="AD688" s="90">
        <v>5</v>
      </c>
      <c r="AE688" s="172" t="str">
        <f t="shared" si="127"/>
        <v>TBD</v>
      </c>
      <c r="AF688" s="91" t="s">
        <v>2203</v>
      </c>
      <c r="AG688" s="7"/>
    </row>
    <row r="689" spans="1:33" ht="14.25" customHeight="1">
      <c r="A689" s="81" t="s">
        <v>31</v>
      </c>
      <c r="B689" s="81">
        <v>601615</v>
      </c>
      <c r="C689" s="81" t="s">
        <v>2016</v>
      </c>
      <c r="D689" s="94" t="s">
        <v>2017</v>
      </c>
      <c r="E689" s="83" t="s">
        <v>2226</v>
      </c>
      <c r="F689" s="82" t="s">
        <v>2227</v>
      </c>
      <c r="G689" s="81">
        <v>1212</v>
      </c>
      <c r="H689" s="81" t="s">
        <v>1187</v>
      </c>
      <c r="I689" s="85">
        <v>0</v>
      </c>
      <c r="J689" s="85">
        <v>7.5289218113113829</v>
      </c>
      <c r="K689" s="86">
        <v>5194.7076367249047</v>
      </c>
      <c r="L689" s="87">
        <f t="shared" si="102"/>
        <v>0.86578460612081742</v>
      </c>
      <c r="M689" s="86">
        <f t="shared" si="123"/>
        <v>0</v>
      </c>
      <c r="N689" s="86">
        <v>0</v>
      </c>
      <c r="O689" s="86">
        <v>0</v>
      </c>
      <c r="P689" s="86">
        <v>2331.789038893668</v>
      </c>
      <c r="Q689" s="86">
        <v>0</v>
      </c>
      <c r="R689" s="86">
        <v>0</v>
      </c>
      <c r="S689" s="86">
        <f t="shared" si="124"/>
        <v>7526.4966756185731</v>
      </c>
      <c r="T689" s="81" t="s">
        <v>2084</v>
      </c>
      <c r="U689" s="81">
        <v>2031</v>
      </c>
      <c r="V689" s="86">
        <v>0</v>
      </c>
      <c r="W689" s="86">
        <f t="shared" si="125"/>
        <v>7526.4966756185731</v>
      </c>
      <c r="X689" s="86"/>
      <c r="Y689" s="88"/>
      <c r="Z689" s="86" t="s">
        <v>641</v>
      </c>
      <c r="AA689" s="89" t="s">
        <v>2202</v>
      </c>
      <c r="AB689" s="90">
        <v>2025</v>
      </c>
      <c r="AC689" s="88" t="s">
        <v>661</v>
      </c>
      <c r="AD689" s="90">
        <v>5</v>
      </c>
      <c r="AE689" s="172" t="str">
        <f t="shared" si="127"/>
        <v>TBD</v>
      </c>
      <c r="AF689" s="91" t="s">
        <v>2203</v>
      </c>
      <c r="AG689" s="7"/>
    </row>
    <row r="690" spans="1:33" ht="14.25" customHeight="1">
      <c r="A690" s="81" t="s">
        <v>31</v>
      </c>
      <c r="B690" s="81">
        <v>601615</v>
      </c>
      <c r="C690" s="81" t="s">
        <v>2016</v>
      </c>
      <c r="D690" s="94" t="s">
        <v>2017</v>
      </c>
      <c r="E690" s="83" t="s">
        <v>2228</v>
      </c>
      <c r="F690" s="82" t="s">
        <v>2229</v>
      </c>
      <c r="G690" s="81">
        <v>1212</v>
      </c>
      <c r="H690" s="81" t="s">
        <v>1187</v>
      </c>
      <c r="I690" s="85">
        <v>0</v>
      </c>
      <c r="J690" s="85">
        <v>7.5289218113113829</v>
      </c>
      <c r="K690" s="86">
        <v>5194.7076367249047</v>
      </c>
      <c r="L690" s="87">
        <f t="shared" si="102"/>
        <v>0.86578460612081742</v>
      </c>
      <c r="M690" s="86">
        <f t="shared" si="123"/>
        <v>0</v>
      </c>
      <c r="N690" s="86">
        <v>0</v>
      </c>
      <c r="O690" s="86">
        <v>0</v>
      </c>
      <c r="P690" s="86">
        <v>2331.789038893668</v>
      </c>
      <c r="Q690" s="86">
        <v>0</v>
      </c>
      <c r="R690" s="86">
        <v>0</v>
      </c>
      <c r="S690" s="86">
        <f t="shared" si="124"/>
        <v>7526.4966756185731</v>
      </c>
      <c r="T690" s="81" t="s">
        <v>2084</v>
      </c>
      <c r="U690" s="81">
        <v>2031</v>
      </c>
      <c r="V690" s="86">
        <v>0</v>
      </c>
      <c r="W690" s="86">
        <f t="shared" si="125"/>
        <v>7526.4966756185731</v>
      </c>
      <c r="X690" s="86"/>
      <c r="Y690" s="88"/>
      <c r="Z690" s="86" t="s">
        <v>641</v>
      </c>
      <c r="AA690" s="89" t="s">
        <v>2202</v>
      </c>
      <c r="AB690" s="90">
        <v>2025</v>
      </c>
      <c r="AC690" s="88" t="s">
        <v>661</v>
      </c>
      <c r="AD690" s="90">
        <v>5</v>
      </c>
      <c r="AE690" s="172" t="str">
        <f t="shared" si="127"/>
        <v>TBD</v>
      </c>
      <c r="AF690" s="91" t="s">
        <v>2203</v>
      </c>
      <c r="AG690" s="7"/>
    </row>
    <row r="691" spans="1:33" ht="14.25" customHeight="1">
      <c r="A691" s="81" t="s">
        <v>31</v>
      </c>
      <c r="B691" s="81">
        <v>601615</v>
      </c>
      <c r="C691" s="81" t="s">
        <v>2016</v>
      </c>
      <c r="D691" s="94" t="s">
        <v>2017</v>
      </c>
      <c r="E691" s="83" t="s">
        <v>2230</v>
      </c>
      <c r="F691" s="82"/>
      <c r="G691" s="81">
        <v>1505</v>
      </c>
      <c r="H691" s="81" t="s">
        <v>86</v>
      </c>
      <c r="I691" s="85">
        <v>0</v>
      </c>
      <c r="J691" s="85">
        <v>0</v>
      </c>
      <c r="K691" s="86">
        <v>0</v>
      </c>
      <c r="L691" s="87">
        <f t="shared" si="102"/>
        <v>0</v>
      </c>
      <c r="M691" s="86">
        <f t="shared" si="123"/>
        <v>0</v>
      </c>
      <c r="N691" s="86">
        <v>0</v>
      </c>
      <c r="O691" s="86">
        <v>0</v>
      </c>
      <c r="P691" s="86">
        <v>922.11919273579952</v>
      </c>
      <c r="Q691" s="86">
        <v>0</v>
      </c>
      <c r="R691" s="86">
        <v>0</v>
      </c>
      <c r="S691" s="86">
        <f t="shared" si="124"/>
        <v>922.11919273579952</v>
      </c>
      <c r="T691" s="81" t="s">
        <v>310</v>
      </c>
      <c r="U691" s="81"/>
      <c r="V691" s="86">
        <v>0</v>
      </c>
      <c r="W691" s="86">
        <f t="shared" si="125"/>
        <v>922.11919273579952</v>
      </c>
      <c r="X691" s="86"/>
      <c r="Y691" s="88"/>
      <c r="Z691" s="86" t="s">
        <v>2231</v>
      </c>
      <c r="AA691" s="89" t="s">
        <v>2232</v>
      </c>
      <c r="AB691" s="90">
        <v>2025</v>
      </c>
      <c r="AC691" s="88" t="s">
        <v>658</v>
      </c>
      <c r="AD691" s="90">
        <v>5</v>
      </c>
      <c r="AE691" s="172">
        <f t="shared" ref="AE691:AE705" si="128">IF(AC691="","",AC691+(365*AD691))</f>
        <v>47705</v>
      </c>
      <c r="AF691" s="91">
        <f t="shared" ref="AF691:AF705" si="129">IF(AE691="","", IF(MONTH(AE691)&gt;6,YEAR(AE691)+1,YEAR(AE691)))</f>
        <v>2031</v>
      </c>
      <c r="AG691" s="7"/>
    </row>
    <row r="692" spans="1:33" ht="14.25" customHeight="1">
      <c r="A692" s="81" t="s">
        <v>31</v>
      </c>
      <c r="B692" s="81">
        <v>601615</v>
      </c>
      <c r="C692" s="81" t="s">
        <v>2016</v>
      </c>
      <c r="D692" s="94" t="s">
        <v>2017</v>
      </c>
      <c r="E692" s="83" t="s">
        <v>1195</v>
      </c>
      <c r="F692" s="82"/>
      <c r="G692" s="81">
        <v>1505</v>
      </c>
      <c r="H692" s="81" t="s">
        <v>86</v>
      </c>
      <c r="I692" s="85">
        <v>0</v>
      </c>
      <c r="J692" s="85">
        <v>0</v>
      </c>
      <c r="K692" s="86">
        <v>0</v>
      </c>
      <c r="L692" s="87">
        <f t="shared" si="102"/>
        <v>0</v>
      </c>
      <c r="M692" s="86">
        <f t="shared" si="123"/>
        <v>0</v>
      </c>
      <c r="N692" s="86">
        <v>0</v>
      </c>
      <c r="O692" s="86">
        <v>0</v>
      </c>
      <c r="P692" s="86">
        <v>922.11919273579952</v>
      </c>
      <c r="Q692" s="86">
        <v>0</v>
      </c>
      <c r="R692" s="86">
        <v>0</v>
      </c>
      <c r="S692" s="86">
        <f t="shared" si="124"/>
        <v>922.11919273579952</v>
      </c>
      <c r="T692" s="81" t="s">
        <v>310</v>
      </c>
      <c r="U692" s="81"/>
      <c r="V692" s="86">
        <v>0</v>
      </c>
      <c r="W692" s="86">
        <f t="shared" si="125"/>
        <v>922.11919273579952</v>
      </c>
      <c r="X692" s="86"/>
      <c r="Y692" s="88"/>
      <c r="Z692" s="86" t="s">
        <v>2233</v>
      </c>
      <c r="AA692" s="89" t="s">
        <v>2234</v>
      </c>
      <c r="AB692" s="90">
        <v>2025</v>
      </c>
      <c r="AC692" s="88" t="s">
        <v>658</v>
      </c>
      <c r="AD692" s="90">
        <v>5</v>
      </c>
      <c r="AE692" s="172">
        <f t="shared" si="128"/>
        <v>47705</v>
      </c>
      <c r="AF692" s="91">
        <f t="shared" si="129"/>
        <v>2031</v>
      </c>
      <c r="AG692" s="7"/>
    </row>
    <row r="693" spans="1:33" ht="14.25" customHeight="1">
      <c r="A693" s="81" t="s">
        <v>31</v>
      </c>
      <c r="B693" s="81">
        <v>601615</v>
      </c>
      <c r="C693" s="81" t="s">
        <v>2016</v>
      </c>
      <c r="D693" s="94" t="s">
        <v>2017</v>
      </c>
      <c r="E693" s="83" t="s">
        <v>2235</v>
      </c>
      <c r="F693" s="82" t="s">
        <v>2236</v>
      </c>
      <c r="G693" s="81">
        <v>9050</v>
      </c>
      <c r="H693" s="81" t="s">
        <v>86</v>
      </c>
      <c r="I693" s="85">
        <v>0</v>
      </c>
      <c r="J693" s="85">
        <v>0</v>
      </c>
      <c r="K693" s="86">
        <v>0</v>
      </c>
      <c r="L693" s="87">
        <f t="shared" si="102"/>
        <v>0</v>
      </c>
      <c r="M693" s="86">
        <f t="shared" si="123"/>
        <v>0</v>
      </c>
      <c r="N693" s="86">
        <v>0</v>
      </c>
      <c r="O693" s="86">
        <v>1695.6910411094998</v>
      </c>
      <c r="P693" s="86">
        <v>0</v>
      </c>
      <c r="Q693" s="86">
        <v>0</v>
      </c>
      <c r="R693" s="86">
        <v>0</v>
      </c>
      <c r="S693" s="86">
        <f t="shared" si="124"/>
        <v>1695.6910411094998</v>
      </c>
      <c r="T693" s="81" t="s">
        <v>2084</v>
      </c>
      <c r="U693" s="81"/>
      <c r="V693" s="86">
        <v>1020999.9591599999</v>
      </c>
      <c r="W693" s="86">
        <f t="shared" si="125"/>
        <v>1022695.6502011094</v>
      </c>
      <c r="X693" s="86"/>
      <c r="Y693" s="88"/>
      <c r="Z693" s="86"/>
      <c r="AA693" s="89"/>
      <c r="AB693" s="90"/>
      <c r="AC693" s="88"/>
      <c r="AD693" s="88"/>
      <c r="AE693" s="172" t="str">
        <f t="shared" si="128"/>
        <v/>
      </c>
      <c r="AF693" s="91" t="str">
        <f t="shared" si="129"/>
        <v/>
      </c>
      <c r="AG693" s="7"/>
    </row>
    <row r="694" spans="1:33" ht="14.25" customHeight="1">
      <c r="A694" s="81" t="s">
        <v>31</v>
      </c>
      <c r="B694" s="81">
        <v>601615</v>
      </c>
      <c r="C694" s="81" t="s">
        <v>2016</v>
      </c>
      <c r="D694" s="94" t="s">
        <v>2017</v>
      </c>
      <c r="E694" s="83" t="s">
        <v>2237</v>
      </c>
      <c r="F694" s="82" t="s">
        <v>2238</v>
      </c>
      <c r="G694" s="81">
        <v>9050</v>
      </c>
      <c r="H694" s="81" t="s">
        <v>86</v>
      </c>
      <c r="I694" s="85">
        <v>0</v>
      </c>
      <c r="J694" s="85">
        <v>0</v>
      </c>
      <c r="K694" s="86">
        <v>0</v>
      </c>
      <c r="L694" s="87">
        <f t="shared" si="102"/>
        <v>0</v>
      </c>
      <c r="M694" s="86">
        <f t="shared" si="123"/>
        <v>0</v>
      </c>
      <c r="N694" s="86">
        <v>0</v>
      </c>
      <c r="O694" s="86">
        <v>1695.6910411094998</v>
      </c>
      <c r="P694" s="86">
        <v>0</v>
      </c>
      <c r="Q694" s="86">
        <v>0</v>
      </c>
      <c r="R694" s="86">
        <v>0</v>
      </c>
      <c r="S694" s="86">
        <f t="shared" si="124"/>
        <v>1695.6910411094998</v>
      </c>
      <c r="T694" s="81"/>
      <c r="U694" s="81"/>
      <c r="V694" s="86">
        <v>0</v>
      </c>
      <c r="W694" s="86">
        <f t="shared" si="125"/>
        <v>1695.6910411094998</v>
      </c>
      <c r="X694" s="86"/>
      <c r="Y694" s="88"/>
      <c r="Z694" s="86"/>
      <c r="AA694" s="89"/>
      <c r="AB694" s="90"/>
      <c r="AC694" s="88"/>
      <c r="AD694" s="88"/>
      <c r="AE694" s="172" t="str">
        <f t="shared" si="128"/>
        <v/>
      </c>
      <c r="AF694" s="91" t="str">
        <f t="shared" si="129"/>
        <v/>
      </c>
      <c r="AG694" s="7"/>
    </row>
    <row r="695" spans="1:33" ht="14.25" customHeight="1">
      <c r="A695" s="81" t="s">
        <v>31</v>
      </c>
      <c r="B695" s="81">
        <v>601604</v>
      </c>
      <c r="C695" s="81" t="s">
        <v>2239</v>
      </c>
      <c r="D695" s="94" t="s">
        <v>2240</v>
      </c>
      <c r="E695" s="83" t="s">
        <v>2241</v>
      </c>
      <c r="F695" s="82" t="s">
        <v>2242</v>
      </c>
      <c r="G695" s="81">
        <v>1247</v>
      </c>
      <c r="H695" s="81" t="s">
        <v>1187</v>
      </c>
      <c r="I695" s="85">
        <v>87</v>
      </c>
      <c r="J695" s="85">
        <v>10.416727437567806</v>
      </c>
      <c r="K695" s="86">
        <v>7187.1982371125405</v>
      </c>
      <c r="L695" s="87">
        <f t="shared" si="102"/>
        <v>1.1978663728520902</v>
      </c>
      <c r="M695" s="86">
        <f t="shared" si="123"/>
        <v>0</v>
      </c>
      <c r="N695" s="86">
        <v>0</v>
      </c>
      <c r="O695" s="86">
        <v>0</v>
      </c>
      <c r="P695" s="86">
        <v>2331.789038893668</v>
      </c>
      <c r="Q695" s="86">
        <v>0</v>
      </c>
      <c r="R695" s="86">
        <v>0</v>
      </c>
      <c r="S695" s="86">
        <f t="shared" si="124"/>
        <v>9518.987276006208</v>
      </c>
      <c r="T695" s="81" t="s">
        <v>886</v>
      </c>
      <c r="U695" s="83">
        <f t="shared" ref="U695:U696" si="130">AF695</f>
        <v>2024</v>
      </c>
      <c r="V695" s="86">
        <v>0</v>
      </c>
      <c r="W695" s="86">
        <f t="shared" si="125"/>
        <v>9518.987276006208</v>
      </c>
      <c r="X695" s="86"/>
      <c r="Y695" s="88"/>
      <c r="Z695" s="86" t="s">
        <v>690</v>
      </c>
      <c r="AA695" s="89" t="s">
        <v>691</v>
      </c>
      <c r="AB695" s="90">
        <v>2013</v>
      </c>
      <c r="AC695" s="88" t="s">
        <v>692</v>
      </c>
      <c r="AD695" s="90">
        <v>10</v>
      </c>
      <c r="AE695" s="172">
        <f t="shared" si="128"/>
        <v>45159</v>
      </c>
      <c r="AF695" s="91">
        <f t="shared" si="129"/>
        <v>2024</v>
      </c>
      <c r="AG695" s="7"/>
    </row>
    <row r="696" spans="1:33" ht="14.25" customHeight="1">
      <c r="A696" s="81" t="s">
        <v>31</v>
      </c>
      <c r="B696" s="81">
        <v>601604</v>
      </c>
      <c r="C696" s="81" t="s">
        <v>2239</v>
      </c>
      <c r="D696" s="94" t="s">
        <v>2240</v>
      </c>
      <c r="E696" s="83" t="s">
        <v>2243</v>
      </c>
      <c r="F696" s="82" t="s">
        <v>2244</v>
      </c>
      <c r="G696" s="81">
        <v>1257</v>
      </c>
      <c r="H696" s="81" t="s">
        <v>86</v>
      </c>
      <c r="I696" s="85">
        <v>0</v>
      </c>
      <c r="J696" s="85">
        <v>0</v>
      </c>
      <c r="K696" s="86">
        <v>0</v>
      </c>
      <c r="L696" s="87">
        <f t="shared" si="102"/>
        <v>0</v>
      </c>
      <c r="M696" s="86">
        <f t="shared" si="123"/>
        <v>0</v>
      </c>
      <c r="N696" s="86">
        <v>290.16083440085413</v>
      </c>
      <c r="O696" s="86">
        <v>330.76622829764489</v>
      </c>
      <c r="P696" s="86">
        <v>2278.9104110949984</v>
      </c>
      <c r="Q696" s="86">
        <v>0</v>
      </c>
      <c r="R696" s="86">
        <v>0</v>
      </c>
      <c r="S696" s="86">
        <f t="shared" si="124"/>
        <v>2899.8374737934973</v>
      </c>
      <c r="T696" s="81" t="s">
        <v>886</v>
      </c>
      <c r="U696" s="83">
        <f t="shared" si="130"/>
        <v>2026</v>
      </c>
      <c r="V696" s="86">
        <v>0</v>
      </c>
      <c r="W696" s="86">
        <f t="shared" si="125"/>
        <v>2899.8374737934973</v>
      </c>
      <c r="X696" s="86"/>
      <c r="Y696" s="88"/>
      <c r="Z696" s="86" t="s">
        <v>2245</v>
      </c>
      <c r="AA696" s="89" t="s">
        <v>1944</v>
      </c>
      <c r="AB696" s="90">
        <v>2015</v>
      </c>
      <c r="AC696" s="88" t="s">
        <v>2246</v>
      </c>
      <c r="AD696" s="90">
        <v>10</v>
      </c>
      <c r="AE696" s="172">
        <f t="shared" si="128"/>
        <v>46178</v>
      </c>
      <c r="AF696" s="91">
        <f t="shared" si="129"/>
        <v>2026</v>
      </c>
      <c r="AG696" s="7"/>
    </row>
    <row r="697" spans="1:33" ht="14.25" customHeight="1">
      <c r="A697" s="81" t="s">
        <v>31</v>
      </c>
      <c r="B697" s="81">
        <v>601650</v>
      </c>
      <c r="C697" s="81" t="s">
        <v>2247</v>
      </c>
      <c r="D697" s="94" t="s">
        <v>2248</v>
      </c>
      <c r="E697" s="83" t="s">
        <v>2249</v>
      </c>
      <c r="F697" s="82" t="s">
        <v>2250</v>
      </c>
      <c r="G697" s="81">
        <v>3000</v>
      </c>
      <c r="H697" s="81" t="s">
        <v>86</v>
      </c>
      <c r="I697" s="85">
        <v>0</v>
      </c>
      <c r="J697" s="85">
        <v>0</v>
      </c>
      <c r="K697" s="86">
        <v>0</v>
      </c>
      <c r="L697" s="87">
        <f t="shared" si="102"/>
        <v>0</v>
      </c>
      <c r="M697" s="86">
        <f t="shared" si="123"/>
        <v>0</v>
      </c>
      <c r="N697" s="86">
        <v>3557.2930699473595</v>
      </c>
      <c r="O697" s="86">
        <v>43.075362903109649</v>
      </c>
      <c r="P697" s="86">
        <v>2278.9104110949984</v>
      </c>
      <c r="Q697" s="86">
        <v>0</v>
      </c>
      <c r="R697" s="86">
        <v>0</v>
      </c>
      <c r="S697" s="86">
        <f t="shared" si="124"/>
        <v>5879.2788439454671</v>
      </c>
      <c r="T697" s="81" t="s">
        <v>310</v>
      </c>
      <c r="U697" s="81"/>
      <c r="V697" s="86">
        <v>0</v>
      </c>
      <c r="W697" s="86">
        <f t="shared" si="125"/>
        <v>5879.2788439454671</v>
      </c>
      <c r="X697" s="86"/>
      <c r="Y697" s="88"/>
      <c r="Z697" s="86" t="s">
        <v>2251</v>
      </c>
      <c r="AA697" s="89" t="s">
        <v>2252</v>
      </c>
      <c r="AB697" s="90">
        <v>2008</v>
      </c>
      <c r="AC697" s="88" t="s">
        <v>2253</v>
      </c>
      <c r="AD697" s="90">
        <v>10</v>
      </c>
      <c r="AE697" s="172">
        <f t="shared" si="128"/>
        <v>43848</v>
      </c>
      <c r="AF697" s="91">
        <f t="shared" si="129"/>
        <v>2020</v>
      </c>
      <c r="AG697" s="7"/>
    </row>
    <row r="698" spans="1:33" ht="14.25" customHeight="1">
      <c r="A698" s="81" t="s">
        <v>31</v>
      </c>
      <c r="B698" s="81">
        <v>601650</v>
      </c>
      <c r="C698" s="81" t="s">
        <v>2247</v>
      </c>
      <c r="D698" s="94" t="s">
        <v>2248</v>
      </c>
      <c r="E698" s="83" t="s">
        <v>2254</v>
      </c>
      <c r="F698" s="82" t="s">
        <v>2255</v>
      </c>
      <c r="G698" s="81">
        <v>3000</v>
      </c>
      <c r="H698" s="81" t="s">
        <v>86</v>
      </c>
      <c r="I698" s="85">
        <v>0</v>
      </c>
      <c r="J698" s="85">
        <v>0</v>
      </c>
      <c r="K698" s="86">
        <v>0</v>
      </c>
      <c r="L698" s="87">
        <f t="shared" si="102"/>
        <v>0</v>
      </c>
      <c r="M698" s="86">
        <f t="shared" si="123"/>
        <v>0</v>
      </c>
      <c r="N698" s="86">
        <v>23.870567131838449</v>
      </c>
      <c r="O698" s="86">
        <v>0</v>
      </c>
      <c r="P698" s="86">
        <v>2278.9104110949984</v>
      </c>
      <c r="Q698" s="86">
        <v>0</v>
      </c>
      <c r="R698" s="86">
        <v>0</v>
      </c>
      <c r="S698" s="86">
        <f t="shared" si="124"/>
        <v>2302.7809782268369</v>
      </c>
      <c r="T698" s="81" t="s">
        <v>91</v>
      </c>
      <c r="U698" s="81"/>
      <c r="V698" s="86">
        <v>0</v>
      </c>
      <c r="W698" s="86">
        <f t="shared" si="125"/>
        <v>2302.7809782268369</v>
      </c>
      <c r="X698" s="86"/>
      <c r="Y698" s="88"/>
      <c r="Z698" s="86" t="s">
        <v>1291</v>
      </c>
      <c r="AA698" s="89" t="s">
        <v>1292</v>
      </c>
      <c r="AB698" s="90">
        <v>2015</v>
      </c>
      <c r="AC698" s="88" t="s">
        <v>2256</v>
      </c>
      <c r="AD698" s="90">
        <v>10</v>
      </c>
      <c r="AE698" s="172">
        <f t="shared" si="128"/>
        <v>45970</v>
      </c>
      <c r="AF698" s="91">
        <f t="shared" si="129"/>
        <v>2026</v>
      </c>
      <c r="AG698" s="7"/>
    </row>
    <row r="699" spans="1:33" ht="14.25" customHeight="1">
      <c r="A699" s="81" t="s">
        <v>31</v>
      </c>
      <c r="B699" s="81">
        <v>601650</v>
      </c>
      <c r="C699" s="81" t="s">
        <v>2247</v>
      </c>
      <c r="D699" s="94" t="s">
        <v>2248</v>
      </c>
      <c r="E699" s="83" t="s">
        <v>2257</v>
      </c>
      <c r="F699" s="82" t="s">
        <v>2258</v>
      </c>
      <c r="G699" s="81">
        <v>3000</v>
      </c>
      <c r="H699" s="81" t="s">
        <v>86</v>
      </c>
      <c r="I699" s="85">
        <v>0</v>
      </c>
      <c r="J699" s="85">
        <v>0</v>
      </c>
      <c r="K699" s="86">
        <v>0</v>
      </c>
      <c r="L699" s="87">
        <f t="shared" si="102"/>
        <v>0</v>
      </c>
      <c r="M699" s="86">
        <f t="shared" si="123"/>
        <v>0</v>
      </c>
      <c r="N699" s="86">
        <v>3536.5766277922849</v>
      </c>
      <c r="O699" s="86">
        <v>0</v>
      </c>
      <c r="P699" s="86">
        <v>2278.9104110949984</v>
      </c>
      <c r="Q699" s="86">
        <v>7959.2782131132808</v>
      </c>
      <c r="R699" s="86">
        <v>0</v>
      </c>
      <c r="S699" s="86">
        <f t="shared" si="124"/>
        <v>13774.765252000565</v>
      </c>
      <c r="T699" s="81" t="s">
        <v>310</v>
      </c>
      <c r="U699" s="81"/>
      <c r="V699" s="86">
        <v>0</v>
      </c>
      <c r="W699" s="86">
        <f t="shared" si="125"/>
        <v>13774.765252000565</v>
      </c>
      <c r="X699" s="86"/>
      <c r="Y699" s="88"/>
      <c r="Z699" s="86" t="s">
        <v>2259</v>
      </c>
      <c r="AA699" s="89" t="s">
        <v>2252</v>
      </c>
      <c r="AB699" s="90">
        <v>2016</v>
      </c>
      <c r="AC699" s="88" t="s">
        <v>2260</v>
      </c>
      <c r="AD699" s="90">
        <v>10</v>
      </c>
      <c r="AE699" s="172">
        <f t="shared" si="128"/>
        <v>46395</v>
      </c>
      <c r="AF699" s="91">
        <f t="shared" si="129"/>
        <v>2027</v>
      </c>
      <c r="AG699" s="7"/>
    </row>
    <row r="700" spans="1:33" ht="14.25" customHeight="1">
      <c r="A700" s="81" t="s">
        <v>31</v>
      </c>
      <c r="B700" s="81">
        <v>601650</v>
      </c>
      <c r="C700" s="81" t="s">
        <v>2247</v>
      </c>
      <c r="D700" s="94" t="s">
        <v>2248</v>
      </c>
      <c r="E700" s="83" t="s">
        <v>2261</v>
      </c>
      <c r="F700" s="82" t="s">
        <v>2262</v>
      </c>
      <c r="G700" s="81">
        <v>3000</v>
      </c>
      <c r="H700" s="81" t="s">
        <v>86</v>
      </c>
      <c r="I700" s="85">
        <v>0</v>
      </c>
      <c r="J700" s="85">
        <v>0</v>
      </c>
      <c r="K700" s="86">
        <v>0</v>
      </c>
      <c r="L700" s="87">
        <f t="shared" si="102"/>
        <v>0</v>
      </c>
      <c r="M700" s="86">
        <f t="shared" si="123"/>
        <v>0</v>
      </c>
      <c r="N700" s="86">
        <v>881.45661850633167</v>
      </c>
      <c r="O700" s="86">
        <v>0</v>
      </c>
      <c r="P700" s="86">
        <v>2278.9104110949984</v>
      </c>
      <c r="Q700" s="86">
        <v>896.34451368123064</v>
      </c>
      <c r="R700" s="86">
        <v>0</v>
      </c>
      <c r="S700" s="86">
        <f t="shared" si="124"/>
        <v>4056.7115432825608</v>
      </c>
      <c r="T700" s="81" t="s">
        <v>310</v>
      </c>
      <c r="U700" s="81"/>
      <c r="V700" s="86">
        <v>0</v>
      </c>
      <c r="W700" s="86">
        <f t="shared" si="125"/>
        <v>4056.7115432825608</v>
      </c>
      <c r="X700" s="86"/>
      <c r="Y700" s="88"/>
      <c r="Z700" s="86" t="s">
        <v>2263</v>
      </c>
      <c r="AA700" s="89" t="s">
        <v>317</v>
      </c>
      <c r="AB700" s="90">
        <v>2017</v>
      </c>
      <c r="AC700" s="88" t="s">
        <v>2264</v>
      </c>
      <c r="AD700" s="90">
        <v>10</v>
      </c>
      <c r="AE700" s="172">
        <f t="shared" si="128"/>
        <v>46683</v>
      </c>
      <c r="AF700" s="91">
        <f t="shared" si="129"/>
        <v>2028</v>
      </c>
      <c r="AG700" s="7"/>
    </row>
    <row r="701" spans="1:33" ht="14.25" customHeight="1">
      <c r="A701" s="81" t="s">
        <v>31</v>
      </c>
      <c r="B701" s="81">
        <v>601650</v>
      </c>
      <c r="C701" s="81" t="s">
        <v>2247</v>
      </c>
      <c r="D701" s="94" t="s">
        <v>2248</v>
      </c>
      <c r="E701" s="83" t="s">
        <v>2265</v>
      </c>
      <c r="F701" s="82" t="s">
        <v>2266</v>
      </c>
      <c r="G701" s="81">
        <v>3000</v>
      </c>
      <c r="H701" s="81" t="s">
        <v>86</v>
      </c>
      <c r="I701" s="85">
        <v>0</v>
      </c>
      <c r="J701" s="85">
        <v>0</v>
      </c>
      <c r="K701" s="86">
        <v>0</v>
      </c>
      <c r="L701" s="87">
        <f t="shared" si="102"/>
        <v>0</v>
      </c>
      <c r="M701" s="86">
        <f t="shared" si="123"/>
        <v>0</v>
      </c>
      <c r="N701" s="86">
        <v>3526.0131086393367</v>
      </c>
      <c r="O701" s="86">
        <v>0</v>
      </c>
      <c r="P701" s="86">
        <v>2278.9104110949984</v>
      </c>
      <c r="Q701" s="86">
        <v>0</v>
      </c>
      <c r="R701" s="86">
        <v>0</v>
      </c>
      <c r="S701" s="86">
        <f t="shared" si="124"/>
        <v>5804.9235197343351</v>
      </c>
      <c r="T701" s="81" t="s">
        <v>310</v>
      </c>
      <c r="U701" s="81"/>
      <c r="V701" s="86">
        <v>0</v>
      </c>
      <c r="W701" s="86">
        <f t="shared" si="125"/>
        <v>5804.9235197343351</v>
      </c>
      <c r="X701" s="86"/>
      <c r="Y701" s="88"/>
      <c r="Z701" s="86" t="s">
        <v>641</v>
      </c>
      <c r="AA701" s="89" t="s">
        <v>2052</v>
      </c>
      <c r="AB701" s="90">
        <v>2019</v>
      </c>
      <c r="AC701" s="88" t="s">
        <v>2267</v>
      </c>
      <c r="AD701" s="90">
        <v>10</v>
      </c>
      <c r="AE701" s="172">
        <f t="shared" si="128"/>
        <v>47189</v>
      </c>
      <c r="AF701" s="91">
        <f t="shared" si="129"/>
        <v>2029</v>
      </c>
      <c r="AG701" s="7"/>
    </row>
    <row r="702" spans="1:33" ht="14.25" customHeight="1">
      <c r="A702" s="81" t="s">
        <v>31</v>
      </c>
      <c r="B702" s="81">
        <v>601650</v>
      </c>
      <c r="C702" s="81" t="s">
        <v>2247</v>
      </c>
      <c r="D702" s="94" t="s">
        <v>2248</v>
      </c>
      <c r="E702" s="83" t="s">
        <v>2268</v>
      </c>
      <c r="F702" s="82" t="s">
        <v>2269</v>
      </c>
      <c r="G702" s="81">
        <v>3000</v>
      </c>
      <c r="H702" s="81" t="s">
        <v>86</v>
      </c>
      <c r="I702" s="85">
        <v>0</v>
      </c>
      <c r="J702" s="85">
        <v>0</v>
      </c>
      <c r="K702" s="86">
        <v>0</v>
      </c>
      <c r="L702" s="87">
        <f t="shared" si="102"/>
        <v>0</v>
      </c>
      <c r="M702" s="86">
        <f t="shared" si="123"/>
        <v>0</v>
      </c>
      <c r="N702" s="86">
        <v>1236.4263226220482</v>
      </c>
      <c r="O702" s="86">
        <v>0</v>
      </c>
      <c r="P702" s="86">
        <v>2278.9104110949984</v>
      </c>
      <c r="Q702" s="86">
        <v>0</v>
      </c>
      <c r="R702" s="86">
        <v>0</v>
      </c>
      <c r="S702" s="86">
        <f t="shared" si="124"/>
        <v>3515.3367337170466</v>
      </c>
      <c r="T702" s="81" t="s">
        <v>310</v>
      </c>
      <c r="U702" s="81"/>
      <c r="V702" s="86">
        <v>0</v>
      </c>
      <c r="W702" s="86">
        <f t="shared" si="125"/>
        <v>3515.3367337170466</v>
      </c>
      <c r="X702" s="86"/>
      <c r="Y702" s="88"/>
      <c r="Z702" s="86" t="s">
        <v>2270</v>
      </c>
      <c r="AA702" s="89" t="s">
        <v>2271</v>
      </c>
      <c r="AB702" s="90">
        <v>2019</v>
      </c>
      <c r="AC702" s="88" t="s">
        <v>2272</v>
      </c>
      <c r="AD702" s="90">
        <v>10</v>
      </c>
      <c r="AE702" s="172">
        <f t="shared" si="128"/>
        <v>47384</v>
      </c>
      <c r="AF702" s="91">
        <f t="shared" si="129"/>
        <v>2030</v>
      </c>
      <c r="AG702" s="7"/>
    </row>
    <row r="703" spans="1:33" ht="14.25" customHeight="1">
      <c r="A703" s="81" t="s">
        <v>31</v>
      </c>
      <c r="B703" s="81">
        <v>601650</v>
      </c>
      <c r="C703" s="81" t="s">
        <v>2247</v>
      </c>
      <c r="D703" s="94" t="s">
        <v>2248</v>
      </c>
      <c r="E703" s="83" t="s">
        <v>2273</v>
      </c>
      <c r="F703" s="82" t="s">
        <v>2274</v>
      </c>
      <c r="G703" s="81">
        <v>3000</v>
      </c>
      <c r="H703" s="81" t="s">
        <v>86</v>
      </c>
      <c r="I703" s="85">
        <v>0</v>
      </c>
      <c r="J703" s="85">
        <v>0</v>
      </c>
      <c r="K703" s="86">
        <v>0</v>
      </c>
      <c r="L703" s="87">
        <f t="shared" si="102"/>
        <v>0</v>
      </c>
      <c r="M703" s="86">
        <f t="shared" si="123"/>
        <v>0</v>
      </c>
      <c r="N703" s="86">
        <v>4056.2607105022471</v>
      </c>
      <c r="O703" s="86">
        <v>61.44809063472777</v>
      </c>
      <c r="P703" s="86">
        <v>2278.9104110949984</v>
      </c>
      <c r="Q703" s="86">
        <v>0</v>
      </c>
      <c r="R703" s="86">
        <v>0</v>
      </c>
      <c r="S703" s="86">
        <f t="shared" si="124"/>
        <v>6396.6192122319735</v>
      </c>
      <c r="T703" s="81" t="s">
        <v>310</v>
      </c>
      <c r="U703" s="81"/>
      <c r="V703" s="86">
        <v>0</v>
      </c>
      <c r="W703" s="86">
        <f t="shared" si="125"/>
        <v>6396.6192122319735</v>
      </c>
      <c r="X703" s="86"/>
      <c r="Y703" s="88"/>
      <c r="Z703" s="86" t="s">
        <v>2275</v>
      </c>
      <c r="AA703" s="89" t="s">
        <v>2276</v>
      </c>
      <c r="AB703" s="90">
        <v>2022</v>
      </c>
      <c r="AC703" s="88" t="s">
        <v>2277</v>
      </c>
      <c r="AD703" s="90">
        <v>10</v>
      </c>
      <c r="AE703" s="172">
        <f t="shared" si="128"/>
        <v>48522</v>
      </c>
      <c r="AF703" s="91">
        <f t="shared" si="129"/>
        <v>2033</v>
      </c>
      <c r="AG703" s="7"/>
    </row>
    <row r="704" spans="1:33" ht="14.25" customHeight="1">
      <c r="A704" s="81" t="s">
        <v>31</v>
      </c>
      <c r="B704" s="81">
        <v>601650</v>
      </c>
      <c r="C704" s="81" t="s">
        <v>2247</v>
      </c>
      <c r="D704" s="94" t="s">
        <v>2248</v>
      </c>
      <c r="E704" s="83" t="s">
        <v>2278</v>
      </c>
      <c r="F704" s="82" t="s">
        <v>2279</v>
      </c>
      <c r="G704" s="81">
        <v>3000</v>
      </c>
      <c r="H704" s="81" t="s">
        <v>86</v>
      </c>
      <c r="I704" s="85">
        <v>0</v>
      </c>
      <c r="J704" s="85">
        <v>0</v>
      </c>
      <c r="K704" s="86">
        <v>0</v>
      </c>
      <c r="L704" s="87">
        <f t="shared" si="102"/>
        <v>0</v>
      </c>
      <c r="M704" s="86">
        <f t="shared" si="123"/>
        <v>0</v>
      </c>
      <c r="N704" s="86">
        <v>2173.9013205233864</v>
      </c>
      <c r="O704" s="86">
        <v>0</v>
      </c>
      <c r="P704" s="86">
        <v>2278.9104110949984</v>
      </c>
      <c r="Q704" s="86">
        <v>0</v>
      </c>
      <c r="R704" s="86">
        <v>1209.9100000000001</v>
      </c>
      <c r="S704" s="86">
        <f t="shared" si="124"/>
        <v>5662.7217316183851</v>
      </c>
      <c r="T704" s="81" t="s">
        <v>310</v>
      </c>
      <c r="U704" s="81"/>
      <c r="V704" s="86">
        <v>0</v>
      </c>
      <c r="W704" s="86">
        <f t="shared" si="125"/>
        <v>5662.7217316183851</v>
      </c>
      <c r="X704" s="86"/>
      <c r="Y704" s="88"/>
      <c r="Z704" s="86" t="s">
        <v>2280</v>
      </c>
      <c r="AA704" s="89" t="s">
        <v>2281</v>
      </c>
      <c r="AB704" s="90">
        <v>2023</v>
      </c>
      <c r="AC704" s="88" t="s">
        <v>2282</v>
      </c>
      <c r="AD704" s="90">
        <v>10</v>
      </c>
      <c r="AE704" s="172">
        <f t="shared" si="128"/>
        <v>48715</v>
      </c>
      <c r="AF704" s="91">
        <f t="shared" si="129"/>
        <v>2033</v>
      </c>
      <c r="AG704" s="7"/>
    </row>
    <row r="705" spans="1:33" ht="14.25" customHeight="1">
      <c r="A705" s="81" t="s">
        <v>31</v>
      </c>
      <c r="B705" s="81">
        <v>601650</v>
      </c>
      <c r="C705" s="81" t="s">
        <v>2247</v>
      </c>
      <c r="D705" s="94" t="s">
        <v>2248</v>
      </c>
      <c r="E705" s="83" t="s">
        <v>2283</v>
      </c>
      <c r="F705" s="82" t="s">
        <v>2284</v>
      </c>
      <c r="G705" s="81">
        <v>3000</v>
      </c>
      <c r="H705" s="81" t="s">
        <v>86</v>
      </c>
      <c r="I705" s="85">
        <v>0</v>
      </c>
      <c r="J705" s="85">
        <v>0</v>
      </c>
      <c r="K705" s="86">
        <v>0</v>
      </c>
      <c r="L705" s="87">
        <f t="shared" si="102"/>
        <v>0</v>
      </c>
      <c r="M705" s="86">
        <f t="shared" si="123"/>
        <v>0</v>
      </c>
      <c r="N705" s="86">
        <v>1362.0314178505648</v>
      </c>
      <c r="O705" s="86">
        <v>0</v>
      </c>
      <c r="P705" s="86">
        <v>2278.9104110949984</v>
      </c>
      <c r="Q705" s="86">
        <v>2926.775516226794</v>
      </c>
      <c r="R705" s="86">
        <v>225.64</v>
      </c>
      <c r="S705" s="86">
        <f t="shared" si="124"/>
        <v>6793.3573451723578</v>
      </c>
      <c r="T705" s="81" t="s">
        <v>310</v>
      </c>
      <c r="U705" s="81"/>
      <c r="V705" s="86">
        <v>0</v>
      </c>
      <c r="W705" s="86">
        <f t="shared" si="125"/>
        <v>6793.3573451723578</v>
      </c>
      <c r="X705" s="86"/>
      <c r="Y705" s="88"/>
      <c r="Z705" s="86" t="s">
        <v>887</v>
      </c>
      <c r="AA705" s="89" t="s">
        <v>1442</v>
      </c>
      <c r="AB705" s="90">
        <v>2023</v>
      </c>
      <c r="AC705" s="88" t="s">
        <v>2285</v>
      </c>
      <c r="AD705" s="90">
        <v>10</v>
      </c>
      <c r="AE705" s="172">
        <f t="shared" si="128"/>
        <v>48887</v>
      </c>
      <c r="AF705" s="91">
        <f t="shared" si="129"/>
        <v>2034</v>
      </c>
      <c r="AG705" s="7"/>
    </row>
    <row r="706" spans="1:33" ht="14.25" customHeight="1">
      <c r="A706" s="81" t="s">
        <v>31</v>
      </c>
      <c r="B706" s="81">
        <v>601650</v>
      </c>
      <c r="C706" s="81" t="s">
        <v>2247</v>
      </c>
      <c r="D706" s="94" t="s">
        <v>2248</v>
      </c>
      <c r="E706" s="83" t="s">
        <v>2286</v>
      </c>
      <c r="F706" s="82" t="s">
        <v>2201</v>
      </c>
      <c r="G706" s="81">
        <v>3000</v>
      </c>
      <c r="H706" s="81" t="s">
        <v>86</v>
      </c>
      <c r="I706" s="85">
        <v>0</v>
      </c>
      <c r="J706" s="85">
        <v>0</v>
      </c>
      <c r="K706" s="86">
        <v>0</v>
      </c>
      <c r="L706" s="87">
        <f t="shared" si="102"/>
        <v>0</v>
      </c>
      <c r="M706" s="86">
        <f t="shared" si="123"/>
        <v>0</v>
      </c>
      <c r="N706" s="86">
        <v>0</v>
      </c>
      <c r="O706" s="86">
        <v>0</v>
      </c>
      <c r="P706" s="86">
        <v>2278.9104110949984</v>
      </c>
      <c r="Q706" s="86">
        <v>0</v>
      </c>
      <c r="R706" s="86">
        <v>0</v>
      </c>
      <c r="S706" s="86">
        <f t="shared" si="124"/>
        <v>2278.9104110949984</v>
      </c>
      <c r="T706" s="81" t="s">
        <v>310</v>
      </c>
      <c r="U706" s="81"/>
      <c r="V706" s="86">
        <v>0</v>
      </c>
      <c r="W706" s="86">
        <f t="shared" si="125"/>
        <v>2278.9104110949984</v>
      </c>
      <c r="X706" s="86"/>
      <c r="Y706" s="88"/>
      <c r="Z706" s="86" t="s">
        <v>2263</v>
      </c>
      <c r="AA706" s="89" t="s">
        <v>317</v>
      </c>
      <c r="AB706" s="90">
        <v>2025</v>
      </c>
      <c r="AC706" s="88" t="s">
        <v>375</v>
      </c>
      <c r="AD706" s="90">
        <v>10</v>
      </c>
      <c r="AE706" s="172" t="str">
        <f>IFERROR(IF(AC706="","",AC706+(365*AD706)),"TBD")</f>
        <v>TBD</v>
      </c>
      <c r="AF706" s="91" t="str">
        <f>IFERROR(IF(AE706="","", IF(MONTH(AE706)&gt;6,YEAR(AE706)+1,YEAR(AE706))),"TBD")</f>
        <v>TBD</v>
      </c>
      <c r="AG706" s="7"/>
    </row>
    <row r="707" spans="1:33" ht="14.25" customHeight="1">
      <c r="A707" s="81" t="s">
        <v>31</v>
      </c>
      <c r="B707" s="81">
        <v>601650</v>
      </c>
      <c r="C707" s="81" t="s">
        <v>2247</v>
      </c>
      <c r="D707" s="94" t="s">
        <v>2248</v>
      </c>
      <c r="E707" s="83" t="s">
        <v>2287</v>
      </c>
      <c r="F707" s="82" t="s">
        <v>2288</v>
      </c>
      <c r="G707" s="81">
        <v>9050</v>
      </c>
      <c r="H707" s="81" t="s">
        <v>86</v>
      </c>
      <c r="I707" s="85">
        <v>0</v>
      </c>
      <c r="J707" s="85">
        <v>0</v>
      </c>
      <c r="K707" s="86">
        <v>0</v>
      </c>
      <c r="L707" s="87">
        <f t="shared" si="102"/>
        <v>0</v>
      </c>
      <c r="M707" s="86">
        <f t="shared" ref="M707:M770" si="131">IF(H707="N",IF(I707&gt;6000,L707,0)*(I707-(500*12)),0)</f>
        <v>0</v>
      </c>
      <c r="N707" s="86">
        <v>0</v>
      </c>
      <c r="O707" s="86">
        <v>33913.820822189999</v>
      </c>
      <c r="P707" s="86">
        <v>0</v>
      </c>
      <c r="Q707" s="86">
        <v>0</v>
      </c>
      <c r="R707" s="86">
        <v>0</v>
      </c>
      <c r="S707" s="86">
        <f t="shared" ref="S707:S770" si="132">K707+M707+N707+O707+P707+Q707+R707</f>
        <v>33913.820822189999</v>
      </c>
      <c r="T707" s="81"/>
      <c r="U707" s="81"/>
      <c r="V707" s="86">
        <v>0</v>
      </c>
      <c r="W707" s="86">
        <f t="shared" ref="W707:W770" si="133">V707+S707</f>
        <v>33913.820822189999</v>
      </c>
      <c r="X707" s="86"/>
      <c r="Y707" s="88"/>
      <c r="Z707" s="86"/>
      <c r="AA707" s="89"/>
      <c r="AB707" s="90"/>
      <c r="AC707" s="88"/>
      <c r="AD707" s="88"/>
      <c r="AE707" s="172" t="str">
        <f t="shared" ref="AE707:AE722" si="134">IF(AC707="","",AC707+(365*AD707))</f>
        <v/>
      </c>
      <c r="AF707" s="91" t="str">
        <f t="shared" ref="AF707:AF798" si="135">IF(AE707="","", IF(MONTH(AE707)&gt;6,YEAR(AE707)+1,YEAR(AE707)))</f>
        <v/>
      </c>
      <c r="AG707" s="7"/>
    </row>
    <row r="708" spans="1:33" ht="14.25" customHeight="1">
      <c r="A708" s="81" t="s">
        <v>31</v>
      </c>
      <c r="B708" s="81">
        <v>601690</v>
      </c>
      <c r="C708" s="81" t="s">
        <v>2289</v>
      </c>
      <c r="D708" s="94" t="s">
        <v>2290</v>
      </c>
      <c r="E708" s="83" t="s">
        <v>2291</v>
      </c>
      <c r="F708" s="82" t="s">
        <v>2292</v>
      </c>
      <c r="G708" s="81">
        <v>1031</v>
      </c>
      <c r="H708" s="81" t="s">
        <v>1187</v>
      </c>
      <c r="I708" s="85">
        <v>2252</v>
      </c>
      <c r="J708" s="85">
        <v>6.7038344895238353</v>
      </c>
      <c r="K708" s="86">
        <v>4625.4246080427247</v>
      </c>
      <c r="L708" s="87">
        <f t="shared" si="102"/>
        <v>0.77090410134045406</v>
      </c>
      <c r="M708" s="86">
        <f t="shared" si="131"/>
        <v>0</v>
      </c>
      <c r="N708" s="86">
        <v>0</v>
      </c>
      <c r="O708" s="86">
        <v>0</v>
      </c>
      <c r="P708" s="86">
        <v>2331.789038893668</v>
      </c>
      <c r="Q708" s="86">
        <v>0</v>
      </c>
      <c r="R708" s="86">
        <v>0</v>
      </c>
      <c r="S708" s="86">
        <f t="shared" si="132"/>
        <v>6957.2136469363923</v>
      </c>
      <c r="T708" s="81" t="s">
        <v>91</v>
      </c>
      <c r="U708" s="81"/>
      <c r="V708" s="86">
        <v>0</v>
      </c>
      <c r="W708" s="86">
        <f t="shared" si="133"/>
        <v>6957.2136469363923</v>
      </c>
      <c r="X708" s="86"/>
      <c r="Y708" s="88"/>
      <c r="Z708" s="86" t="s">
        <v>614</v>
      </c>
      <c r="AA708" s="89" t="s">
        <v>2293</v>
      </c>
      <c r="AB708" s="90">
        <v>2008</v>
      </c>
      <c r="AC708" s="88" t="s">
        <v>2294</v>
      </c>
      <c r="AD708" s="90">
        <v>10</v>
      </c>
      <c r="AE708" s="172">
        <f t="shared" si="134"/>
        <v>43227</v>
      </c>
      <c r="AF708" s="91">
        <f t="shared" si="135"/>
        <v>2018</v>
      </c>
      <c r="AG708" s="7"/>
    </row>
    <row r="709" spans="1:33" ht="14.25" customHeight="1">
      <c r="A709" s="81" t="s">
        <v>31</v>
      </c>
      <c r="B709" s="81">
        <v>601690</v>
      </c>
      <c r="C709" s="81" t="s">
        <v>2289</v>
      </c>
      <c r="D709" s="94" t="s">
        <v>2290</v>
      </c>
      <c r="E709" s="83" t="s">
        <v>2295</v>
      </c>
      <c r="F709" s="82" t="s">
        <v>2296</v>
      </c>
      <c r="G709" s="81">
        <v>1034</v>
      </c>
      <c r="H709" s="81" t="s">
        <v>1187</v>
      </c>
      <c r="I709" s="85">
        <v>4342</v>
      </c>
      <c r="J709" s="85">
        <v>8.0446013874286031</v>
      </c>
      <c r="K709" s="86">
        <v>5550.50952965127</v>
      </c>
      <c r="L709" s="87">
        <f t="shared" si="102"/>
        <v>0.92508492160854505</v>
      </c>
      <c r="M709" s="86">
        <f t="shared" si="131"/>
        <v>0</v>
      </c>
      <c r="N709" s="86">
        <v>0</v>
      </c>
      <c r="O709" s="86">
        <v>0</v>
      </c>
      <c r="P709" s="86">
        <v>2331.789038893668</v>
      </c>
      <c r="Q709" s="86">
        <v>0</v>
      </c>
      <c r="R709" s="86">
        <v>0</v>
      </c>
      <c r="S709" s="86">
        <f t="shared" si="132"/>
        <v>7882.2985685449385</v>
      </c>
      <c r="T709" s="81" t="s">
        <v>91</v>
      </c>
      <c r="U709" s="81"/>
      <c r="V709" s="86">
        <v>0</v>
      </c>
      <c r="W709" s="86">
        <f t="shared" si="133"/>
        <v>7882.2985685449385</v>
      </c>
      <c r="X709" s="86"/>
      <c r="Y709" s="88"/>
      <c r="Z709" s="86" t="s">
        <v>1657</v>
      </c>
      <c r="AA709" s="89" t="s">
        <v>1658</v>
      </c>
      <c r="AB709" s="90">
        <v>2011</v>
      </c>
      <c r="AC709" s="88" t="s">
        <v>2297</v>
      </c>
      <c r="AD709" s="90">
        <v>10</v>
      </c>
      <c r="AE709" s="172">
        <f t="shared" si="134"/>
        <v>44569</v>
      </c>
      <c r="AF709" s="91">
        <f t="shared" si="135"/>
        <v>2022</v>
      </c>
      <c r="AG709" s="7"/>
    </row>
    <row r="710" spans="1:33" ht="14.25" customHeight="1">
      <c r="A710" s="81" t="s">
        <v>31</v>
      </c>
      <c r="B710" s="81">
        <v>601690</v>
      </c>
      <c r="C710" s="81" t="s">
        <v>2289</v>
      </c>
      <c r="D710" s="94" t="s">
        <v>2290</v>
      </c>
      <c r="E710" s="83" t="s">
        <v>2298</v>
      </c>
      <c r="F710" s="82" t="s">
        <v>2299</v>
      </c>
      <c r="G710" s="81">
        <v>1031</v>
      </c>
      <c r="H710" s="81" t="s">
        <v>1187</v>
      </c>
      <c r="I710" s="85">
        <v>3538</v>
      </c>
      <c r="J710" s="85">
        <v>6.7038344895238353</v>
      </c>
      <c r="K710" s="86">
        <v>4625.4246080427247</v>
      </c>
      <c r="L710" s="87">
        <f t="shared" si="102"/>
        <v>0.77090410134045406</v>
      </c>
      <c r="M710" s="86">
        <f t="shared" si="131"/>
        <v>0</v>
      </c>
      <c r="N710" s="86">
        <v>0</v>
      </c>
      <c r="O710" s="86">
        <v>0</v>
      </c>
      <c r="P710" s="86">
        <v>2331.789038893668</v>
      </c>
      <c r="Q710" s="86">
        <v>0</v>
      </c>
      <c r="R710" s="86">
        <v>33.81</v>
      </c>
      <c r="S710" s="86">
        <f t="shared" si="132"/>
        <v>6991.0236469363927</v>
      </c>
      <c r="T710" s="81" t="s">
        <v>91</v>
      </c>
      <c r="U710" s="81"/>
      <c r="V710" s="86">
        <v>0</v>
      </c>
      <c r="W710" s="86">
        <f t="shared" si="133"/>
        <v>6991.0236469363927</v>
      </c>
      <c r="X710" s="86"/>
      <c r="Y710" s="88"/>
      <c r="Z710" s="86" t="s">
        <v>614</v>
      </c>
      <c r="AA710" s="89" t="s">
        <v>2293</v>
      </c>
      <c r="AB710" s="90">
        <v>2011</v>
      </c>
      <c r="AC710" s="88" t="s">
        <v>2300</v>
      </c>
      <c r="AD710" s="90">
        <v>10</v>
      </c>
      <c r="AE710" s="172">
        <f t="shared" si="134"/>
        <v>44645</v>
      </c>
      <c r="AF710" s="91">
        <f t="shared" si="135"/>
        <v>2022</v>
      </c>
      <c r="AG710" s="7"/>
    </row>
    <row r="711" spans="1:33" ht="14.25" customHeight="1">
      <c r="A711" s="81" t="s">
        <v>31</v>
      </c>
      <c r="B711" s="81">
        <v>601690</v>
      </c>
      <c r="C711" s="81" t="s">
        <v>2289</v>
      </c>
      <c r="D711" s="94" t="s">
        <v>2290</v>
      </c>
      <c r="E711" s="83" t="s">
        <v>2301</v>
      </c>
      <c r="F711" s="82" t="s">
        <v>2302</v>
      </c>
      <c r="G711" s="81">
        <v>1035</v>
      </c>
      <c r="H711" s="81" t="s">
        <v>1187</v>
      </c>
      <c r="I711" s="85">
        <v>11567</v>
      </c>
      <c r="J711" s="85">
        <v>8.8696887092161489</v>
      </c>
      <c r="K711" s="86">
        <v>6119.7925583334491</v>
      </c>
      <c r="L711" s="87">
        <f t="shared" si="102"/>
        <v>1.0199654263889082</v>
      </c>
      <c r="M711" s="86">
        <f t="shared" si="131"/>
        <v>5678.1475287070516</v>
      </c>
      <c r="N711" s="86">
        <v>0</v>
      </c>
      <c r="O711" s="86">
        <v>0</v>
      </c>
      <c r="P711" s="86">
        <v>2331.789038893668</v>
      </c>
      <c r="Q711" s="86">
        <v>0</v>
      </c>
      <c r="R711" s="86">
        <v>0</v>
      </c>
      <c r="S711" s="86">
        <f t="shared" si="132"/>
        <v>14129.729125934169</v>
      </c>
      <c r="T711" s="81" t="s">
        <v>310</v>
      </c>
      <c r="U711" s="81"/>
      <c r="V711" s="86">
        <v>0</v>
      </c>
      <c r="W711" s="86">
        <f t="shared" si="133"/>
        <v>14129.729125934169</v>
      </c>
      <c r="X711" s="86"/>
      <c r="Y711" s="88"/>
      <c r="Z711" s="86" t="s">
        <v>556</v>
      </c>
      <c r="AA711" s="89" t="s">
        <v>1662</v>
      </c>
      <c r="AB711" s="90">
        <v>2014</v>
      </c>
      <c r="AC711" s="88" t="s">
        <v>2303</v>
      </c>
      <c r="AD711" s="90">
        <v>10</v>
      </c>
      <c r="AE711" s="172">
        <f t="shared" si="134"/>
        <v>45218</v>
      </c>
      <c r="AF711" s="91">
        <f t="shared" si="135"/>
        <v>2024</v>
      </c>
      <c r="AG711" s="7"/>
    </row>
    <row r="712" spans="1:33" ht="14.25" customHeight="1">
      <c r="A712" s="81" t="s">
        <v>31</v>
      </c>
      <c r="B712" s="81">
        <v>601690</v>
      </c>
      <c r="C712" s="81" t="s">
        <v>2289</v>
      </c>
      <c r="D712" s="94" t="s">
        <v>2290</v>
      </c>
      <c r="E712" s="83" t="s">
        <v>2304</v>
      </c>
      <c r="F712" s="82" t="s">
        <v>2305</v>
      </c>
      <c r="G712" s="81">
        <v>1035</v>
      </c>
      <c r="H712" s="81" t="s">
        <v>1187</v>
      </c>
      <c r="I712" s="85">
        <v>9256</v>
      </c>
      <c r="J712" s="85">
        <v>8.8696887092161489</v>
      </c>
      <c r="K712" s="86">
        <v>6119.7925583334491</v>
      </c>
      <c r="L712" s="87">
        <f t="shared" si="102"/>
        <v>1.0199654263889082</v>
      </c>
      <c r="M712" s="86">
        <f t="shared" si="131"/>
        <v>3321.0074283222853</v>
      </c>
      <c r="N712" s="86">
        <v>0</v>
      </c>
      <c r="O712" s="86">
        <v>0</v>
      </c>
      <c r="P712" s="86">
        <v>2331.789038893668</v>
      </c>
      <c r="Q712" s="86">
        <v>0</v>
      </c>
      <c r="R712" s="86">
        <v>0</v>
      </c>
      <c r="S712" s="86">
        <f t="shared" si="132"/>
        <v>11772.589025549403</v>
      </c>
      <c r="T712" s="81" t="s">
        <v>310</v>
      </c>
      <c r="U712" s="81"/>
      <c r="V712" s="86">
        <v>0</v>
      </c>
      <c r="W712" s="86">
        <f t="shared" si="133"/>
        <v>11772.589025549403</v>
      </c>
      <c r="X712" s="86"/>
      <c r="Y712" s="88"/>
      <c r="Z712" s="86" t="s">
        <v>556</v>
      </c>
      <c r="AA712" s="89" t="s">
        <v>1662</v>
      </c>
      <c r="AB712" s="90">
        <v>2015</v>
      </c>
      <c r="AC712" s="88" t="s">
        <v>1678</v>
      </c>
      <c r="AD712" s="90">
        <v>10</v>
      </c>
      <c r="AE712" s="172">
        <f t="shared" si="134"/>
        <v>48599</v>
      </c>
      <c r="AF712" s="91">
        <f t="shared" si="135"/>
        <v>2033</v>
      </c>
      <c r="AG712" s="7"/>
    </row>
    <row r="713" spans="1:33" ht="14.25" customHeight="1">
      <c r="A713" s="81" t="s">
        <v>31</v>
      </c>
      <c r="B713" s="81">
        <v>601690</v>
      </c>
      <c r="C713" s="81" t="s">
        <v>2289</v>
      </c>
      <c r="D713" s="94" t="s">
        <v>2290</v>
      </c>
      <c r="E713" s="83" t="s">
        <v>2306</v>
      </c>
      <c r="F713" s="82" t="s">
        <v>2307</v>
      </c>
      <c r="G713" s="81">
        <v>1035</v>
      </c>
      <c r="H713" s="81" t="s">
        <v>1187</v>
      </c>
      <c r="I713" s="85">
        <v>8434</v>
      </c>
      <c r="J713" s="85">
        <v>8.8696887092161489</v>
      </c>
      <c r="K713" s="86">
        <v>6119.7925583334491</v>
      </c>
      <c r="L713" s="87">
        <f t="shared" si="102"/>
        <v>1.0199654263889082</v>
      </c>
      <c r="M713" s="86">
        <f t="shared" si="131"/>
        <v>2482.5958478306025</v>
      </c>
      <c r="N713" s="86">
        <v>0</v>
      </c>
      <c r="O713" s="86">
        <v>0</v>
      </c>
      <c r="P713" s="86">
        <v>2331.789038893668</v>
      </c>
      <c r="Q713" s="86">
        <v>0</v>
      </c>
      <c r="R713" s="86">
        <v>0</v>
      </c>
      <c r="S713" s="86">
        <f t="shared" si="132"/>
        <v>10934.17744505772</v>
      </c>
      <c r="T713" s="81" t="s">
        <v>310</v>
      </c>
      <c r="U713" s="81"/>
      <c r="V713" s="86">
        <v>0</v>
      </c>
      <c r="W713" s="86">
        <f t="shared" si="133"/>
        <v>10934.17744505772</v>
      </c>
      <c r="X713" s="86"/>
      <c r="Y713" s="88"/>
      <c r="Z713" s="86" t="s">
        <v>556</v>
      </c>
      <c r="AA713" s="89" t="s">
        <v>1662</v>
      </c>
      <c r="AB713" s="90">
        <v>2015</v>
      </c>
      <c r="AC713" s="88" t="s">
        <v>2308</v>
      </c>
      <c r="AD713" s="90">
        <v>10</v>
      </c>
      <c r="AE713" s="172">
        <f t="shared" si="134"/>
        <v>48727</v>
      </c>
      <c r="AF713" s="91">
        <f t="shared" si="135"/>
        <v>2033</v>
      </c>
      <c r="AG713" s="7"/>
    </row>
    <row r="714" spans="1:33" ht="14.25" customHeight="1">
      <c r="A714" s="81" t="s">
        <v>31</v>
      </c>
      <c r="B714" s="81">
        <v>601690</v>
      </c>
      <c r="C714" s="81" t="s">
        <v>2289</v>
      </c>
      <c r="D714" s="94" t="s">
        <v>2290</v>
      </c>
      <c r="E714" s="83" t="s">
        <v>2309</v>
      </c>
      <c r="F714" s="82" t="s">
        <v>2310</v>
      </c>
      <c r="G714" s="81">
        <v>1035</v>
      </c>
      <c r="H714" s="81" t="s">
        <v>1187</v>
      </c>
      <c r="I714" s="85">
        <v>17297</v>
      </c>
      <c r="J714" s="85">
        <v>8.8696887092161489</v>
      </c>
      <c r="K714" s="86">
        <v>6119.7925583334491</v>
      </c>
      <c r="L714" s="87">
        <f t="shared" si="102"/>
        <v>1.0199654263889082</v>
      </c>
      <c r="M714" s="86">
        <f t="shared" si="131"/>
        <v>11522.549421915495</v>
      </c>
      <c r="N714" s="86">
        <v>0</v>
      </c>
      <c r="O714" s="86">
        <v>0</v>
      </c>
      <c r="P714" s="86">
        <v>2331.789038893668</v>
      </c>
      <c r="Q714" s="86">
        <v>0</v>
      </c>
      <c r="R714" s="86">
        <v>772.62</v>
      </c>
      <c r="S714" s="86">
        <f t="shared" si="132"/>
        <v>20746.751019142612</v>
      </c>
      <c r="T714" s="81" t="s">
        <v>310</v>
      </c>
      <c r="U714" s="81"/>
      <c r="V714" s="86">
        <v>0</v>
      </c>
      <c r="W714" s="86">
        <f t="shared" si="133"/>
        <v>20746.751019142612</v>
      </c>
      <c r="X714" s="86"/>
      <c r="Y714" s="88"/>
      <c r="Z714" s="86" t="s">
        <v>556</v>
      </c>
      <c r="AA714" s="89" t="s">
        <v>1662</v>
      </c>
      <c r="AB714" s="90">
        <v>2015</v>
      </c>
      <c r="AC714" s="88" t="s">
        <v>1678</v>
      </c>
      <c r="AD714" s="90">
        <v>10</v>
      </c>
      <c r="AE714" s="172">
        <f t="shared" si="134"/>
        <v>48599</v>
      </c>
      <c r="AF714" s="91">
        <f t="shared" si="135"/>
        <v>2033</v>
      </c>
      <c r="AG714" s="7"/>
    </row>
    <row r="715" spans="1:33" ht="14.25" customHeight="1">
      <c r="A715" s="81" t="s">
        <v>31</v>
      </c>
      <c r="B715" s="81">
        <v>601690</v>
      </c>
      <c r="C715" s="81" t="s">
        <v>2289</v>
      </c>
      <c r="D715" s="94" t="s">
        <v>2290</v>
      </c>
      <c r="E715" s="83" t="s">
        <v>2311</v>
      </c>
      <c r="F715" s="82" t="s">
        <v>2312</v>
      </c>
      <c r="G715" s="81">
        <v>1035</v>
      </c>
      <c r="H715" s="81" t="s">
        <v>1187</v>
      </c>
      <c r="I715" s="85">
        <v>20404</v>
      </c>
      <c r="J715" s="85">
        <v>8.8696887092161489</v>
      </c>
      <c r="K715" s="86">
        <v>6119.7925583334491</v>
      </c>
      <c r="L715" s="87">
        <f t="shared" si="102"/>
        <v>1.0199654263889082</v>
      </c>
      <c r="M715" s="86">
        <f t="shared" si="131"/>
        <v>14691.582001705834</v>
      </c>
      <c r="N715" s="86">
        <v>0</v>
      </c>
      <c r="O715" s="86">
        <v>0</v>
      </c>
      <c r="P715" s="86">
        <v>2331.789038893668</v>
      </c>
      <c r="Q715" s="86">
        <v>0</v>
      </c>
      <c r="R715" s="86">
        <v>1758.76</v>
      </c>
      <c r="S715" s="86">
        <f t="shared" si="132"/>
        <v>24901.92359893295</v>
      </c>
      <c r="T715" s="81" t="s">
        <v>310</v>
      </c>
      <c r="U715" s="81"/>
      <c r="V715" s="86">
        <v>0</v>
      </c>
      <c r="W715" s="86">
        <f t="shared" si="133"/>
        <v>24901.92359893295</v>
      </c>
      <c r="X715" s="86"/>
      <c r="Y715" s="88"/>
      <c r="Z715" s="86" t="s">
        <v>556</v>
      </c>
      <c r="AA715" s="89" t="s">
        <v>1662</v>
      </c>
      <c r="AB715" s="90">
        <v>2015</v>
      </c>
      <c r="AC715" s="88" t="s">
        <v>2313</v>
      </c>
      <c r="AD715" s="90">
        <v>10</v>
      </c>
      <c r="AE715" s="172">
        <f t="shared" si="134"/>
        <v>48645</v>
      </c>
      <c r="AF715" s="91">
        <f t="shared" si="135"/>
        <v>2033</v>
      </c>
      <c r="AG715" s="7"/>
    </row>
    <row r="716" spans="1:33" ht="14.25" customHeight="1">
      <c r="A716" s="81" t="s">
        <v>31</v>
      </c>
      <c r="B716" s="81">
        <v>601690</v>
      </c>
      <c r="C716" s="81" t="s">
        <v>2289</v>
      </c>
      <c r="D716" s="94" t="s">
        <v>2290</v>
      </c>
      <c r="E716" s="83" t="s">
        <v>2314</v>
      </c>
      <c r="F716" s="82" t="s">
        <v>2315</v>
      </c>
      <c r="G716" s="81">
        <v>1035</v>
      </c>
      <c r="H716" s="81" t="s">
        <v>1187</v>
      </c>
      <c r="I716" s="85">
        <v>10063</v>
      </c>
      <c r="J716" s="85">
        <v>8.8696887092161489</v>
      </c>
      <c r="K716" s="86">
        <v>6119.7925583334491</v>
      </c>
      <c r="L716" s="87">
        <f t="shared" si="102"/>
        <v>1.0199654263889082</v>
      </c>
      <c r="M716" s="86">
        <f t="shared" si="131"/>
        <v>4144.1195274181337</v>
      </c>
      <c r="N716" s="86">
        <v>0</v>
      </c>
      <c r="O716" s="86">
        <v>0</v>
      </c>
      <c r="P716" s="86">
        <v>2331.789038893668</v>
      </c>
      <c r="Q716" s="86">
        <v>0</v>
      </c>
      <c r="R716" s="86">
        <v>0</v>
      </c>
      <c r="S716" s="86">
        <f t="shared" si="132"/>
        <v>12595.701124645251</v>
      </c>
      <c r="T716" s="81" t="s">
        <v>310</v>
      </c>
      <c r="U716" s="81"/>
      <c r="V716" s="86">
        <v>0</v>
      </c>
      <c r="W716" s="86">
        <f t="shared" si="133"/>
        <v>12595.701124645251</v>
      </c>
      <c r="X716" s="86"/>
      <c r="Y716" s="88"/>
      <c r="Z716" s="86" t="s">
        <v>556</v>
      </c>
      <c r="AA716" s="89" t="s">
        <v>1662</v>
      </c>
      <c r="AB716" s="90">
        <v>2015</v>
      </c>
      <c r="AC716" s="88" t="s">
        <v>2308</v>
      </c>
      <c r="AD716" s="90">
        <v>10</v>
      </c>
      <c r="AE716" s="172">
        <f t="shared" si="134"/>
        <v>48727</v>
      </c>
      <c r="AF716" s="91">
        <f t="shared" si="135"/>
        <v>2033</v>
      </c>
      <c r="AG716" s="7"/>
    </row>
    <row r="717" spans="1:33" ht="14.25" customHeight="1">
      <c r="A717" s="81" t="s">
        <v>31</v>
      </c>
      <c r="B717" s="81">
        <v>601690</v>
      </c>
      <c r="C717" s="81" t="s">
        <v>2289</v>
      </c>
      <c r="D717" s="94" t="s">
        <v>2290</v>
      </c>
      <c r="E717" s="83" t="s">
        <v>2316</v>
      </c>
      <c r="F717" s="82" t="s">
        <v>2317</v>
      </c>
      <c r="G717" s="81">
        <v>1035</v>
      </c>
      <c r="H717" s="81" t="s">
        <v>1187</v>
      </c>
      <c r="I717" s="85">
        <v>16319</v>
      </c>
      <c r="J717" s="85">
        <v>8.8696887092161489</v>
      </c>
      <c r="K717" s="86">
        <v>6119.7925583334491</v>
      </c>
      <c r="L717" s="87">
        <f t="shared" si="102"/>
        <v>1.0199654263889082</v>
      </c>
      <c r="M717" s="86">
        <f t="shared" si="131"/>
        <v>10525.023234907143</v>
      </c>
      <c r="N717" s="86">
        <v>0</v>
      </c>
      <c r="O717" s="86">
        <v>0</v>
      </c>
      <c r="P717" s="86">
        <v>2331.789038893668</v>
      </c>
      <c r="Q717" s="86">
        <v>0</v>
      </c>
      <c r="R717" s="86">
        <v>1336.02</v>
      </c>
      <c r="S717" s="86">
        <f t="shared" si="132"/>
        <v>20312.624832134261</v>
      </c>
      <c r="T717" s="81" t="s">
        <v>310</v>
      </c>
      <c r="U717" s="81"/>
      <c r="V717" s="86">
        <v>0</v>
      </c>
      <c r="W717" s="86">
        <f t="shared" si="133"/>
        <v>20312.624832134261</v>
      </c>
      <c r="X717" s="86"/>
      <c r="Y717" s="88"/>
      <c r="Z717" s="86" t="s">
        <v>556</v>
      </c>
      <c r="AA717" s="89" t="s">
        <v>1662</v>
      </c>
      <c r="AB717" s="90">
        <v>2015</v>
      </c>
      <c r="AC717" s="88" t="s">
        <v>1678</v>
      </c>
      <c r="AD717" s="90">
        <v>10</v>
      </c>
      <c r="AE717" s="172">
        <f t="shared" si="134"/>
        <v>48599</v>
      </c>
      <c r="AF717" s="91">
        <f t="shared" si="135"/>
        <v>2033</v>
      </c>
      <c r="AG717" s="7"/>
    </row>
    <row r="718" spans="1:33" ht="14.25" customHeight="1">
      <c r="A718" s="81" t="s">
        <v>31</v>
      </c>
      <c r="B718" s="81">
        <v>601690</v>
      </c>
      <c r="C718" s="81" t="s">
        <v>2289</v>
      </c>
      <c r="D718" s="94" t="s">
        <v>2290</v>
      </c>
      <c r="E718" s="83" t="s">
        <v>2318</v>
      </c>
      <c r="F718" s="82" t="s">
        <v>2319</v>
      </c>
      <c r="G718" s="81">
        <v>1212</v>
      </c>
      <c r="H718" s="81" t="s">
        <v>1187</v>
      </c>
      <c r="I718" s="85">
        <v>7822</v>
      </c>
      <c r="J718" s="85">
        <v>7.5289218113113829</v>
      </c>
      <c r="K718" s="86">
        <v>5194.7076367249047</v>
      </c>
      <c r="L718" s="87">
        <f t="shared" si="102"/>
        <v>0.86578460612081742</v>
      </c>
      <c r="M718" s="86">
        <f t="shared" si="131"/>
        <v>1577.4595523521293</v>
      </c>
      <c r="N718" s="86">
        <v>0</v>
      </c>
      <c r="O718" s="86">
        <v>0</v>
      </c>
      <c r="P718" s="86">
        <v>2331.789038893668</v>
      </c>
      <c r="Q718" s="86">
        <v>0</v>
      </c>
      <c r="R718" s="86">
        <v>0</v>
      </c>
      <c r="S718" s="86">
        <f t="shared" si="132"/>
        <v>9103.9562279707025</v>
      </c>
      <c r="T718" s="81" t="s">
        <v>310</v>
      </c>
      <c r="U718" s="81"/>
      <c r="V718" s="86">
        <v>0</v>
      </c>
      <c r="W718" s="86">
        <f t="shared" si="133"/>
        <v>9103.9562279707025</v>
      </c>
      <c r="X718" s="86"/>
      <c r="Y718" s="88"/>
      <c r="Z718" s="86" t="s">
        <v>1302</v>
      </c>
      <c r="AA718" s="89" t="s">
        <v>317</v>
      </c>
      <c r="AB718" s="90">
        <v>2016</v>
      </c>
      <c r="AC718" s="88" t="s">
        <v>2320</v>
      </c>
      <c r="AD718" s="90">
        <v>10</v>
      </c>
      <c r="AE718" s="172">
        <f t="shared" si="134"/>
        <v>46073</v>
      </c>
      <c r="AF718" s="91">
        <f t="shared" si="135"/>
        <v>2026</v>
      </c>
      <c r="AG718" s="7"/>
    </row>
    <row r="719" spans="1:33" ht="14.25" customHeight="1">
      <c r="A719" s="81" t="s">
        <v>31</v>
      </c>
      <c r="B719" s="81">
        <v>601690</v>
      </c>
      <c r="C719" s="81" t="s">
        <v>2289</v>
      </c>
      <c r="D719" s="94" t="s">
        <v>2290</v>
      </c>
      <c r="E719" s="83" t="s">
        <v>2321</v>
      </c>
      <c r="F719" s="82" t="s">
        <v>2322</v>
      </c>
      <c r="G719" s="81">
        <v>1035</v>
      </c>
      <c r="H719" s="81" t="s">
        <v>1187</v>
      </c>
      <c r="I719" s="85">
        <v>20350</v>
      </c>
      <c r="J719" s="85">
        <v>8.8696887092161489</v>
      </c>
      <c r="K719" s="86">
        <v>6119.7925583334491</v>
      </c>
      <c r="L719" s="87">
        <f t="shared" si="102"/>
        <v>1.0199654263889082</v>
      </c>
      <c r="M719" s="86">
        <f t="shared" si="131"/>
        <v>14636.503868680833</v>
      </c>
      <c r="N719" s="86">
        <v>0</v>
      </c>
      <c r="O719" s="86">
        <v>0</v>
      </c>
      <c r="P719" s="86">
        <v>2331.789038893668</v>
      </c>
      <c r="Q719" s="86">
        <v>0</v>
      </c>
      <c r="R719" s="86">
        <v>0</v>
      </c>
      <c r="S719" s="86">
        <f t="shared" si="132"/>
        <v>23088.085465907952</v>
      </c>
      <c r="T719" s="81" t="s">
        <v>91</v>
      </c>
      <c r="U719" s="81"/>
      <c r="V719" s="86">
        <v>0</v>
      </c>
      <c r="W719" s="86">
        <f t="shared" si="133"/>
        <v>23088.085465907952</v>
      </c>
      <c r="X719" s="86"/>
      <c r="Y719" s="88"/>
      <c r="Z719" s="86" t="s">
        <v>556</v>
      </c>
      <c r="AA719" s="89" t="s">
        <v>1662</v>
      </c>
      <c r="AB719" s="90">
        <v>2016</v>
      </c>
      <c r="AC719" s="88" t="s">
        <v>1609</v>
      </c>
      <c r="AD719" s="90">
        <v>10</v>
      </c>
      <c r="AE719" s="172">
        <f t="shared" si="134"/>
        <v>46375</v>
      </c>
      <c r="AF719" s="91">
        <f t="shared" si="135"/>
        <v>2027</v>
      </c>
      <c r="AG719" s="7"/>
    </row>
    <row r="720" spans="1:33" ht="14.25" customHeight="1">
      <c r="A720" s="81" t="s">
        <v>31</v>
      </c>
      <c r="B720" s="81">
        <v>601690</v>
      </c>
      <c r="C720" s="81" t="s">
        <v>2289</v>
      </c>
      <c r="D720" s="94" t="s">
        <v>2290</v>
      </c>
      <c r="E720" s="83" t="s">
        <v>2323</v>
      </c>
      <c r="F720" s="82" t="s">
        <v>2324</v>
      </c>
      <c r="G720" s="81">
        <v>1212</v>
      </c>
      <c r="H720" s="81" t="s">
        <v>1187</v>
      </c>
      <c r="I720" s="85">
        <v>0</v>
      </c>
      <c r="J720" s="85">
        <v>7.5289218113113829</v>
      </c>
      <c r="K720" s="86">
        <v>5194.7076367249047</v>
      </c>
      <c r="L720" s="87">
        <f t="shared" si="102"/>
        <v>0.86578460612081742</v>
      </c>
      <c r="M720" s="86">
        <f t="shared" si="131"/>
        <v>0</v>
      </c>
      <c r="N720" s="86">
        <v>0</v>
      </c>
      <c r="O720" s="86">
        <v>0</v>
      </c>
      <c r="P720" s="86">
        <v>2331.789038893668</v>
      </c>
      <c r="Q720" s="86">
        <v>0</v>
      </c>
      <c r="R720" s="86">
        <v>0</v>
      </c>
      <c r="S720" s="86">
        <f t="shared" si="132"/>
        <v>7526.4966756185731</v>
      </c>
      <c r="T720" s="81" t="s">
        <v>310</v>
      </c>
      <c r="U720" s="81"/>
      <c r="V720" s="86">
        <v>0</v>
      </c>
      <c r="W720" s="86">
        <f t="shared" si="133"/>
        <v>7526.4966756185731</v>
      </c>
      <c r="X720" s="86"/>
      <c r="Y720" s="88"/>
      <c r="Z720" s="86" t="s">
        <v>1302</v>
      </c>
      <c r="AA720" s="89" t="s">
        <v>2325</v>
      </c>
      <c r="AB720" s="90">
        <v>2017</v>
      </c>
      <c r="AC720" s="88" t="s">
        <v>1274</v>
      </c>
      <c r="AD720" s="90">
        <v>10</v>
      </c>
      <c r="AE720" s="172">
        <f t="shared" si="134"/>
        <v>49582</v>
      </c>
      <c r="AF720" s="91">
        <f t="shared" si="135"/>
        <v>2036</v>
      </c>
      <c r="AG720" s="7"/>
    </row>
    <row r="721" spans="1:33" ht="14.25" customHeight="1">
      <c r="A721" s="81" t="s">
        <v>31</v>
      </c>
      <c r="B721" s="81">
        <v>601690</v>
      </c>
      <c r="C721" s="81" t="s">
        <v>2289</v>
      </c>
      <c r="D721" s="94" t="s">
        <v>2290</v>
      </c>
      <c r="E721" s="83" t="s">
        <v>2326</v>
      </c>
      <c r="F721" s="82" t="s">
        <v>2327</v>
      </c>
      <c r="G721" s="81">
        <v>1212</v>
      </c>
      <c r="H721" s="81" t="s">
        <v>1187</v>
      </c>
      <c r="I721" s="85">
        <v>0</v>
      </c>
      <c r="J721" s="85">
        <v>7.5289218113113829</v>
      </c>
      <c r="K721" s="86">
        <v>5194.7076367249047</v>
      </c>
      <c r="L721" s="87">
        <f t="shared" si="102"/>
        <v>0.86578460612081742</v>
      </c>
      <c r="M721" s="86">
        <f t="shared" si="131"/>
        <v>0</v>
      </c>
      <c r="N721" s="86">
        <v>0</v>
      </c>
      <c r="O721" s="86">
        <v>0</v>
      </c>
      <c r="P721" s="86">
        <v>2331.789038893668</v>
      </c>
      <c r="Q721" s="86">
        <v>0</v>
      </c>
      <c r="R721" s="86">
        <v>0</v>
      </c>
      <c r="S721" s="86">
        <f t="shared" si="132"/>
        <v>7526.4966756185731</v>
      </c>
      <c r="T721" s="81" t="s">
        <v>310</v>
      </c>
      <c r="U721" s="81"/>
      <c r="V721" s="86">
        <v>0</v>
      </c>
      <c r="W721" s="86">
        <f t="shared" si="133"/>
        <v>7526.4966756185731</v>
      </c>
      <c r="X721" s="86"/>
      <c r="Y721" s="88"/>
      <c r="Z721" s="86" t="s">
        <v>1302</v>
      </c>
      <c r="AA721" s="89" t="s">
        <v>2325</v>
      </c>
      <c r="AB721" s="90">
        <v>2017</v>
      </c>
      <c r="AC721" s="88" t="s">
        <v>2328</v>
      </c>
      <c r="AD721" s="90">
        <v>10</v>
      </c>
      <c r="AE721" s="172">
        <f t="shared" si="134"/>
        <v>49370</v>
      </c>
      <c r="AF721" s="91">
        <f t="shared" si="135"/>
        <v>2035</v>
      </c>
      <c r="AG721" s="7"/>
    </row>
    <row r="722" spans="1:33" ht="14.25" customHeight="1">
      <c r="A722" s="81" t="s">
        <v>31</v>
      </c>
      <c r="B722" s="81">
        <v>601690</v>
      </c>
      <c r="C722" s="81" t="s">
        <v>2289</v>
      </c>
      <c r="D722" s="94" t="s">
        <v>2290</v>
      </c>
      <c r="E722" s="83" t="s">
        <v>2329</v>
      </c>
      <c r="F722" s="82" t="s">
        <v>2330</v>
      </c>
      <c r="G722" s="81">
        <v>1212</v>
      </c>
      <c r="H722" s="81" t="s">
        <v>1187</v>
      </c>
      <c r="I722" s="85">
        <v>0</v>
      </c>
      <c r="J722" s="85">
        <v>7.5289218113113829</v>
      </c>
      <c r="K722" s="86">
        <v>5194.7076367249047</v>
      </c>
      <c r="L722" s="87">
        <f t="shared" si="102"/>
        <v>0.86578460612081742</v>
      </c>
      <c r="M722" s="86">
        <f t="shared" si="131"/>
        <v>0</v>
      </c>
      <c r="N722" s="86">
        <v>0</v>
      </c>
      <c r="O722" s="86">
        <v>0</v>
      </c>
      <c r="P722" s="86">
        <v>2331.789038893668</v>
      </c>
      <c r="Q722" s="86">
        <v>0</v>
      </c>
      <c r="R722" s="86">
        <v>0</v>
      </c>
      <c r="S722" s="86">
        <f t="shared" si="132"/>
        <v>7526.4966756185731</v>
      </c>
      <c r="T722" s="81" t="s">
        <v>310</v>
      </c>
      <c r="U722" s="81"/>
      <c r="V722" s="86">
        <v>0</v>
      </c>
      <c r="W722" s="86">
        <f t="shared" si="133"/>
        <v>7526.4966756185731</v>
      </c>
      <c r="X722" s="86"/>
      <c r="Y722" s="88"/>
      <c r="Z722" s="86" t="s">
        <v>1302</v>
      </c>
      <c r="AA722" s="89" t="s">
        <v>2325</v>
      </c>
      <c r="AB722" s="90">
        <v>2017</v>
      </c>
      <c r="AC722" s="88" t="s">
        <v>1274</v>
      </c>
      <c r="AD722" s="90">
        <v>10</v>
      </c>
      <c r="AE722" s="172">
        <f t="shared" si="134"/>
        <v>49582</v>
      </c>
      <c r="AF722" s="91">
        <f t="shared" si="135"/>
        <v>2036</v>
      </c>
      <c r="AG722" s="7"/>
    </row>
    <row r="723" spans="1:33" ht="14.25" customHeight="1">
      <c r="A723" s="81" t="s">
        <v>31</v>
      </c>
      <c r="B723" s="81">
        <v>601690</v>
      </c>
      <c r="C723" s="81" t="s">
        <v>2289</v>
      </c>
      <c r="D723" s="94" t="s">
        <v>2290</v>
      </c>
      <c r="E723" s="83" t="s">
        <v>2331</v>
      </c>
      <c r="F723" s="82" t="s">
        <v>2332</v>
      </c>
      <c r="G723" s="81">
        <v>1212</v>
      </c>
      <c r="H723" s="81" t="s">
        <v>1187</v>
      </c>
      <c r="I723" s="85">
        <v>0</v>
      </c>
      <c r="J723" s="85">
        <v>7.5289218113113829</v>
      </c>
      <c r="K723" s="86">
        <v>5194.7076367249047</v>
      </c>
      <c r="L723" s="87">
        <f t="shared" si="102"/>
        <v>0.86578460612081742</v>
      </c>
      <c r="M723" s="86">
        <f t="shared" si="131"/>
        <v>0</v>
      </c>
      <c r="N723" s="86">
        <v>0</v>
      </c>
      <c r="O723" s="86">
        <v>0</v>
      </c>
      <c r="P723" s="86">
        <v>2331.789038893668</v>
      </c>
      <c r="Q723" s="86">
        <v>0</v>
      </c>
      <c r="R723" s="86">
        <v>0</v>
      </c>
      <c r="S723" s="86">
        <f t="shared" si="132"/>
        <v>7526.4966756185731</v>
      </c>
      <c r="T723" s="81" t="s">
        <v>310</v>
      </c>
      <c r="U723" s="81"/>
      <c r="V723" s="86">
        <v>0</v>
      </c>
      <c r="W723" s="86">
        <f t="shared" si="133"/>
        <v>7526.4966756185731</v>
      </c>
      <c r="X723" s="86"/>
      <c r="Y723" s="88"/>
      <c r="Z723" s="86" t="s">
        <v>1302</v>
      </c>
      <c r="AA723" s="89" t="s">
        <v>2325</v>
      </c>
      <c r="AB723" s="90">
        <v>2017</v>
      </c>
      <c r="AC723" s="88" t="s">
        <v>375</v>
      </c>
      <c r="AD723" s="90">
        <v>10</v>
      </c>
      <c r="AE723" s="172" t="str">
        <f t="shared" ref="AE723:AE724" si="136">IFERROR(IF(AC723="","",AC723+(365*AD723)),"TBD")</f>
        <v>TBD</v>
      </c>
      <c r="AF723" s="91" t="str">
        <f>IFERROR(IF(AE723="","", IF(MONTH(AE723)&gt;6,YEAR(AE723)+1,YEAR(AE723))),"TBD")</f>
        <v>TBD</v>
      </c>
      <c r="AG723" s="7"/>
    </row>
    <row r="724" spans="1:33" ht="14.25" customHeight="1">
      <c r="A724" s="81" t="s">
        <v>31</v>
      </c>
      <c r="B724" s="81">
        <v>601690</v>
      </c>
      <c r="C724" s="81" t="s">
        <v>2289</v>
      </c>
      <c r="D724" s="94" t="s">
        <v>2290</v>
      </c>
      <c r="E724" s="83" t="s">
        <v>2333</v>
      </c>
      <c r="F724" s="82" t="s">
        <v>2334</v>
      </c>
      <c r="G724" s="81">
        <v>1212</v>
      </c>
      <c r="H724" s="81" t="s">
        <v>1187</v>
      </c>
      <c r="I724" s="85">
        <v>0</v>
      </c>
      <c r="J724" s="85">
        <v>7.5289218113113829</v>
      </c>
      <c r="K724" s="86">
        <v>5194.7076367249047</v>
      </c>
      <c r="L724" s="87">
        <f t="shared" si="102"/>
        <v>0.86578460612081742</v>
      </c>
      <c r="M724" s="86">
        <f t="shared" si="131"/>
        <v>0</v>
      </c>
      <c r="N724" s="86">
        <v>0</v>
      </c>
      <c r="O724" s="86">
        <v>0</v>
      </c>
      <c r="P724" s="86">
        <v>2331.789038893668</v>
      </c>
      <c r="Q724" s="86">
        <v>0</v>
      </c>
      <c r="R724" s="86">
        <v>0</v>
      </c>
      <c r="S724" s="86">
        <f t="shared" si="132"/>
        <v>7526.4966756185731</v>
      </c>
      <c r="T724" s="81" t="s">
        <v>310</v>
      </c>
      <c r="U724" s="81"/>
      <c r="V724" s="86">
        <v>0</v>
      </c>
      <c r="W724" s="86">
        <f t="shared" si="133"/>
        <v>7526.4966756185731</v>
      </c>
      <c r="X724" s="86"/>
      <c r="Y724" s="88"/>
      <c r="Z724" s="86" t="s">
        <v>1302</v>
      </c>
      <c r="AA724" s="89" t="s">
        <v>2325</v>
      </c>
      <c r="AB724" s="90">
        <v>2017</v>
      </c>
      <c r="AC724" s="88" t="s">
        <v>375</v>
      </c>
      <c r="AD724" s="90">
        <v>10</v>
      </c>
      <c r="AE724" s="172" t="str">
        <f t="shared" si="136"/>
        <v>TBD</v>
      </c>
      <c r="AF724" s="91" t="str">
        <f>IFERROR(IF(AE724="","", IF(MONTH(AE724)&gt;6,YEAR(AE724)+1,YEAR(AE724))),"TBD")</f>
        <v>TBD</v>
      </c>
      <c r="AG724" s="7"/>
    </row>
    <row r="725" spans="1:33" ht="14.25" customHeight="1">
      <c r="A725" s="81" t="s">
        <v>31</v>
      </c>
      <c r="B725" s="81">
        <v>601640</v>
      </c>
      <c r="C725" s="81" t="s">
        <v>2335</v>
      </c>
      <c r="D725" s="94" t="s">
        <v>2336</v>
      </c>
      <c r="E725" s="83" t="s">
        <v>2337</v>
      </c>
      <c r="F725" s="82" t="s">
        <v>2338</v>
      </c>
      <c r="G725" s="81">
        <v>1024</v>
      </c>
      <c r="H725" s="81" t="s">
        <v>1187</v>
      </c>
      <c r="I725" s="85">
        <v>5816</v>
      </c>
      <c r="J725" s="85">
        <v>6.3944267438535025</v>
      </c>
      <c r="K725" s="86">
        <v>4411.9434722869055</v>
      </c>
      <c r="L725" s="87">
        <f t="shared" si="102"/>
        <v>0.73532391204781755</v>
      </c>
      <c r="M725" s="86">
        <f t="shared" si="131"/>
        <v>0</v>
      </c>
      <c r="N725" s="86">
        <v>0</v>
      </c>
      <c r="O725" s="86">
        <v>0</v>
      </c>
      <c r="P725" s="86">
        <v>2331.789038893668</v>
      </c>
      <c r="Q725" s="86">
        <v>0</v>
      </c>
      <c r="R725" s="86">
        <v>528.09</v>
      </c>
      <c r="S725" s="86">
        <f t="shared" si="132"/>
        <v>7271.8225111805732</v>
      </c>
      <c r="T725" s="81" t="s">
        <v>310</v>
      </c>
      <c r="U725" s="81"/>
      <c r="V725" s="86">
        <v>0</v>
      </c>
      <c r="W725" s="86">
        <f t="shared" si="133"/>
        <v>7271.8225111805732</v>
      </c>
      <c r="X725" s="86"/>
      <c r="Y725" s="88"/>
      <c r="Z725" s="86" t="s">
        <v>2339</v>
      </c>
      <c r="AA725" s="89" t="s">
        <v>304</v>
      </c>
      <c r="AB725" s="90">
        <v>2013</v>
      </c>
      <c r="AC725" s="88" t="s">
        <v>1659</v>
      </c>
      <c r="AD725" s="90">
        <v>10</v>
      </c>
      <c r="AE725" s="172">
        <f t="shared" ref="AE725:AE739" si="137">IF(AC725="","",AC725+(365*AD725))</f>
        <v>45836</v>
      </c>
      <c r="AF725" s="91">
        <f t="shared" si="135"/>
        <v>2025</v>
      </c>
      <c r="AG725" s="7"/>
    </row>
    <row r="726" spans="1:33" ht="14.25" customHeight="1">
      <c r="A726" s="81" t="s">
        <v>31</v>
      </c>
      <c r="B726" s="81">
        <v>601640</v>
      </c>
      <c r="C726" s="81" t="s">
        <v>2335</v>
      </c>
      <c r="D726" s="94" t="s">
        <v>2336</v>
      </c>
      <c r="E726" s="83" t="s">
        <v>2340</v>
      </c>
      <c r="F726" s="82" t="s">
        <v>2341</v>
      </c>
      <c r="G726" s="81">
        <v>1031</v>
      </c>
      <c r="H726" s="81" t="s">
        <v>1187</v>
      </c>
      <c r="I726" s="85">
        <v>11200</v>
      </c>
      <c r="J726" s="85">
        <v>6.7038344895238353</v>
      </c>
      <c r="K726" s="86">
        <v>4625.4246080427247</v>
      </c>
      <c r="L726" s="87">
        <f t="shared" si="102"/>
        <v>0.77090410134045406</v>
      </c>
      <c r="M726" s="86">
        <f t="shared" si="131"/>
        <v>4008.7013269703612</v>
      </c>
      <c r="N726" s="86">
        <v>0</v>
      </c>
      <c r="O726" s="86">
        <v>0</v>
      </c>
      <c r="P726" s="86">
        <v>2331.789038893668</v>
      </c>
      <c r="Q726" s="86">
        <v>0</v>
      </c>
      <c r="R726" s="86">
        <v>0</v>
      </c>
      <c r="S726" s="86">
        <f t="shared" si="132"/>
        <v>10965.914973906754</v>
      </c>
      <c r="T726" s="81" t="s">
        <v>310</v>
      </c>
      <c r="U726" s="81"/>
      <c r="V726" s="86">
        <v>0</v>
      </c>
      <c r="W726" s="86">
        <f t="shared" si="133"/>
        <v>10965.914973906754</v>
      </c>
      <c r="X726" s="86"/>
      <c r="Y726" s="88"/>
      <c r="Z726" s="86" t="s">
        <v>564</v>
      </c>
      <c r="AA726" s="89" t="s">
        <v>304</v>
      </c>
      <c r="AB726" s="90">
        <v>2014</v>
      </c>
      <c r="AC726" s="88" t="s">
        <v>2342</v>
      </c>
      <c r="AD726" s="90">
        <v>10</v>
      </c>
      <c r="AE726" s="172">
        <f t="shared" si="137"/>
        <v>45467</v>
      </c>
      <c r="AF726" s="91">
        <f t="shared" si="135"/>
        <v>2024</v>
      </c>
      <c r="AG726" s="7"/>
    </row>
    <row r="727" spans="1:33" ht="14.25" customHeight="1">
      <c r="A727" s="81" t="s">
        <v>31</v>
      </c>
      <c r="B727" s="81">
        <v>601640</v>
      </c>
      <c r="C727" s="81" t="s">
        <v>2335</v>
      </c>
      <c r="D727" s="94" t="s">
        <v>2336</v>
      </c>
      <c r="E727" s="83" t="s">
        <v>2343</v>
      </c>
      <c r="F727" s="82" t="s">
        <v>2344</v>
      </c>
      <c r="G727" s="81">
        <v>1031</v>
      </c>
      <c r="H727" s="81" t="s">
        <v>1187</v>
      </c>
      <c r="I727" s="85">
        <v>3625</v>
      </c>
      <c r="J727" s="85">
        <v>6.7038344895238353</v>
      </c>
      <c r="K727" s="86">
        <v>4625.4246080427247</v>
      </c>
      <c r="L727" s="87">
        <f t="shared" si="102"/>
        <v>0.77090410134045406</v>
      </c>
      <c r="M727" s="86">
        <f t="shared" si="131"/>
        <v>0</v>
      </c>
      <c r="N727" s="86">
        <v>0</v>
      </c>
      <c r="O727" s="86">
        <v>0</v>
      </c>
      <c r="P727" s="86">
        <v>2331.789038893668</v>
      </c>
      <c r="Q727" s="86">
        <v>0</v>
      </c>
      <c r="R727" s="86">
        <v>0</v>
      </c>
      <c r="S727" s="86">
        <f t="shared" si="132"/>
        <v>6957.2136469363923</v>
      </c>
      <c r="T727" s="81" t="s">
        <v>74</v>
      </c>
      <c r="U727" s="83">
        <f t="shared" ref="U727:U731" si="138">AF727</f>
        <v>2025</v>
      </c>
      <c r="V727" s="86">
        <v>3391.3535999999999</v>
      </c>
      <c r="W727" s="86">
        <f t="shared" si="133"/>
        <v>10348.567246936393</v>
      </c>
      <c r="X727" s="86"/>
      <c r="Y727" s="88"/>
      <c r="Z727" s="86" t="s">
        <v>564</v>
      </c>
      <c r="AA727" s="89" t="s">
        <v>304</v>
      </c>
      <c r="AB727" s="90">
        <v>2015</v>
      </c>
      <c r="AC727" s="88" t="s">
        <v>2345</v>
      </c>
      <c r="AD727" s="90">
        <v>10</v>
      </c>
      <c r="AE727" s="172">
        <f t="shared" si="137"/>
        <v>45835</v>
      </c>
      <c r="AF727" s="91">
        <f t="shared" si="135"/>
        <v>2025</v>
      </c>
      <c r="AG727" s="7"/>
    </row>
    <row r="728" spans="1:33" ht="14.25" customHeight="1">
      <c r="A728" s="81" t="s">
        <v>31</v>
      </c>
      <c r="B728" s="81">
        <v>601640</v>
      </c>
      <c r="C728" s="81" t="s">
        <v>2335</v>
      </c>
      <c r="D728" s="94" t="s">
        <v>2336</v>
      </c>
      <c r="E728" s="83" t="s">
        <v>2346</v>
      </c>
      <c r="F728" s="82" t="s">
        <v>2347</v>
      </c>
      <c r="G728" s="81">
        <v>1212</v>
      </c>
      <c r="H728" s="81" t="s">
        <v>1187</v>
      </c>
      <c r="I728" s="85">
        <v>7950</v>
      </c>
      <c r="J728" s="85">
        <v>7.5289218113113829</v>
      </c>
      <c r="K728" s="86">
        <v>5194.7076367249047</v>
      </c>
      <c r="L728" s="87">
        <f t="shared" si="102"/>
        <v>0.86578460612081742</v>
      </c>
      <c r="M728" s="86">
        <f t="shared" si="131"/>
        <v>1688.2799819355939</v>
      </c>
      <c r="N728" s="86">
        <v>0</v>
      </c>
      <c r="O728" s="86">
        <v>0</v>
      </c>
      <c r="P728" s="86">
        <v>2331.789038893668</v>
      </c>
      <c r="Q728" s="86">
        <v>0</v>
      </c>
      <c r="R728" s="86">
        <v>2713.5699999999997</v>
      </c>
      <c r="S728" s="86">
        <f t="shared" si="132"/>
        <v>11928.346657554166</v>
      </c>
      <c r="T728" s="81" t="s">
        <v>886</v>
      </c>
      <c r="U728" s="83">
        <f t="shared" si="138"/>
        <v>2028</v>
      </c>
      <c r="V728" s="86">
        <v>0</v>
      </c>
      <c r="W728" s="86">
        <f t="shared" si="133"/>
        <v>11928.346657554166</v>
      </c>
      <c r="X728" s="86"/>
      <c r="Y728" s="88"/>
      <c r="Z728" s="86" t="s">
        <v>641</v>
      </c>
      <c r="AA728" s="89" t="s">
        <v>317</v>
      </c>
      <c r="AB728" s="90">
        <v>2016</v>
      </c>
      <c r="AC728" s="88" t="s">
        <v>2348</v>
      </c>
      <c r="AD728" s="90">
        <v>10</v>
      </c>
      <c r="AE728" s="172">
        <f t="shared" si="137"/>
        <v>46639</v>
      </c>
      <c r="AF728" s="91">
        <f t="shared" si="135"/>
        <v>2028</v>
      </c>
      <c r="AG728" s="7"/>
    </row>
    <row r="729" spans="1:33" ht="14.25" customHeight="1">
      <c r="A729" s="81" t="s">
        <v>31</v>
      </c>
      <c r="B729" s="81">
        <v>601640</v>
      </c>
      <c r="C729" s="81" t="s">
        <v>2335</v>
      </c>
      <c r="D729" s="94" t="s">
        <v>2336</v>
      </c>
      <c r="E729" s="83" t="s">
        <v>2349</v>
      </c>
      <c r="F729" s="82" t="s">
        <v>2350</v>
      </c>
      <c r="G729" s="81">
        <v>1212</v>
      </c>
      <c r="H729" s="81" t="s">
        <v>1187</v>
      </c>
      <c r="I729" s="85">
        <v>8148</v>
      </c>
      <c r="J729" s="85">
        <v>7.5289218113113829</v>
      </c>
      <c r="K729" s="86">
        <v>5194.7076367249047</v>
      </c>
      <c r="L729" s="87">
        <f t="shared" si="102"/>
        <v>0.86578460612081742</v>
      </c>
      <c r="M729" s="86">
        <f t="shared" si="131"/>
        <v>1859.7053339475158</v>
      </c>
      <c r="N729" s="86">
        <v>0</v>
      </c>
      <c r="O729" s="86">
        <v>0</v>
      </c>
      <c r="P729" s="86">
        <v>2331.789038893668</v>
      </c>
      <c r="Q729" s="86">
        <v>0</v>
      </c>
      <c r="R729" s="86">
        <v>607.26</v>
      </c>
      <c r="S729" s="86">
        <f t="shared" si="132"/>
        <v>9993.4620095660885</v>
      </c>
      <c r="T729" s="81" t="s">
        <v>74</v>
      </c>
      <c r="U729" s="83">
        <f t="shared" si="138"/>
        <v>2028</v>
      </c>
      <c r="V729" s="86">
        <v>4635.5442000000003</v>
      </c>
      <c r="W729" s="86">
        <f t="shared" si="133"/>
        <v>14629.006209566089</v>
      </c>
      <c r="X729" s="86"/>
      <c r="Y729" s="88"/>
      <c r="Z729" s="86" t="s">
        <v>316</v>
      </c>
      <c r="AA729" s="89" t="s">
        <v>317</v>
      </c>
      <c r="AB729" s="90">
        <v>2017</v>
      </c>
      <c r="AC729" s="88" t="s">
        <v>2348</v>
      </c>
      <c r="AD729" s="90">
        <v>10</v>
      </c>
      <c r="AE729" s="172">
        <f t="shared" si="137"/>
        <v>46639</v>
      </c>
      <c r="AF729" s="91">
        <f t="shared" si="135"/>
        <v>2028</v>
      </c>
      <c r="AG729" s="7"/>
    </row>
    <row r="730" spans="1:33" ht="14.25" customHeight="1">
      <c r="A730" s="81" t="s">
        <v>31</v>
      </c>
      <c r="B730" s="81">
        <v>601640</v>
      </c>
      <c r="C730" s="81" t="s">
        <v>2335</v>
      </c>
      <c r="D730" s="94" t="s">
        <v>2336</v>
      </c>
      <c r="E730" s="83" t="s">
        <v>2351</v>
      </c>
      <c r="F730" s="82" t="s">
        <v>2352</v>
      </c>
      <c r="G730" s="81">
        <v>1202</v>
      </c>
      <c r="H730" s="81" t="s">
        <v>1187</v>
      </c>
      <c r="I730" s="85">
        <v>11456</v>
      </c>
      <c r="J730" s="85">
        <v>7.5289218113113829</v>
      </c>
      <c r="K730" s="86">
        <v>5194.7076367249047</v>
      </c>
      <c r="L730" s="87">
        <f t="shared" si="102"/>
        <v>0.86578460612081742</v>
      </c>
      <c r="M730" s="86">
        <f t="shared" si="131"/>
        <v>4723.7208109951798</v>
      </c>
      <c r="N730" s="86">
        <v>0</v>
      </c>
      <c r="O730" s="86">
        <v>0</v>
      </c>
      <c r="P730" s="86">
        <v>2331.789038893668</v>
      </c>
      <c r="Q730" s="86">
        <v>0</v>
      </c>
      <c r="R730" s="86">
        <v>738.31999999999994</v>
      </c>
      <c r="S730" s="86">
        <f t="shared" si="132"/>
        <v>12988.537486613754</v>
      </c>
      <c r="T730" s="81" t="s">
        <v>74</v>
      </c>
      <c r="U730" s="83">
        <f t="shared" si="138"/>
        <v>2028</v>
      </c>
      <c r="V730" s="86">
        <v>5347.7529599999998</v>
      </c>
      <c r="W730" s="86">
        <f t="shared" si="133"/>
        <v>18336.290446613755</v>
      </c>
      <c r="X730" s="86"/>
      <c r="Y730" s="88"/>
      <c r="Z730" s="86" t="s">
        <v>402</v>
      </c>
      <c r="AA730" s="89" t="s">
        <v>403</v>
      </c>
      <c r="AB730" s="90">
        <v>2017</v>
      </c>
      <c r="AC730" s="88" t="s">
        <v>2353</v>
      </c>
      <c r="AD730" s="90">
        <v>10</v>
      </c>
      <c r="AE730" s="172">
        <f t="shared" si="137"/>
        <v>46749</v>
      </c>
      <c r="AF730" s="91">
        <f t="shared" si="135"/>
        <v>2028</v>
      </c>
      <c r="AG730" s="7"/>
    </row>
    <row r="731" spans="1:33" ht="14.25" customHeight="1">
      <c r="A731" s="81" t="s">
        <v>31</v>
      </c>
      <c r="B731" s="81">
        <v>601640</v>
      </c>
      <c r="C731" s="81" t="s">
        <v>2335</v>
      </c>
      <c r="D731" s="94" t="s">
        <v>2336</v>
      </c>
      <c r="E731" s="83" t="s">
        <v>2354</v>
      </c>
      <c r="F731" s="82" t="s">
        <v>2355</v>
      </c>
      <c r="G731" s="81">
        <v>1212</v>
      </c>
      <c r="H731" s="81" t="s">
        <v>1187</v>
      </c>
      <c r="I731" s="85">
        <v>8845</v>
      </c>
      <c r="J731" s="85">
        <v>7.5289218113113829</v>
      </c>
      <c r="K731" s="86">
        <v>5194.7076367249047</v>
      </c>
      <c r="L731" s="87">
        <f t="shared" si="102"/>
        <v>0.86578460612081742</v>
      </c>
      <c r="M731" s="86">
        <f t="shared" si="131"/>
        <v>2463.1572044137256</v>
      </c>
      <c r="N731" s="86">
        <v>0</v>
      </c>
      <c r="O731" s="86">
        <v>0</v>
      </c>
      <c r="P731" s="86">
        <v>2331.789038893668</v>
      </c>
      <c r="Q731" s="86">
        <v>0</v>
      </c>
      <c r="R731" s="86">
        <v>1834.27</v>
      </c>
      <c r="S731" s="86">
        <f t="shared" si="132"/>
        <v>11823.923880032298</v>
      </c>
      <c r="T731" s="81" t="s">
        <v>74</v>
      </c>
      <c r="U731" s="83">
        <f t="shared" si="138"/>
        <v>2028</v>
      </c>
      <c r="V731" s="86">
        <v>6101.2509599999994</v>
      </c>
      <c r="W731" s="86">
        <f t="shared" si="133"/>
        <v>17925.174840032298</v>
      </c>
      <c r="X731" s="86"/>
      <c r="Y731" s="88"/>
      <c r="Z731" s="86" t="s">
        <v>1291</v>
      </c>
      <c r="AA731" s="89" t="s">
        <v>1292</v>
      </c>
      <c r="AB731" s="90">
        <v>2017</v>
      </c>
      <c r="AC731" s="88" t="s">
        <v>2356</v>
      </c>
      <c r="AD731" s="90">
        <v>10</v>
      </c>
      <c r="AE731" s="172">
        <f t="shared" si="137"/>
        <v>46793</v>
      </c>
      <c r="AF731" s="91">
        <f t="shared" si="135"/>
        <v>2028</v>
      </c>
      <c r="AG731" s="7"/>
    </row>
    <row r="732" spans="1:33" ht="14.25" customHeight="1">
      <c r="A732" s="81" t="s">
        <v>31</v>
      </c>
      <c r="B732" s="81">
        <v>601640</v>
      </c>
      <c r="C732" s="81" t="s">
        <v>2335</v>
      </c>
      <c r="D732" s="94" t="s">
        <v>2336</v>
      </c>
      <c r="E732" s="83" t="s">
        <v>2357</v>
      </c>
      <c r="F732" s="82" t="s">
        <v>2358</v>
      </c>
      <c r="G732" s="81">
        <v>1212</v>
      </c>
      <c r="H732" s="81" t="s">
        <v>1187</v>
      </c>
      <c r="I732" s="85">
        <v>12726</v>
      </c>
      <c r="J732" s="85">
        <v>7.5289218113113829</v>
      </c>
      <c r="K732" s="86">
        <v>5194.7076367249047</v>
      </c>
      <c r="L732" s="87">
        <f t="shared" si="102"/>
        <v>0.86578460612081742</v>
      </c>
      <c r="M732" s="86">
        <f t="shared" si="131"/>
        <v>5823.2672607686181</v>
      </c>
      <c r="N732" s="86">
        <v>0</v>
      </c>
      <c r="O732" s="86">
        <v>0</v>
      </c>
      <c r="P732" s="86">
        <v>2331.789038893668</v>
      </c>
      <c r="Q732" s="86">
        <v>0</v>
      </c>
      <c r="R732" s="86">
        <v>492.26</v>
      </c>
      <c r="S732" s="86">
        <f t="shared" si="132"/>
        <v>13842.023936387191</v>
      </c>
      <c r="T732" s="81" t="s">
        <v>310</v>
      </c>
      <c r="U732" s="81"/>
      <c r="V732" s="86">
        <v>0</v>
      </c>
      <c r="W732" s="86">
        <f t="shared" si="133"/>
        <v>13842.023936387191</v>
      </c>
      <c r="X732" s="86"/>
      <c r="Y732" s="88"/>
      <c r="Z732" s="86" t="s">
        <v>1302</v>
      </c>
      <c r="AA732" s="89" t="s">
        <v>317</v>
      </c>
      <c r="AB732" s="90">
        <v>2017</v>
      </c>
      <c r="AC732" s="88" t="s">
        <v>1809</v>
      </c>
      <c r="AD732" s="90">
        <v>10</v>
      </c>
      <c r="AE732" s="172">
        <f t="shared" si="137"/>
        <v>46598</v>
      </c>
      <c r="AF732" s="91">
        <f t="shared" si="135"/>
        <v>2028</v>
      </c>
      <c r="AG732" s="7"/>
    </row>
    <row r="733" spans="1:33" ht="14.25" customHeight="1">
      <c r="A733" s="81" t="s">
        <v>31</v>
      </c>
      <c r="B733" s="81">
        <v>601640</v>
      </c>
      <c r="C733" s="81" t="s">
        <v>2335</v>
      </c>
      <c r="D733" s="94" t="s">
        <v>2336</v>
      </c>
      <c r="E733" s="83" t="s">
        <v>2359</v>
      </c>
      <c r="F733" s="82" t="s">
        <v>2360</v>
      </c>
      <c r="G733" s="81">
        <v>1212</v>
      </c>
      <c r="H733" s="81" t="s">
        <v>1187</v>
      </c>
      <c r="I733" s="85">
        <v>12948</v>
      </c>
      <c r="J733" s="85">
        <v>7.5289218113113829</v>
      </c>
      <c r="K733" s="86">
        <v>5194.7076367249047</v>
      </c>
      <c r="L733" s="87">
        <f t="shared" si="102"/>
        <v>0.86578460612081742</v>
      </c>
      <c r="M733" s="86">
        <f t="shared" si="131"/>
        <v>6015.4714433274394</v>
      </c>
      <c r="N733" s="86">
        <v>0</v>
      </c>
      <c r="O733" s="86">
        <v>0</v>
      </c>
      <c r="P733" s="86">
        <v>2331.789038893668</v>
      </c>
      <c r="Q733" s="86">
        <v>0</v>
      </c>
      <c r="R733" s="86">
        <v>0</v>
      </c>
      <c r="S733" s="86">
        <f t="shared" si="132"/>
        <v>13541.968118946013</v>
      </c>
      <c r="T733" s="81" t="s">
        <v>74</v>
      </c>
      <c r="U733" s="83">
        <f t="shared" ref="U733:U738" si="139">AF733</f>
        <v>2028</v>
      </c>
      <c r="V733" s="86">
        <v>4635.5442000000003</v>
      </c>
      <c r="W733" s="86">
        <f t="shared" si="133"/>
        <v>18177.512318946014</v>
      </c>
      <c r="X733" s="86"/>
      <c r="Y733" s="88"/>
      <c r="Z733" s="86" t="s">
        <v>545</v>
      </c>
      <c r="AA733" s="89" t="s">
        <v>546</v>
      </c>
      <c r="AB733" s="90">
        <v>2018</v>
      </c>
      <c r="AC733" s="88" t="s">
        <v>2361</v>
      </c>
      <c r="AD733" s="90">
        <v>10</v>
      </c>
      <c r="AE733" s="172">
        <f t="shared" si="137"/>
        <v>46581</v>
      </c>
      <c r="AF733" s="91">
        <f t="shared" si="135"/>
        <v>2028</v>
      </c>
      <c r="AG733" s="7"/>
    </row>
    <row r="734" spans="1:33" ht="14.25" customHeight="1">
      <c r="A734" s="81" t="s">
        <v>31</v>
      </c>
      <c r="B734" s="81">
        <v>601640</v>
      </c>
      <c r="C734" s="81" t="s">
        <v>2335</v>
      </c>
      <c r="D734" s="94" t="s">
        <v>2336</v>
      </c>
      <c r="E734" s="83" t="s">
        <v>2362</v>
      </c>
      <c r="F734" s="82" t="s">
        <v>2363</v>
      </c>
      <c r="G734" s="81">
        <v>1226</v>
      </c>
      <c r="H734" s="81" t="s">
        <v>1187</v>
      </c>
      <c r="I734" s="85">
        <v>3668</v>
      </c>
      <c r="J734" s="85">
        <v>12.376309826813232</v>
      </c>
      <c r="K734" s="86">
        <v>8539.2454302327187</v>
      </c>
      <c r="L734" s="87">
        <f t="shared" si="102"/>
        <v>1.4232075717054531</v>
      </c>
      <c r="M734" s="86">
        <f t="shared" si="131"/>
        <v>0</v>
      </c>
      <c r="N734" s="86">
        <v>0</v>
      </c>
      <c r="O734" s="86">
        <v>0</v>
      </c>
      <c r="P734" s="86">
        <v>2331.789038893668</v>
      </c>
      <c r="Q734" s="86">
        <v>0</v>
      </c>
      <c r="R734" s="86">
        <v>0</v>
      </c>
      <c r="S734" s="86">
        <f t="shared" si="132"/>
        <v>10871.034469126387</v>
      </c>
      <c r="T734" s="81" t="s">
        <v>74</v>
      </c>
      <c r="U734" s="83">
        <f t="shared" si="139"/>
        <v>2029</v>
      </c>
      <c r="V734" s="86">
        <v>4037.5240800000001</v>
      </c>
      <c r="W734" s="86">
        <f t="shared" si="133"/>
        <v>14908.558549126388</v>
      </c>
      <c r="X734" s="86"/>
      <c r="Y734" s="88"/>
      <c r="Z734" s="86" t="s">
        <v>70</v>
      </c>
      <c r="AA734" s="89" t="s">
        <v>124</v>
      </c>
      <c r="AB734" s="90">
        <v>2018</v>
      </c>
      <c r="AC734" s="88" t="s">
        <v>2364</v>
      </c>
      <c r="AD734" s="90">
        <v>10</v>
      </c>
      <c r="AE734" s="172">
        <f t="shared" si="137"/>
        <v>46986</v>
      </c>
      <c r="AF734" s="91">
        <f t="shared" si="135"/>
        <v>2029</v>
      </c>
      <c r="AG734" s="7"/>
    </row>
    <row r="735" spans="1:33" ht="14.25" customHeight="1">
      <c r="A735" s="81" t="s">
        <v>31</v>
      </c>
      <c r="B735" s="81">
        <v>601640</v>
      </c>
      <c r="C735" s="81" t="s">
        <v>2335</v>
      </c>
      <c r="D735" s="94" t="s">
        <v>2336</v>
      </c>
      <c r="E735" s="83" t="s">
        <v>2365</v>
      </c>
      <c r="F735" s="82" t="s">
        <v>2366</v>
      </c>
      <c r="G735" s="81">
        <v>1212</v>
      </c>
      <c r="H735" s="81" t="s">
        <v>1187</v>
      </c>
      <c r="I735" s="85">
        <v>11945</v>
      </c>
      <c r="J735" s="85">
        <v>7.5289218113113829</v>
      </c>
      <c r="K735" s="86">
        <v>5194.7076367249047</v>
      </c>
      <c r="L735" s="87">
        <f t="shared" si="102"/>
        <v>0.86578460612081742</v>
      </c>
      <c r="M735" s="86">
        <f t="shared" si="131"/>
        <v>5147.0894833882594</v>
      </c>
      <c r="N735" s="86">
        <v>0</v>
      </c>
      <c r="O735" s="86">
        <v>0</v>
      </c>
      <c r="P735" s="86">
        <v>2331.789038893668</v>
      </c>
      <c r="Q735" s="86">
        <v>2926.775516226794</v>
      </c>
      <c r="R735" s="86">
        <v>1818.63</v>
      </c>
      <c r="S735" s="86">
        <f t="shared" si="132"/>
        <v>17418.991675233628</v>
      </c>
      <c r="T735" s="81" t="s">
        <v>74</v>
      </c>
      <c r="U735" s="83">
        <f t="shared" si="139"/>
        <v>2032</v>
      </c>
      <c r="V735" s="86">
        <v>7988.0181199999997</v>
      </c>
      <c r="W735" s="86">
        <f t="shared" si="133"/>
        <v>25407.009795233629</v>
      </c>
      <c r="X735" s="86"/>
      <c r="Y735" s="88"/>
      <c r="Z735" s="86" t="s">
        <v>1302</v>
      </c>
      <c r="AA735" s="89" t="s">
        <v>317</v>
      </c>
      <c r="AB735" s="90">
        <v>2022</v>
      </c>
      <c r="AC735" s="88" t="s">
        <v>2367</v>
      </c>
      <c r="AD735" s="90">
        <v>10</v>
      </c>
      <c r="AE735" s="172">
        <f t="shared" si="137"/>
        <v>48323</v>
      </c>
      <c r="AF735" s="91">
        <f t="shared" si="135"/>
        <v>2032</v>
      </c>
      <c r="AG735" s="7"/>
    </row>
    <row r="736" spans="1:33" ht="14.25" customHeight="1">
      <c r="A736" s="81" t="s">
        <v>31</v>
      </c>
      <c r="B736" s="81">
        <v>601640</v>
      </c>
      <c r="C736" s="81" t="s">
        <v>2335</v>
      </c>
      <c r="D736" s="94" t="s">
        <v>2336</v>
      </c>
      <c r="E736" s="83" t="s">
        <v>2368</v>
      </c>
      <c r="F736" s="82" t="s">
        <v>2369</v>
      </c>
      <c r="G736" s="81">
        <v>1212</v>
      </c>
      <c r="H736" s="81" t="s">
        <v>1187</v>
      </c>
      <c r="I736" s="85">
        <v>10315</v>
      </c>
      <c r="J736" s="85">
        <v>7.5289218113113829</v>
      </c>
      <c r="K736" s="86">
        <v>5194.7076367249047</v>
      </c>
      <c r="L736" s="87">
        <f t="shared" si="102"/>
        <v>0.86578460612081742</v>
      </c>
      <c r="M736" s="86">
        <f t="shared" si="131"/>
        <v>3735.8605754113273</v>
      </c>
      <c r="N736" s="86">
        <v>0</v>
      </c>
      <c r="O736" s="86">
        <v>0</v>
      </c>
      <c r="P736" s="86">
        <v>2331.789038893668</v>
      </c>
      <c r="Q736" s="86">
        <v>0</v>
      </c>
      <c r="R736" s="86">
        <v>1448.69</v>
      </c>
      <c r="S736" s="86">
        <f t="shared" si="132"/>
        <v>12711.047251029901</v>
      </c>
      <c r="T736" s="81" t="s">
        <v>74</v>
      </c>
      <c r="U736" s="83">
        <f t="shared" si="139"/>
        <v>2033</v>
      </c>
      <c r="V736" s="86">
        <v>5324.22912</v>
      </c>
      <c r="W736" s="86">
        <f t="shared" si="133"/>
        <v>18035.2763710299</v>
      </c>
      <c r="X736" s="86"/>
      <c r="Y736" s="88"/>
      <c r="Z736" s="86" t="s">
        <v>545</v>
      </c>
      <c r="AA736" s="89" t="s">
        <v>546</v>
      </c>
      <c r="AB736" s="90">
        <v>2022</v>
      </c>
      <c r="AC736" s="88" t="s">
        <v>2370</v>
      </c>
      <c r="AD736" s="90">
        <v>10</v>
      </c>
      <c r="AE736" s="172">
        <f t="shared" si="137"/>
        <v>48515</v>
      </c>
      <c r="AF736" s="91">
        <f t="shared" si="135"/>
        <v>2033</v>
      </c>
      <c r="AG736" s="7"/>
    </row>
    <row r="737" spans="1:33" ht="14.25" customHeight="1">
      <c r="A737" s="81" t="s">
        <v>31</v>
      </c>
      <c r="B737" s="81">
        <v>601640</v>
      </c>
      <c r="C737" s="81" t="s">
        <v>2335</v>
      </c>
      <c r="D737" s="94" t="s">
        <v>2336</v>
      </c>
      <c r="E737" s="83" t="s">
        <v>2371</v>
      </c>
      <c r="F737" s="82" t="s">
        <v>2372</v>
      </c>
      <c r="G737" s="81">
        <v>1212</v>
      </c>
      <c r="H737" s="81" t="s">
        <v>1187</v>
      </c>
      <c r="I737" s="85">
        <v>5481</v>
      </c>
      <c r="J737" s="85">
        <v>7.5289218113113829</v>
      </c>
      <c r="K737" s="86">
        <v>5194.7076367249047</v>
      </c>
      <c r="L737" s="87">
        <f t="shared" si="102"/>
        <v>0.86578460612081742</v>
      </c>
      <c r="M737" s="86">
        <f t="shared" si="131"/>
        <v>0</v>
      </c>
      <c r="N737" s="86">
        <v>0</v>
      </c>
      <c r="O737" s="86">
        <v>0</v>
      </c>
      <c r="P737" s="86">
        <v>2331.789038893668</v>
      </c>
      <c r="Q737" s="86">
        <v>0</v>
      </c>
      <c r="R737" s="86">
        <v>0</v>
      </c>
      <c r="S737" s="86">
        <f t="shared" si="132"/>
        <v>7526.4966756185731</v>
      </c>
      <c r="T737" s="81" t="s">
        <v>74</v>
      </c>
      <c r="U737" s="83">
        <f t="shared" si="139"/>
        <v>2035</v>
      </c>
      <c r="V737" s="86">
        <v>4352.5229999999992</v>
      </c>
      <c r="W737" s="86">
        <f t="shared" si="133"/>
        <v>11879.019675618572</v>
      </c>
      <c r="X737" s="86"/>
      <c r="Y737" s="88"/>
      <c r="Z737" s="86" t="s">
        <v>2373</v>
      </c>
      <c r="AA737" s="89" t="s">
        <v>2374</v>
      </c>
      <c r="AB737" s="90">
        <v>2023</v>
      </c>
      <c r="AC737" s="88" t="s">
        <v>2375</v>
      </c>
      <c r="AD737" s="90">
        <v>10</v>
      </c>
      <c r="AE737" s="172">
        <f t="shared" si="137"/>
        <v>49224</v>
      </c>
      <c r="AF737" s="91">
        <f t="shared" si="135"/>
        <v>2035</v>
      </c>
      <c r="AG737" s="7"/>
    </row>
    <row r="738" spans="1:33" ht="14.25" customHeight="1">
      <c r="A738" s="81" t="s">
        <v>31</v>
      </c>
      <c r="B738" s="81">
        <v>601640</v>
      </c>
      <c r="C738" s="81" t="s">
        <v>2335</v>
      </c>
      <c r="D738" s="94" t="s">
        <v>2336</v>
      </c>
      <c r="E738" s="83" t="s">
        <v>2376</v>
      </c>
      <c r="F738" s="82" t="s">
        <v>2377</v>
      </c>
      <c r="G738" s="81">
        <v>1204</v>
      </c>
      <c r="H738" s="81" t="s">
        <v>1187</v>
      </c>
      <c r="I738" s="85">
        <v>7904</v>
      </c>
      <c r="J738" s="85">
        <v>11.241814759355353</v>
      </c>
      <c r="K738" s="86">
        <v>7756.4812657947214</v>
      </c>
      <c r="L738" s="87">
        <f t="shared" si="102"/>
        <v>1.2927468776324536</v>
      </c>
      <c r="M738" s="86">
        <f t="shared" si="131"/>
        <v>2461.3900550121916</v>
      </c>
      <c r="N738" s="86">
        <v>0</v>
      </c>
      <c r="O738" s="86">
        <v>0</v>
      </c>
      <c r="P738" s="86">
        <v>2331.789038893668</v>
      </c>
      <c r="Q738" s="86">
        <v>0</v>
      </c>
      <c r="R738" s="86">
        <v>1604.3</v>
      </c>
      <c r="S738" s="86">
        <f t="shared" si="132"/>
        <v>14153.960359700581</v>
      </c>
      <c r="T738" s="81" t="s">
        <v>74</v>
      </c>
      <c r="U738" s="83">
        <f t="shared" si="139"/>
        <v>2034</v>
      </c>
      <c r="V738" s="86">
        <v>5446.287571428571</v>
      </c>
      <c r="W738" s="86">
        <f t="shared" si="133"/>
        <v>19600.247931129154</v>
      </c>
      <c r="X738" s="86"/>
      <c r="Y738" s="88"/>
      <c r="Z738" s="86" t="s">
        <v>2378</v>
      </c>
      <c r="AA738" s="89" t="s">
        <v>2379</v>
      </c>
      <c r="AB738" s="90">
        <v>2024</v>
      </c>
      <c r="AC738" s="88" t="s">
        <v>2380</v>
      </c>
      <c r="AD738" s="90">
        <v>10</v>
      </c>
      <c r="AE738" s="172">
        <f t="shared" si="137"/>
        <v>49062</v>
      </c>
      <c r="AF738" s="91">
        <f t="shared" si="135"/>
        <v>2034</v>
      </c>
      <c r="AG738" s="7"/>
    </row>
    <row r="739" spans="1:33" ht="14.25" customHeight="1">
      <c r="A739" s="81" t="s">
        <v>31</v>
      </c>
      <c r="B739" s="81" t="s">
        <v>2381</v>
      </c>
      <c r="C739" s="81" t="s">
        <v>2382</v>
      </c>
      <c r="D739" s="94" t="s">
        <v>2383</v>
      </c>
      <c r="E739" s="83" t="s">
        <v>2384</v>
      </c>
      <c r="F739" s="82"/>
      <c r="G739" s="81">
        <v>3007</v>
      </c>
      <c r="H739" s="81" t="s">
        <v>86</v>
      </c>
      <c r="I739" s="85">
        <v>0</v>
      </c>
      <c r="J739" s="85">
        <v>0</v>
      </c>
      <c r="K739" s="86">
        <v>0</v>
      </c>
      <c r="L739" s="87">
        <f t="shared" si="102"/>
        <v>0</v>
      </c>
      <c r="M739" s="86">
        <f t="shared" si="131"/>
        <v>0</v>
      </c>
      <c r="N739" s="86">
        <v>380.72528084905292</v>
      </c>
      <c r="O739" s="86">
        <v>0</v>
      </c>
      <c r="P739" s="86">
        <v>922.11919273579952</v>
      </c>
      <c r="Q739" s="86">
        <v>0</v>
      </c>
      <c r="R739" s="86">
        <v>0</v>
      </c>
      <c r="S739" s="86">
        <f t="shared" si="132"/>
        <v>1302.8444735848525</v>
      </c>
      <c r="T739" s="81" t="s">
        <v>310</v>
      </c>
      <c r="U739" s="81"/>
      <c r="V739" s="86">
        <v>0</v>
      </c>
      <c r="W739" s="86">
        <f t="shared" si="133"/>
        <v>1302.8444735848525</v>
      </c>
      <c r="X739" s="86"/>
      <c r="Y739" s="88"/>
      <c r="Z739" s="86" t="s">
        <v>2385</v>
      </c>
      <c r="AA739" s="89" t="s">
        <v>2386</v>
      </c>
      <c r="AB739" s="90">
        <v>2000</v>
      </c>
      <c r="AC739" s="88" t="s">
        <v>2387</v>
      </c>
      <c r="AD739" s="90">
        <v>10</v>
      </c>
      <c r="AE739" s="172">
        <f t="shared" si="137"/>
        <v>40367</v>
      </c>
      <c r="AF739" s="91">
        <f t="shared" si="135"/>
        <v>2011</v>
      </c>
      <c r="AG739" s="7"/>
    </row>
    <row r="740" spans="1:33" ht="14.25" customHeight="1">
      <c r="A740" s="81" t="s">
        <v>31</v>
      </c>
      <c r="B740" s="81" t="s">
        <v>2381</v>
      </c>
      <c r="C740" s="81" t="s">
        <v>2382</v>
      </c>
      <c r="D740" s="94" t="s">
        <v>2383</v>
      </c>
      <c r="E740" s="83" t="s">
        <v>2388</v>
      </c>
      <c r="F740" s="82"/>
      <c r="G740" s="81">
        <v>3007</v>
      </c>
      <c r="H740" s="81" t="s">
        <v>86</v>
      </c>
      <c r="I740" s="85">
        <v>0</v>
      </c>
      <c r="J740" s="85">
        <v>0</v>
      </c>
      <c r="K740" s="86">
        <v>0</v>
      </c>
      <c r="L740" s="87">
        <f t="shared" si="102"/>
        <v>0</v>
      </c>
      <c r="M740" s="86">
        <f t="shared" si="131"/>
        <v>0</v>
      </c>
      <c r="N740" s="86">
        <v>0</v>
      </c>
      <c r="O740" s="86">
        <v>0</v>
      </c>
      <c r="P740" s="86">
        <v>922.11919273579952</v>
      </c>
      <c r="Q740" s="86">
        <v>0</v>
      </c>
      <c r="R740" s="86">
        <v>0</v>
      </c>
      <c r="S740" s="86">
        <f t="shared" si="132"/>
        <v>922.11919273579952</v>
      </c>
      <c r="T740" s="81" t="s">
        <v>310</v>
      </c>
      <c r="U740" s="81"/>
      <c r="V740" s="86">
        <v>0</v>
      </c>
      <c r="W740" s="86">
        <f t="shared" si="133"/>
        <v>922.11919273579952</v>
      </c>
      <c r="X740" s="86"/>
      <c r="Y740" s="88"/>
      <c r="Z740" s="86" t="s">
        <v>2389</v>
      </c>
      <c r="AA740" s="89" t="s">
        <v>2390</v>
      </c>
      <c r="AB740" s="90">
        <v>2002</v>
      </c>
      <c r="AC740" s="88" t="s">
        <v>2391</v>
      </c>
      <c r="AD740" s="90">
        <v>10</v>
      </c>
      <c r="AE740" s="172">
        <f>IFERROR(IF(AC740="","",AC740+(365*AD740)),"TBD")</f>
        <v>48085</v>
      </c>
      <c r="AF740" s="91">
        <f t="shared" si="135"/>
        <v>2032</v>
      </c>
      <c r="AG740" s="7"/>
    </row>
    <row r="741" spans="1:33" ht="14.25" customHeight="1">
      <c r="A741" s="81" t="s">
        <v>31</v>
      </c>
      <c r="B741" s="81" t="s">
        <v>2381</v>
      </c>
      <c r="C741" s="81" t="s">
        <v>2382</v>
      </c>
      <c r="D741" s="94" t="s">
        <v>2383</v>
      </c>
      <c r="E741" s="83" t="s">
        <v>2392</v>
      </c>
      <c r="F741" s="82" t="s">
        <v>2393</v>
      </c>
      <c r="G741" s="81">
        <v>1247</v>
      </c>
      <c r="H741" s="81" t="s">
        <v>1187</v>
      </c>
      <c r="I741" s="85">
        <v>657</v>
      </c>
      <c r="J741" s="85">
        <v>10.416727437567806</v>
      </c>
      <c r="K741" s="86">
        <v>7187.1982371125405</v>
      </c>
      <c r="L741" s="87">
        <f t="shared" si="102"/>
        <v>1.1978663728520902</v>
      </c>
      <c r="M741" s="86">
        <f t="shared" si="131"/>
        <v>0</v>
      </c>
      <c r="N741" s="86">
        <v>0</v>
      </c>
      <c r="O741" s="86">
        <v>0</v>
      </c>
      <c r="P741" s="86">
        <v>2331.789038893668</v>
      </c>
      <c r="Q741" s="86">
        <v>0</v>
      </c>
      <c r="R741" s="86">
        <v>681.33999999999992</v>
      </c>
      <c r="S741" s="86">
        <f t="shared" si="132"/>
        <v>10200.327276006208</v>
      </c>
      <c r="T741" s="81" t="s">
        <v>91</v>
      </c>
      <c r="U741" s="81"/>
      <c r="V741" s="86">
        <v>0</v>
      </c>
      <c r="W741" s="86">
        <f t="shared" si="133"/>
        <v>10200.327276006208</v>
      </c>
      <c r="X741" s="86"/>
      <c r="Y741" s="88"/>
      <c r="Z741" s="86" t="s">
        <v>2394</v>
      </c>
      <c r="AA741" s="89" t="s">
        <v>2395</v>
      </c>
      <c r="AB741" s="90">
        <v>2003</v>
      </c>
      <c r="AC741" s="88" t="s">
        <v>2396</v>
      </c>
      <c r="AD741" s="90">
        <v>10</v>
      </c>
      <c r="AE741" s="172">
        <f t="shared" ref="AE741:AE769" si="140">IF(AC741="","",AC741+(365*AD741))</f>
        <v>41350</v>
      </c>
      <c r="AF741" s="91">
        <f t="shared" si="135"/>
        <v>2013</v>
      </c>
      <c r="AG741" s="7"/>
    </row>
    <row r="742" spans="1:33" ht="14.25" customHeight="1">
      <c r="A742" s="81" t="s">
        <v>31</v>
      </c>
      <c r="B742" s="81" t="s">
        <v>2381</v>
      </c>
      <c r="C742" s="81" t="s">
        <v>2382</v>
      </c>
      <c r="D742" s="94" t="s">
        <v>2383</v>
      </c>
      <c r="E742" s="83" t="s">
        <v>2397</v>
      </c>
      <c r="F742" s="82" t="s">
        <v>2398</v>
      </c>
      <c r="G742" s="81">
        <v>1257</v>
      </c>
      <c r="H742" s="81" t="s">
        <v>86</v>
      </c>
      <c r="I742" s="85">
        <v>0</v>
      </c>
      <c r="J742" s="85">
        <v>0</v>
      </c>
      <c r="K742" s="86">
        <v>0</v>
      </c>
      <c r="L742" s="87">
        <f t="shared" si="102"/>
        <v>0</v>
      </c>
      <c r="M742" s="86">
        <f t="shared" si="131"/>
        <v>0</v>
      </c>
      <c r="N742" s="86">
        <v>3980.0018072178896</v>
      </c>
      <c r="O742" s="86">
        <v>565.23034703650001</v>
      </c>
      <c r="P742" s="86">
        <v>2278.9104110949984</v>
      </c>
      <c r="Q742" s="86">
        <v>0</v>
      </c>
      <c r="R742" s="86">
        <v>7682.1900000000005</v>
      </c>
      <c r="S742" s="86">
        <f t="shared" si="132"/>
        <v>14506.332565349388</v>
      </c>
      <c r="T742" s="81" t="s">
        <v>310</v>
      </c>
      <c r="U742" s="81"/>
      <c r="V742" s="86">
        <v>0</v>
      </c>
      <c r="W742" s="86">
        <f t="shared" si="133"/>
        <v>14506.332565349388</v>
      </c>
      <c r="X742" s="86"/>
      <c r="Y742" s="88"/>
      <c r="Z742" s="86" t="s">
        <v>821</v>
      </c>
      <c r="AA742" s="89" t="s">
        <v>2399</v>
      </c>
      <c r="AB742" s="90">
        <v>2004</v>
      </c>
      <c r="AC742" s="88" t="s">
        <v>2400</v>
      </c>
      <c r="AD742" s="90">
        <v>10</v>
      </c>
      <c r="AE742" s="172">
        <f t="shared" si="140"/>
        <v>41987</v>
      </c>
      <c r="AF742" s="91">
        <f t="shared" si="135"/>
        <v>2015</v>
      </c>
      <c r="AG742" s="7"/>
    </row>
    <row r="743" spans="1:33" ht="14.25" customHeight="1">
      <c r="A743" s="81" t="s">
        <v>31</v>
      </c>
      <c r="B743" s="81" t="s">
        <v>2381</v>
      </c>
      <c r="C743" s="81" t="s">
        <v>2382</v>
      </c>
      <c r="D743" s="94" t="s">
        <v>2383</v>
      </c>
      <c r="E743" s="83" t="s">
        <v>2401</v>
      </c>
      <c r="F743" s="82" t="s">
        <v>2402</v>
      </c>
      <c r="G743" s="81">
        <v>1252</v>
      </c>
      <c r="H743" s="81" t="s">
        <v>86</v>
      </c>
      <c r="I743" s="85">
        <v>0</v>
      </c>
      <c r="J743" s="85">
        <v>0</v>
      </c>
      <c r="K743" s="86">
        <v>0</v>
      </c>
      <c r="L743" s="87">
        <f t="shared" si="102"/>
        <v>0</v>
      </c>
      <c r="M743" s="86">
        <f t="shared" si="131"/>
        <v>0</v>
      </c>
      <c r="N743" s="86">
        <v>1795.1636983135365</v>
      </c>
      <c r="O743" s="86">
        <v>565.23034703650001</v>
      </c>
      <c r="P743" s="86">
        <v>2278.9104110949984</v>
      </c>
      <c r="Q743" s="86">
        <v>0</v>
      </c>
      <c r="R743" s="86">
        <v>387.94</v>
      </c>
      <c r="S743" s="86">
        <f t="shared" si="132"/>
        <v>5027.2444564450343</v>
      </c>
      <c r="T743" s="81" t="s">
        <v>310</v>
      </c>
      <c r="U743" s="81"/>
      <c r="V743" s="86">
        <v>0</v>
      </c>
      <c r="W743" s="86">
        <f t="shared" si="133"/>
        <v>5027.2444564450343</v>
      </c>
      <c r="X743" s="86"/>
      <c r="Y743" s="88"/>
      <c r="Z743" s="86" t="s">
        <v>1649</v>
      </c>
      <c r="AA743" s="89" t="s">
        <v>1714</v>
      </c>
      <c r="AB743" s="90">
        <v>2005</v>
      </c>
      <c r="AC743" s="88" t="s">
        <v>2403</v>
      </c>
      <c r="AD743" s="90">
        <v>10</v>
      </c>
      <c r="AE743" s="172">
        <f t="shared" si="140"/>
        <v>41942</v>
      </c>
      <c r="AF743" s="91">
        <f t="shared" si="135"/>
        <v>2015</v>
      </c>
      <c r="AG743" s="7"/>
    </row>
    <row r="744" spans="1:33" ht="14.25" customHeight="1">
      <c r="A744" s="81" t="s">
        <v>31</v>
      </c>
      <c r="B744" s="81" t="s">
        <v>2381</v>
      </c>
      <c r="C744" s="81" t="s">
        <v>2382</v>
      </c>
      <c r="D744" s="94" t="s">
        <v>2383</v>
      </c>
      <c r="E744" s="83" t="s">
        <v>2404</v>
      </c>
      <c r="F744" s="82"/>
      <c r="G744" s="81">
        <v>3007</v>
      </c>
      <c r="H744" s="81" t="s">
        <v>86</v>
      </c>
      <c r="I744" s="85">
        <v>0</v>
      </c>
      <c r="J744" s="85">
        <v>0</v>
      </c>
      <c r="K744" s="86">
        <v>0</v>
      </c>
      <c r="L744" s="87">
        <f t="shared" si="102"/>
        <v>0</v>
      </c>
      <c r="M744" s="86">
        <f t="shared" si="131"/>
        <v>0</v>
      </c>
      <c r="N744" s="86">
        <v>0</v>
      </c>
      <c r="O744" s="86">
        <v>0</v>
      </c>
      <c r="P744" s="86">
        <v>922.11919273579952</v>
      </c>
      <c r="Q744" s="86">
        <v>0</v>
      </c>
      <c r="R744" s="86">
        <v>0</v>
      </c>
      <c r="S744" s="86">
        <f t="shared" si="132"/>
        <v>922.11919273579952</v>
      </c>
      <c r="T744" s="81" t="s">
        <v>310</v>
      </c>
      <c r="U744" s="81"/>
      <c r="V744" s="86">
        <v>0</v>
      </c>
      <c r="W744" s="86">
        <f t="shared" si="133"/>
        <v>922.11919273579952</v>
      </c>
      <c r="X744" s="86"/>
      <c r="Y744" s="88"/>
      <c r="Z744" s="86" t="s">
        <v>2019</v>
      </c>
      <c r="AA744" s="89" t="s">
        <v>2020</v>
      </c>
      <c r="AB744" s="90">
        <v>2005</v>
      </c>
      <c r="AC744" s="88" t="s">
        <v>2021</v>
      </c>
      <c r="AD744" s="90">
        <v>10</v>
      </c>
      <c r="AE744" s="172">
        <f t="shared" si="140"/>
        <v>42073</v>
      </c>
      <c r="AF744" s="91">
        <f t="shared" si="135"/>
        <v>2015</v>
      </c>
      <c r="AG744" s="7"/>
    </row>
    <row r="745" spans="1:33" ht="14.25" customHeight="1">
      <c r="A745" s="81" t="s">
        <v>31</v>
      </c>
      <c r="B745" s="81" t="s">
        <v>2381</v>
      </c>
      <c r="C745" s="81" t="s">
        <v>2382</v>
      </c>
      <c r="D745" s="94" t="s">
        <v>2383</v>
      </c>
      <c r="E745" s="83" t="s">
        <v>2405</v>
      </c>
      <c r="F745" s="82"/>
      <c r="G745" s="81">
        <v>1247</v>
      </c>
      <c r="H745" s="81" t="s">
        <v>1187</v>
      </c>
      <c r="I745" s="85">
        <v>0</v>
      </c>
      <c r="J745" s="85">
        <v>10.416727437567806</v>
      </c>
      <c r="K745" s="86">
        <v>7187.1982371125405</v>
      </c>
      <c r="L745" s="87">
        <f t="shared" si="102"/>
        <v>1.1978663728520902</v>
      </c>
      <c r="M745" s="86">
        <f t="shared" si="131"/>
        <v>0</v>
      </c>
      <c r="N745" s="86">
        <v>0</v>
      </c>
      <c r="O745" s="86">
        <v>0</v>
      </c>
      <c r="P745" s="86">
        <v>2331.789038893668</v>
      </c>
      <c r="Q745" s="86">
        <v>0</v>
      </c>
      <c r="R745" s="86">
        <v>0</v>
      </c>
      <c r="S745" s="86">
        <f t="shared" si="132"/>
        <v>9518.987276006208</v>
      </c>
      <c r="T745" s="81" t="s">
        <v>91</v>
      </c>
      <c r="U745" s="81"/>
      <c r="V745" s="86">
        <v>0</v>
      </c>
      <c r="W745" s="86">
        <f t="shared" si="133"/>
        <v>9518.987276006208</v>
      </c>
      <c r="X745" s="86"/>
      <c r="Y745" s="88"/>
      <c r="Z745" s="86" t="s">
        <v>690</v>
      </c>
      <c r="AA745" s="89" t="s">
        <v>1698</v>
      </c>
      <c r="AB745" s="90">
        <v>2008</v>
      </c>
      <c r="AC745" s="88" t="s">
        <v>2406</v>
      </c>
      <c r="AD745" s="90">
        <v>10</v>
      </c>
      <c r="AE745" s="172">
        <f t="shared" si="140"/>
        <v>43420</v>
      </c>
      <c r="AF745" s="91">
        <f t="shared" si="135"/>
        <v>2019</v>
      </c>
      <c r="AG745" s="7"/>
    </row>
    <row r="746" spans="1:33" ht="14.25" customHeight="1">
      <c r="A746" s="81" t="s">
        <v>31</v>
      </c>
      <c r="B746" s="81" t="s">
        <v>2381</v>
      </c>
      <c r="C746" s="81" t="s">
        <v>2382</v>
      </c>
      <c r="D746" s="94" t="s">
        <v>2383</v>
      </c>
      <c r="E746" s="83" t="s">
        <v>2407</v>
      </c>
      <c r="F746" s="82"/>
      <c r="G746" s="81">
        <v>1247</v>
      </c>
      <c r="H746" s="81" t="s">
        <v>1187</v>
      </c>
      <c r="I746" s="85">
        <v>0</v>
      </c>
      <c r="J746" s="85">
        <v>10.416727437567806</v>
      </c>
      <c r="K746" s="86">
        <v>7187.1982371125405</v>
      </c>
      <c r="L746" s="87">
        <f t="shared" si="102"/>
        <v>1.1978663728520902</v>
      </c>
      <c r="M746" s="86">
        <f t="shared" si="131"/>
        <v>0</v>
      </c>
      <c r="N746" s="86">
        <v>0</v>
      </c>
      <c r="O746" s="86">
        <v>0</v>
      </c>
      <c r="P746" s="86">
        <v>2331.789038893668</v>
      </c>
      <c r="Q746" s="86">
        <v>0</v>
      </c>
      <c r="R746" s="86">
        <v>0</v>
      </c>
      <c r="S746" s="86">
        <f t="shared" si="132"/>
        <v>9518.987276006208</v>
      </c>
      <c r="T746" s="81" t="s">
        <v>886</v>
      </c>
      <c r="U746" s="83">
        <f t="shared" ref="U746:U748" si="141">AF746</f>
        <v>2018</v>
      </c>
      <c r="V746" s="86">
        <v>0</v>
      </c>
      <c r="W746" s="86">
        <f t="shared" si="133"/>
        <v>9518.987276006208</v>
      </c>
      <c r="X746" s="86"/>
      <c r="Y746" s="88"/>
      <c r="Z746" s="86" t="s">
        <v>690</v>
      </c>
      <c r="AA746" s="89" t="s">
        <v>1698</v>
      </c>
      <c r="AB746" s="90">
        <v>2008</v>
      </c>
      <c r="AC746" s="88" t="s">
        <v>217</v>
      </c>
      <c r="AD746" s="90">
        <v>10</v>
      </c>
      <c r="AE746" s="172">
        <f t="shared" si="140"/>
        <v>43176</v>
      </c>
      <c r="AF746" s="91">
        <f t="shared" si="135"/>
        <v>2018</v>
      </c>
      <c r="AG746" s="7"/>
    </row>
    <row r="747" spans="1:33" ht="14.25" customHeight="1">
      <c r="A747" s="81" t="s">
        <v>31</v>
      </c>
      <c r="B747" s="81" t="s">
        <v>2381</v>
      </c>
      <c r="C747" s="81" t="s">
        <v>2382</v>
      </c>
      <c r="D747" s="94" t="s">
        <v>2383</v>
      </c>
      <c r="E747" s="83" t="s">
        <v>2408</v>
      </c>
      <c r="F747" s="82" t="s">
        <v>2409</v>
      </c>
      <c r="G747" s="81">
        <v>1211</v>
      </c>
      <c r="H747" s="81" t="s">
        <v>86</v>
      </c>
      <c r="I747" s="85">
        <v>0</v>
      </c>
      <c r="J747" s="85">
        <v>0</v>
      </c>
      <c r="K747" s="86">
        <v>0</v>
      </c>
      <c r="L747" s="87">
        <f t="shared" si="102"/>
        <v>0</v>
      </c>
      <c r="M747" s="86">
        <f t="shared" si="131"/>
        <v>0</v>
      </c>
      <c r="N747" s="86">
        <v>380.72528084905292</v>
      </c>
      <c r="O747" s="86">
        <v>906.36504977508639</v>
      </c>
      <c r="P747" s="86">
        <v>2278.9104110949984</v>
      </c>
      <c r="Q747" s="86">
        <v>0</v>
      </c>
      <c r="R747" s="86">
        <v>704.16</v>
      </c>
      <c r="S747" s="86">
        <f t="shared" si="132"/>
        <v>4270.1607417191381</v>
      </c>
      <c r="T747" s="81" t="s">
        <v>886</v>
      </c>
      <c r="U747" s="83">
        <f t="shared" si="141"/>
        <v>2019</v>
      </c>
      <c r="V747" s="86">
        <v>0</v>
      </c>
      <c r="W747" s="86">
        <f t="shared" si="133"/>
        <v>4270.1607417191381</v>
      </c>
      <c r="X747" s="86"/>
      <c r="Y747" s="88"/>
      <c r="Z747" s="86" t="s">
        <v>329</v>
      </c>
      <c r="AA747" s="89" t="s">
        <v>1907</v>
      </c>
      <c r="AB747" s="90">
        <v>2008</v>
      </c>
      <c r="AC747" s="88" t="s">
        <v>2410</v>
      </c>
      <c r="AD747" s="90">
        <v>10</v>
      </c>
      <c r="AE747" s="172">
        <f t="shared" si="140"/>
        <v>43359</v>
      </c>
      <c r="AF747" s="91">
        <f t="shared" si="135"/>
        <v>2019</v>
      </c>
      <c r="AG747" s="7"/>
    </row>
    <row r="748" spans="1:33" ht="14.25" customHeight="1">
      <c r="A748" s="81" t="s">
        <v>31</v>
      </c>
      <c r="B748" s="81" t="s">
        <v>2381</v>
      </c>
      <c r="C748" s="81" t="s">
        <v>2382</v>
      </c>
      <c r="D748" s="94" t="s">
        <v>2383</v>
      </c>
      <c r="E748" s="83" t="s">
        <v>2411</v>
      </c>
      <c r="F748" s="82" t="s">
        <v>2412</v>
      </c>
      <c r="G748" s="81">
        <v>1247</v>
      </c>
      <c r="H748" s="81" t="s">
        <v>1187</v>
      </c>
      <c r="I748" s="85">
        <v>0</v>
      </c>
      <c r="J748" s="85">
        <v>10.416727437567806</v>
      </c>
      <c r="K748" s="86">
        <v>7187.1982371125405</v>
      </c>
      <c r="L748" s="87">
        <f t="shared" si="102"/>
        <v>1.1978663728520902</v>
      </c>
      <c r="M748" s="86">
        <f t="shared" si="131"/>
        <v>0</v>
      </c>
      <c r="N748" s="86">
        <v>0</v>
      </c>
      <c r="O748" s="86">
        <v>0</v>
      </c>
      <c r="P748" s="86">
        <v>2331.789038893668</v>
      </c>
      <c r="Q748" s="86">
        <v>0</v>
      </c>
      <c r="R748" s="86">
        <v>547.27</v>
      </c>
      <c r="S748" s="86">
        <f t="shared" si="132"/>
        <v>10066.257276006208</v>
      </c>
      <c r="T748" s="81" t="s">
        <v>886</v>
      </c>
      <c r="U748" s="83">
        <f t="shared" si="141"/>
        <v>2021</v>
      </c>
      <c r="V748" s="86">
        <v>0</v>
      </c>
      <c r="W748" s="86">
        <f t="shared" si="133"/>
        <v>10066.257276006208</v>
      </c>
      <c r="X748" s="86"/>
      <c r="Y748" s="88"/>
      <c r="Z748" s="86" t="s">
        <v>690</v>
      </c>
      <c r="AA748" s="89" t="s">
        <v>2395</v>
      </c>
      <c r="AB748" s="90">
        <v>2010</v>
      </c>
      <c r="AC748" s="88" t="s">
        <v>2413</v>
      </c>
      <c r="AD748" s="90">
        <v>10</v>
      </c>
      <c r="AE748" s="172">
        <f t="shared" si="140"/>
        <v>44079</v>
      </c>
      <c r="AF748" s="91">
        <f t="shared" si="135"/>
        <v>2021</v>
      </c>
      <c r="AG748" s="7"/>
    </row>
    <row r="749" spans="1:33" ht="14.25" customHeight="1">
      <c r="A749" s="81" t="s">
        <v>31</v>
      </c>
      <c r="B749" s="81" t="s">
        <v>2381</v>
      </c>
      <c r="C749" s="81" t="s">
        <v>2382</v>
      </c>
      <c r="D749" s="94" t="s">
        <v>2383</v>
      </c>
      <c r="E749" s="83" t="s">
        <v>2414</v>
      </c>
      <c r="F749" s="82"/>
      <c r="G749" s="81">
        <v>3007</v>
      </c>
      <c r="H749" s="81" t="s">
        <v>86</v>
      </c>
      <c r="I749" s="85">
        <v>0</v>
      </c>
      <c r="J749" s="85">
        <v>0</v>
      </c>
      <c r="K749" s="86">
        <v>0</v>
      </c>
      <c r="L749" s="87">
        <f t="shared" si="102"/>
        <v>0</v>
      </c>
      <c r="M749" s="86">
        <f t="shared" si="131"/>
        <v>0</v>
      </c>
      <c r="N749" s="86">
        <v>311.50250251286144</v>
      </c>
      <c r="O749" s="86">
        <v>0</v>
      </c>
      <c r="P749" s="86">
        <v>922.11919273579952</v>
      </c>
      <c r="Q749" s="86">
        <v>0</v>
      </c>
      <c r="R749" s="86">
        <v>0</v>
      </c>
      <c r="S749" s="86">
        <f t="shared" si="132"/>
        <v>1233.6216952486609</v>
      </c>
      <c r="T749" s="81" t="s">
        <v>310</v>
      </c>
      <c r="U749" s="81"/>
      <c r="V749" s="86">
        <v>0</v>
      </c>
      <c r="W749" s="86">
        <f t="shared" si="133"/>
        <v>1233.6216952486609</v>
      </c>
      <c r="X749" s="86"/>
      <c r="Y749" s="88"/>
      <c r="Z749" s="86" t="s">
        <v>2415</v>
      </c>
      <c r="AA749" s="89" t="s">
        <v>2416</v>
      </c>
      <c r="AB749" s="90">
        <v>2010</v>
      </c>
      <c r="AC749" s="88" t="s">
        <v>2417</v>
      </c>
      <c r="AD749" s="90">
        <v>10</v>
      </c>
      <c r="AE749" s="172">
        <f t="shared" si="140"/>
        <v>43644</v>
      </c>
      <c r="AF749" s="91">
        <f t="shared" si="135"/>
        <v>2019</v>
      </c>
      <c r="AG749" s="7"/>
    </row>
    <row r="750" spans="1:33" ht="14.25" customHeight="1">
      <c r="A750" s="81" t="s">
        <v>31</v>
      </c>
      <c r="B750" s="81" t="s">
        <v>2381</v>
      </c>
      <c r="C750" s="81" t="s">
        <v>2382</v>
      </c>
      <c r="D750" s="94" t="s">
        <v>2383</v>
      </c>
      <c r="E750" s="83" t="s">
        <v>2418</v>
      </c>
      <c r="F750" s="82" t="s">
        <v>2419</v>
      </c>
      <c r="G750" s="81">
        <v>1335</v>
      </c>
      <c r="H750" s="81" t="s">
        <v>86</v>
      </c>
      <c r="I750" s="85">
        <v>0</v>
      </c>
      <c r="J750" s="85">
        <v>0</v>
      </c>
      <c r="K750" s="86">
        <v>0</v>
      </c>
      <c r="L750" s="87">
        <f t="shared" si="102"/>
        <v>0</v>
      </c>
      <c r="M750" s="86">
        <f t="shared" si="131"/>
        <v>0</v>
      </c>
      <c r="N750" s="86">
        <v>0</v>
      </c>
      <c r="O750" s="86">
        <v>0</v>
      </c>
      <c r="P750" s="86">
        <v>2278.9104110949984</v>
      </c>
      <c r="Q750" s="86">
        <v>0</v>
      </c>
      <c r="R750" s="86">
        <v>0</v>
      </c>
      <c r="S750" s="86">
        <f t="shared" si="132"/>
        <v>2278.9104110949984</v>
      </c>
      <c r="T750" s="81" t="s">
        <v>310</v>
      </c>
      <c r="U750" s="81"/>
      <c r="V750" s="86">
        <v>0</v>
      </c>
      <c r="W750" s="86">
        <f t="shared" si="133"/>
        <v>2278.9104110949984</v>
      </c>
      <c r="X750" s="86"/>
      <c r="Y750" s="88"/>
      <c r="Z750" s="86" t="s">
        <v>1943</v>
      </c>
      <c r="AA750" s="89" t="s">
        <v>1944</v>
      </c>
      <c r="AB750" s="90">
        <v>2014</v>
      </c>
      <c r="AC750" s="88" t="s">
        <v>2420</v>
      </c>
      <c r="AD750" s="90">
        <v>10</v>
      </c>
      <c r="AE750" s="172">
        <f t="shared" si="140"/>
        <v>45578</v>
      </c>
      <c r="AF750" s="91">
        <f t="shared" si="135"/>
        <v>2025</v>
      </c>
      <c r="AG750" s="7"/>
    </row>
    <row r="751" spans="1:33" ht="14.25" customHeight="1">
      <c r="A751" s="81" t="s">
        <v>31</v>
      </c>
      <c r="B751" s="81" t="s">
        <v>2381</v>
      </c>
      <c r="C751" s="81" t="s">
        <v>2382</v>
      </c>
      <c r="D751" s="94" t="s">
        <v>2383</v>
      </c>
      <c r="E751" s="83" t="s">
        <v>2421</v>
      </c>
      <c r="F751" s="82" t="s">
        <v>2422</v>
      </c>
      <c r="G751" s="81">
        <v>1257</v>
      </c>
      <c r="H751" s="81" t="s">
        <v>86</v>
      </c>
      <c r="I751" s="85">
        <v>0</v>
      </c>
      <c r="J751" s="85">
        <v>0</v>
      </c>
      <c r="K751" s="86">
        <v>0</v>
      </c>
      <c r="L751" s="87">
        <f t="shared" si="102"/>
        <v>0</v>
      </c>
      <c r="M751" s="86">
        <f t="shared" si="131"/>
        <v>0</v>
      </c>
      <c r="N751" s="86">
        <v>0</v>
      </c>
      <c r="O751" s="86">
        <v>1469.5989022948997</v>
      </c>
      <c r="P751" s="86">
        <v>2278.9104110949984</v>
      </c>
      <c r="Q751" s="86">
        <v>0</v>
      </c>
      <c r="R751" s="86">
        <v>0</v>
      </c>
      <c r="S751" s="86">
        <f t="shared" si="132"/>
        <v>3748.5093133898981</v>
      </c>
      <c r="T751" s="81" t="s">
        <v>886</v>
      </c>
      <c r="U751" s="83">
        <f t="shared" ref="U751:U753" si="142">AF751</f>
        <v>2026</v>
      </c>
      <c r="V751" s="86">
        <v>0</v>
      </c>
      <c r="W751" s="86">
        <f t="shared" si="133"/>
        <v>3748.5093133898981</v>
      </c>
      <c r="X751" s="86"/>
      <c r="Y751" s="88"/>
      <c r="Z751" s="86" t="s">
        <v>2245</v>
      </c>
      <c r="AA751" s="89" t="s">
        <v>1944</v>
      </c>
      <c r="AB751" s="90">
        <v>2015</v>
      </c>
      <c r="AC751" s="88" t="s">
        <v>2423</v>
      </c>
      <c r="AD751" s="90">
        <v>10</v>
      </c>
      <c r="AE751" s="172">
        <f t="shared" si="140"/>
        <v>46034</v>
      </c>
      <c r="AF751" s="91">
        <f t="shared" si="135"/>
        <v>2026</v>
      </c>
      <c r="AG751" s="7"/>
    </row>
    <row r="752" spans="1:33" ht="14.25" customHeight="1">
      <c r="A752" s="81" t="s">
        <v>31</v>
      </c>
      <c r="B752" s="81" t="s">
        <v>2381</v>
      </c>
      <c r="C752" s="81" t="s">
        <v>2382</v>
      </c>
      <c r="D752" s="94" t="s">
        <v>2383</v>
      </c>
      <c r="E752" s="83" t="s">
        <v>2424</v>
      </c>
      <c r="F752" s="82" t="s">
        <v>2425</v>
      </c>
      <c r="G752" s="81">
        <v>1212</v>
      </c>
      <c r="H752" s="81" t="s">
        <v>1187</v>
      </c>
      <c r="I752" s="85">
        <v>1198</v>
      </c>
      <c r="J752" s="85">
        <v>7.5289218113113829</v>
      </c>
      <c r="K752" s="86">
        <v>5194.7076367249047</v>
      </c>
      <c r="L752" s="87">
        <f t="shared" si="102"/>
        <v>0.86578460612081742</v>
      </c>
      <c r="M752" s="86">
        <f t="shared" si="131"/>
        <v>0</v>
      </c>
      <c r="N752" s="86">
        <v>0</v>
      </c>
      <c r="O752" s="86">
        <v>0</v>
      </c>
      <c r="P752" s="86">
        <v>2331.789038893668</v>
      </c>
      <c r="Q752" s="86">
        <v>0</v>
      </c>
      <c r="R752" s="86">
        <v>1983.93</v>
      </c>
      <c r="S752" s="86">
        <f t="shared" si="132"/>
        <v>9510.4266756185734</v>
      </c>
      <c r="T752" s="81" t="s">
        <v>74</v>
      </c>
      <c r="U752" s="83">
        <f t="shared" si="142"/>
        <v>2028</v>
      </c>
      <c r="V752" s="86">
        <v>8728.3247999999985</v>
      </c>
      <c r="W752" s="86">
        <f t="shared" si="133"/>
        <v>18238.75147561857</v>
      </c>
      <c r="X752" s="86"/>
      <c r="Y752" s="88"/>
      <c r="Z752" s="86" t="s">
        <v>641</v>
      </c>
      <c r="AA752" s="89" t="s">
        <v>317</v>
      </c>
      <c r="AB752" s="90">
        <v>2016</v>
      </c>
      <c r="AC752" s="88" t="s">
        <v>2426</v>
      </c>
      <c r="AD752" s="90">
        <v>10</v>
      </c>
      <c r="AE752" s="172">
        <f t="shared" si="140"/>
        <v>46653</v>
      </c>
      <c r="AF752" s="91">
        <f t="shared" si="135"/>
        <v>2028</v>
      </c>
      <c r="AG752" s="7"/>
    </row>
    <row r="753" spans="1:33" ht="14.25" customHeight="1">
      <c r="A753" s="81" t="s">
        <v>31</v>
      </c>
      <c r="B753" s="81" t="s">
        <v>2381</v>
      </c>
      <c r="C753" s="81" t="s">
        <v>2382</v>
      </c>
      <c r="D753" s="94" t="s">
        <v>2383</v>
      </c>
      <c r="E753" s="83" t="s">
        <v>2427</v>
      </c>
      <c r="F753" s="82" t="s">
        <v>2428</v>
      </c>
      <c r="G753" s="81">
        <v>1247</v>
      </c>
      <c r="H753" s="81" t="s">
        <v>1187</v>
      </c>
      <c r="I753" s="85">
        <v>1008</v>
      </c>
      <c r="J753" s="85">
        <v>10.416727437567806</v>
      </c>
      <c r="K753" s="86">
        <v>7187.1982371125405</v>
      </c>
      <c r="L753" s="87">
        <f t="shared" si="102"/>
        <v>1.1978663728520902</v>
      </c>
      <c r="M753" s="86">
        <f t="shared" si="131"/>
        <v>0</v>
      </c>
      <c r="N753" s="86">
        <v>0</v>
      </c>
      <c r="O753" s="86">
        <v>0</v>
      </c>
      <c r="P753" s="86">
        <v>2331.789038893668</v>
      </c>
      <c r="Q753" s="86">
        <v>0</v>
      </c>
      <c r="R753" s="86">
        <v>0</v>
      </c>
      <c r="S753" s="86">
        <f t="shared" si="132"/>
        <v>9518.987276006208</v>
      </c>
      <c r="T753" s="81" t="s">
        <v>74</v>
      </c>
      <c r="U753" s="83">
        <f t="shared" si="142"/>
        <v>2034</v>
      </c>
      <c r="V753" s="86">
        <v>9803.6828399999977</v>
      </c>
      <c r="W753" s="86">
        <f t="shared" si="133"/>
        <v>19322.670116006208</v>
      </c>
      <c r="X753" s="86"/>
      <c r="Y753" s="88"/>
      <c r="Z753" s="86" t="s">
        <v>425</v>
      </c>
      <c r="AA753" s="89" t="s">
        <v>2429</v>
      </c>
      <c r="AB753" s="90">
        <v>2023</v>
      </c>
      <c r="AC753" s="88" t="s">
        <v>2430</v>
      </c>
      <c r="AD753" s="90">
        <v>10</v>
      </c>
      <c r="AE753" s="172">
        <f t="shared" si="140"/>
        <v>49117</v>
      </c>
      <c r="AF753" s="91">
        <f t="shared" si="135"/>
        <v>2034</v>
      </c>
      <c r="AG753" s="7"/>
    </row>
    <row r="754" spans="1:33" ht="14.25" customHeight="1">
      <c r="A754" s="81" t="s">
        <v>31</v>
      </c>
      <c r="B754" s="81">
        <v>601631</v>
      </c>
      <c r="C754" s="81" t="s">
        <v>2431</v>
      </c>
      <c r="D754" s="94" t="s">
        <v>2432</v>
      </c>
      <c r="E754" s="83" t="s">
        <v>2433</v>
      </c>
      <c r="F754" s="82"/>
      <c r="G754" s="81">
        <v>3007</v>
      </c>
      <c r="H754" s="81" t="s">
        <v>86</v>
      </c>
      <c r="I754" s="85">
        <v>0</v>
      </c>
      <c r="J754" s="85">
        <v>0</v>
      </c>
      <c r="K754" s="86">
        <v>0</v>
      </c>
      <c r="L754" s="87">
        <f t="shared" si="102"/>
        <v>0</v>
      </c>
      <c r="M754" s="86">
        <f t="shared" si="131"/>
        <v>0</v>
      </c>
      <c r="N754" s="86">
        <v>0</v>
      </c>
      <c r="O754" s="86">
        <v>0</v>
      </c>
      <c r="P754" s="86">
        <v>922.11919273579952</v>
      </c>
      <c r="Q754" s="86">
        <v>0</v>
      </c>
      <c r="R754" s="86">
        <v>0</v>
      </c>
      <c r="S754" s="86">
        <f t="shared" si="132"/>
        <v>922.11919273579952</v>
      </c>
      <c r="T754" s="81" t="s">
        <v>310</v>
      </c>
      <c r="U754" s="81"/>
      <c r="V754" s="86">
        <v>0</v>
      </c>
      <c r="W754" s="86">
        <f t="shared" si="133"/>
        <v>922.11919273579952</v>
      </c>
      <c r="X754" s="86"/>
      <c r="Y754" s="88"/>
      <c r="Z754" s="86" t="s">
        <v>1800</v>
      </c>
      <c r="AA754" s="89" t="s">
        <v>1701</v>
      </c>
      <c r="AB754" s="90">
        <v>2005</v>
      </c>
      <c r="AC754" s="88" t="s">
        <v>2434</v>
      </c>
      <c r="AD754" s="90">
        <v>10</v>
      </c>
      <c r="AE754" s="172">
        <f t="shared" si="140"/>
        <v>41917</v>
      </c>
      <c r="AF754" s="91">
        <f t="shared" si="135"/>
        <v>2015</v>
      </c>
      <c r="AG754" s="7"/>
    </row>
    <row r="755" spans="1:33" ht="14.25" customHeight="1">
      <c r="A755" s="81" t="s">
        <v>31</v>
      </c>
      <c r="B755" s="81">
        <v>601631</v>
      </c>
      <c r="C755" s="81" t="s">
        <v>2431</v>
      </c>
      <c r="D755" s="94" t="s">
        <v>2432</v>
      </c>
      <c r="E755" s="83" t="s">
        <v>2435</v>
      </c>
      <c r="F755" s="82" t="s">
        <v>2436</v>
      </c>
      <c r="G755" s="81">
        <v>1335</v>
      </c>
      <c r="H755" s="81" t="s">
        <v>86</v>
      </c>
      <c r="I755" s="85">
        <v>0</v>
      </c>
      <c r="J755" s="85">
        <v>0</v>
      </c>
      <c r="K755" s="86">
        <v>0</v>
      </c>
      <c r="L755" s="87">
        <f t="shared" si="102"/>
        <v>0</v>
      </c>
      <c r="M755" s="86">
        <f t="shared" si="131"/>
        <v>0</v>
      </c>
      <c r="N755" s="86">
        <v>0</v>
      </c>
      <c r="O755" s="86">
        <v>686.52073740937476</v>
      </c>
      <c r="P755" s="86">
        <v>2278.9104110949984</v>
      </c>
      <c r="Q755" s="86">
        <v>0</v>
      </c>
      <c r="R755" s="86">
        <v>0</v>
      </c>
      <c r="S755" s="86">
        <f t="shared" si="132"/>
        <v>2965.4311485043731</v>
      </c>
      <c r="T755" s="81" t="s">
        <v>310</v>
      </c>
      <c r="U755" s="81"/>
      <c r="V755" s="86">
        <v>0</v>
      </c>
      <c r="W755" s="86">
        <f t="shared" si="133"/>
        <v>2965.4311485043731</v>
      </c>
      <c r="X755" s="86"/>
      <c r="Y755" s="88"/>
      <c r="Z755" s="86" t="s">
        <v>1768</v>
      </c>
      <c r="AA755" s="89" t="s">
        <v>2437</v>
      </c>
      <c r="AB755" s="90">
        <v>2015</v>
      </c>
      <c r="AC755" s="88" t="s">
        <v>2246</v>
      </c>
      <c r="AD755" s="90">
        <v>10</v>
      </c>
      <c r="AE755" s="172">
        <f t="shared" si="140"/>
        <v>46178</v>
      </c>
      <c r="AF755" s="91">
        <f t="shared" si="135"/>
        <v>2026</v>
      </c>
      <c r="AG755" s="7"/>
    </row>
    <row r="756" spans="1:33" ht="14.25" customHeight="1">
      <c r="A756" s="81" t="s">
        <v>31</v>
      </c>
      <c r="B756" s="81">
        <v>601631</v>
      </c>
      <c r="C756" s="81" t="s">
        <v>2431</v>
      </c>
      <c r="D756" s="94" t="s">
        <v>2432</v>
      </c>
      <c r="E756" s="83" t="s">
        <v>2438</v>
      </c>
      <c r="F756" s="82" t="s">
        <v>2439</v>
      </c>
      <c r="G756" s="81">
        <v>1212</v>
      </c>
      <c r="H756" s="81" t="s">
        <v>1187</v>
      </c>
      <c r="I756" s="85">
        <v>7975</v>
      </c>
      <c r="J756" s="85">
        <v>7.5289218113113829</v>
      </c>
      <c r="K756" s="86">
        <v>5194.7076367249047</v>
      </c>
      <c r="L756" s="87">
        <f t="shared" si="102"/>
        <v>0.86578460612081742</v>
      </c>
      <c r="M756" s="86">
        <f t="shared" si="131"/>
        <v>1709.9245970886145</v>
      </c>
      <c r="N756" s="86">
        <v>0</v>
      </c>
      <c r="O756" s="86">
        <v>0</v>
      </c>
      <c r="P756" s="86">
        <v>2331.789038893668</v>
      </c>
      <c r="Q756" s="86">
        <v>0</v>
      </c>
      <c r="R756" s="86">
        <v>0</v>
      </c>
      <c r="S756" s="86">
        <f t="shared" si="132"/>
        <v>9236.4212727071881</v>
      </c>
      <c r="T756" s="81" t="s">
        <v>310</v>
      </c>
      <c r="U756" s="81"/>
      <c r="V756" s="86">
        <v>0</v>
      </c>
      <c r="W756" s="86">
        <f t="shared" si="133"/>
        <v>9236.4212727071881</v>
      </c>
      <c r="X756" s="86"/>
      <c r="Y756" s="88"/>
      <c r="Z756" s="86" t="s">
        <v>316</v>
      </c>
      <c r="AA756" s="89" t="s">
        <v>368</v>
      </c>
      <c r="AB756" s="90">
        <v>2019</v>
      </c>
      <c r="AC756" s="88" t="s">
        <v>2440</v>
      </c>
      <c r="AD756" s="90">
        <v>10</v>
      </c>
      <c r="AE756" s="172">
        <f t="shared" si="140"/>
        <v>48683</v>
      </c>
      <c r="AF756" s="91">
        <f t="shared" si="135"/>
        <v>2033</v>
      </c>
      <c r="AG756" s="7"/>
    </row>
    <row r="757" spans="1:33" ht="14.25" customHeight="1">
      <c r="A757" s="81" t="s">
        <v>31</v>
      </c>
      <c r="B757" s="81">
        <v>601633</v>
      </c>
      <c r="C757" s="81" t="s">
        <v>2441</v>
      </c>
      <c r="D757" s="94" t="s">
        <v>2442</v>
      </c>
      <c r="E757" s="83" t="s">
        <v>2443</v>
      </c>
      <c r="F757" s="82" t="s">
        <v>2444</v>
      </c>
      <c r="G757" s="81">
        <v>1210</v>
      </c>
      <c r="H757" s="81" t="s">
        <v>1187</v>
      </c>
      <c r="I757" s="85">
        <v>3776</v>
      </c>
      <c r="J757" s="85">
        <v>9.0759605396630363</v>
      </c>
      <c r="K757" s="86">
        <v>6262.1133155039961</v>
      </c>
      <c r="L757" s="87">
        <f t="shared" si="102"/>
        <v>1.0436855525839994</v>
      </c>
      <c r="M757" s="86">
        <f t="shared" si="131"/>
        <v>0</v>
      </c>
      <c r="N757" s="86">
        <v>0</v>
      </c>
      <c r="O757" s="86">
        <v>0</v>
      </c>
      <c r="P757" s="86">
        <v>2331.789038893668</v>
      </c>
      <c r="Q757" s="86">
        <v>0</v>
      </c>
      <c r="R757" s="86">
        <v>0</v>
      </c>
      <c r="S757" s="86">
        <f t="shared" si="132"/>
        <v>8593.9023543976637</v>
      </c>
      <c r="T757" s="81" t="s">
        <v>310</v>
      </c>
      <c r="U757" s="81"/>
      <c r="V757" s="86">
        <v>0</v>
      </c>
      <c r="W757" s="86">
        <f t="shared" si="133"/>
        <v>8593.9023543976637</v>
      </c>
      <c r="X757" s="86"/>
      <c r="Y757" s="88"/>
      <c r="Z757" s="86" t="s">
        <v>329</v>
      </c>
      <c r="AA757" s="89" t="s">
        <v>696</v>
      </c>
      <c r="AB757" s="90">
        <v>2012</v>
      </c>
      <c r="AC757" s="88" t="s">
        <v>2445</v>
      </c>
      <c r="AD757" s="90">
        <v>10</v>
      </c>
      <c r="AE757" s="172">
        <f t="shared" si="140"/>
        <v>44731</v>
      </c>
      <c r="AF757" s="91">
        <f t="shared" si="135"/>
        <v>2022</v>
      </c>
      <c r="AG757" s="7"/>
    </row>
    <row r="758" spans="1:33" ht="14.25" customHeight="1">
      <c r="A758" s="81" t="s">
        <v>31</v>
      </c>
      <c r="B758" s="81">
        <v>601633</v>
      </c>
      <c r="C758" s="81" t="s">
        <v>2441</v>
      </c>
      <c r="D758" s="94" t="s">
        <v>2442</v>
      </c>
      <c r="E758" s="83" t="s">
        <v>2446</v>
      </c>
      <c r="F758" s="82" t="s">
        <v>2447</v>
      </c>
      <c r="G758" s="81">
        <v>1212</v>
      </c>
      <c r="H758" s="81" t="s">
        <v>1187</v>
      </c>
      <c r="I758" s="85">
        <v>5243</v>
      </c>
      <c r="J758" s="85">
        <v>7.5289218113113829</v>
      </c>
      <c r="K758" s="86">
        <v>5194.7076367249047</v>
      </c>
      <c r="L758" s="87">
        <f t="shared" si="102"/>
        <v>0.86578460612081742</v>
      </c>
      <c r="M758" s="86">
        <f t="shared" si="131"/>
        <v>0</v>
      </c>
      <c r="N758" s="86">
        <v>0</v>
      </c>
      <c r="O758" s="86">
        <v>0</v>
      </c>
      <c r="P758" s="86">
        <v>2331.789038893668</v>
      </c>
      <c r="Q758" s="86">
        <v>0</v>
      </c>
      <c r="R758" s="86">
        <v>0</v>
      </c>
      <c r="S758" s="86">
        <f t="shared" si="132"/>
        <v>7526.4966756185731</v>
      </c>
      <c r="T758" s="81" t="s">
        <v>91</v>
      </c>
      <c r="U758" s="81"/>
      <c r="V758" s="86">
        <v>0</v>
      </c>
      <c r="W758" s="86">
        <f t="shared" si="133"/>
        <v>7526.4966756185731</v>
      </c>
      <c r="X758" s="86"/>
      <c r="Y758" s="88"/>
      <c r="Z758" s="86" t="s">
        <v>641</v>
      </c>
      <c r="AA758" s="89" t="s">
        <v>317</v>
      </c>
      <c r="AB758" s="90">
        <v>2012</v>
      </c>
      <c r="AC758" s="88" t="s">
        <v>2448</v>
      </c>
      <c r="AD758" s="90">
        <v>10</v>
      </c>
      <c r="AE758" s="172">
        <f t="shared" si="140"/>
        <v>44928</v>
      </c>
      <c r="AF758" s="91">
        <f t="shared" si="135"/>
        <v>2023</v>
      </c>
      <c r="AG758" s="7"/>
    </row>
    <row r="759" spans="1:33" ht="14.25" customHeight="1">
      <c r="A759" s="81" t="s">
        <v>31</v>
      </c>
      <c r="B759" s="81">
        <v>601633</v>
      </c>
      <c r="C759" s="81" t="s">
        <v>2441</v>
      </c>
      <c r="D759" s="94" t="s">
        <v>2442</v>
      </c>
      <c r="E759" s="83" t="s">
        <v>2449</v>
      </c>
      <c r="F759" s="82" t="s">
        <v>2450</v>
      </c>
      <c r="G759" s="81">
        <v>1212</v>
      </c>
      <c r="H759" s="81" t="s">
        <v>1187</v>
      </c>
      <c r="I759" s="85">
        <v>10612</v>
      </c>
      <c r="J759" s="85">
        <v>7.5289218113113829</v>
      </c>
      <c r="K759" s="86">
        <v>5194.7076367249047</v>
      </c>
      <c r="L759" s="87">
        <f t="shared" si="102"/>
        <v>0.86578460612081742</v>
      </c>
      <c r="M759" s="86">
        <f t="shared" si="131"/>
        <v>3992.9986034292101</v>
      </c>
      <c r="N759" s="86">
        <v>0</v>
      </c>
      <c r="O759" s="86">
        <v>0</v>
      </c>
      <c r="P759" s="86">
        <v>2331.789038893668</v>
      </c>
      <c r="Q759" s="86">
        <v>0</v>
      </c>
      <c r="R759" s="86">
        <v>203.5</v>
      </c>
      <c r="S759" s="86">
        <f t="shared" si="132"/>
        <v>11722.995279047784</v>
      </c>
      <c r="T759" s="81" t="s">
        <v>91</v>
      </c>
      <c r="U759" s="81"/>
      <c r="V759" s="86">
        <v>0</v>
      </c>
      <c r="W759" s="86">
        <f t="shared" si="133"/>
        <v>11722.995279047784</v>
      </c>
      <c r="X759" s="86"/>
      <c r="Y759" s="88"/>
      <c r="Z759" s="86" t="s">
        <v>641</v>
      </c>
      <c r="AA759" s="89" t="s">
        <v>317</v>
      </c>
      <c r="AB759" s="90">
        <v>2012</v>
      </c>
      <c r="AC759" s="88" t="s">
        <v>2451</v>
      </c>
      <c r="AD759" s="90">
        <v>10</v>
      </c>
      <c r="AE759" s="172">
        <f t="shared" si="140"/>
        <v>44989</v>
      </c>
      <c r="AF759" s="91">
        <f t="shared" si="135"/>
        <v>2023</v>
      </c>
      <c r="AG759" s="7"/>
    </row>
    <row r="760" spans="1:33" ht="14.25" customHeight="1">
      <c r="A760" s="81" t="s">
        <v>31</v>
      </c>
      <c r="B760" s="81">
        <v>601633</v>
      </c>
      <c r="C760" s="81" t="s">
        <v>2441</v>
      </c>
      <c r="D760" s="94" t="s">
        <v>2442</v>
      </c>
      <c r="E760" s="83" t="s">
        <v>2452</v>
      </c>
      <c r="F760" s="82" t="s">
        <v>2453</v>
      </c>
      <c r="G760" s="81">
        <v>9020</v>
      </c>
      <c r="H760" s="81" t="s">
        <v>86</v>
      </c>
      <c r="I760" s="85">
        <v>0</v>
      </c>
      <c r="J760" s="85">
        <v>0</v>
      </c>
      <c r="K760" s="86">
        <v>0</v>
      </c>
      <c r="L760" s="87">
        <f t="shared" si="102"/>
        <v>0</v>
      </c>
      <c r="M760" s="86">
        <f t="shared" si="131"/>
        <v>0</v>
      </c>
      <c r="N760" s="86">
        <v>4680.2735424436232</v>
      </c>
      <c r="O760" s="86">
        <v>1309.3196448689773</v>
      </c>
      <c r="P760" s="86">
        <v>922.11919273579952</v>
      </c>
      <c r="Q760" s="86">
        <v>0</v>
      </c>
      <c r="R760" s="86">
        <v>449.37</v>
      </c>
      <c r="S760" s="86">
        <f t="shared" si="132"/>
        <v>7361.0823800484004</v>
      </c>
      <c r="T760" s="81" t="s">
        <v>74</v>
      </c>
      <c r="U760" s="83">
        <f t="shared" ref="U760:U762" si="143">AF760</f>
        <v>2026</v>
      </c>
      <c r="V760" s="86">
        <v>337.29755999999998</v>
      </c>
      <c r="W760" s="86">
        <f t="shared" si="133"/>
        <v>7698.3799400484004</v>
      </c>
      <c r="X760" s="86"/>
      <c r="Y760" s="88"/>
      <c r="Z760" s="86" t="s">
        <v>2454</v>
      </c>
      <c r="AA760" s="89" t="s">
        <v>2455</v>
      </c>
      <c r="AB760" s="90">
        <v>2015</v>
      </c>
      <c r="AC760" s="88" t="s">
        <v>2456</v>
      </c>
      <c r="AD760" s="90">
        <v>10</v>
      </c>
      <c r="AE760" s="172">
        <f t="shared" si="140"/>
        <v>45928</v>
      </c>
      <c r="AF760" s="91">
        <f t="shared" si="135"/>
        <v>2026</v>
      </c>
      <c r="AG760" s="7"/>
    </row>
    <row r="761" spans="1:33" ht="14.25" customHeight="1">
      <c r="A761" s="81" t="s">
        <v>31</v>
      </c>
      <c r="B761" s="81">
        <v>601633</v>
      </c>
      <c r="C761" s="81" t="s">
        <v>2441</v>
      </c>
      <c r="D761" s="94" t="s">
        <v>2442</v>
      </c>
      <c r="E761" s="83" t="s">
        <v>2457</v>
      </c>
      <c r="F761" s="82" t="s">
        <v>2458</v>
      </c>
      <c r="G761" s="81">
        <v>1035</v>
      </c>
      <c r="H761" s="81" t="s">
        <v>1187</v>
      </c>
      <c r="I761" s="85">
        <v>2996</v>
      </c>
      <c r="J761" s="85">
        <v>8.8696887092161489</v>
      </c>
      <c r="K761" s="86">
        <v>6119.7925583334491</v>
      </c>
      <c r="L761" s="87">
        <f>K761/(500*12)</f>
        <v>1.0199654263889082</v>
      </c>
      <c r="M761" s="86">
        <f t="shared" si="131"/>
        <v>0</v>
      </c>
      <c r="N761" s="86">
        <v>0</v>
      </c>
      <c r="O761" s="86">
        <v>0</v>
      </c>
      <c r="P761" s="86">
        <v>2331.789038893668</v>
      </c>
      <c r="Q761" s="86">
        <v>0</v>
      </c>
      <c r="R761" s="86">
        <v>0</v>
      </c>
      <c r="S761" s="86">
        <f t="shared" si="132"/>
        <v>8451.5815972271175</v>
      </c>
      <c r="T761" s="81" t="s">
        <v>886</v>
      </c>
      <c r="U761" s="83">
        <f t="shared" si="143"/>
        <v>2025</v>
      </c>
      <c r="V761" s="86">
        <v>0</v>
      </c>
      <c r="W761" s="86">
        <f t="shared" si="133"/>
        <v>8451.5815972271175</v>
      </c>
      <c r="X761" s="86"/>
      <c r="Y761" s="88"/>
      <c r="Z761" s="86" t="s">
        <v>556</v>
      </c>
      <c r="AA761" s="89" t="s">
        <v>1662</v>
      </c>
      <c r="AB761" s="90">
        <v>2015</v>
      </c>
      <c r="AC761" s="88" t="s">
        <v>2459</v>
      </c>
      <c r="AD761" s="90">
        <v>10</v>
      </c>
      <c r="AE761" s="172">
        <f t="shared" si="140"/>
        <v>45669</v>
      </c>
      <c r="AF761" s="91">
        <f t="shared" si="135"/>
        <v>2025</v>
      </c>
      <c r="AG761" s="7"/>
    </row>
    <row r="762" spans="1:33" ht="14.25" customHeight="1">
      <c r="A762" s="81" t="s">
        <v>31</v>
      </c>
      <c r="B762" s="81">
        <v>601633</v>
      </c>
      <c r="C762" s="81" t="s">
        <v>2441</v>
      </c>
      <c r="D762" s="94" t="s">
        <v>2442</v>
      </c>
      <c r="E762" s="83" t="s">
        <v>2460</v>
      </c>
      <c r="F762" s="82" t="s">
        <v>2461</v>
      </c>
      <c r="G762" s="81">
        <v>1210</v>
      </c>
      <c r="H762" s="81" t="s">
        <v>1187</v>
      </c>
      <c r="I762" s="85">
        <v>19612</v>
      </c>
      <c r="J762" s="85">
        <v>9.0759605396630363</v>
      </c>
      <c r="K762" s="86">
        <v>6262.1133155039961</v>
      </c>
      <c r="L762" s="87">
        <f t="shared" si="102"/>
        <v>1.0436855525839994</v>
      </c>
      <c r="M762" s="86">
        <f t="shared" si="131"/>
        <v>14206.6477417734</v>
      </c>
      <c r="N762" s="86">
        <v>0</v>
      </c>
      <c r="O762" s="86">
        <v>0</v>
      </c>
      <c r="P762" s="86">
        <v>2331.789038893668</v>
      </c>
      <c r="Q762" s="86">
        <v>0</v>
      </c>
      <c r="R762" s="86">
        <v>0</v>
      </c>
      <c r="S762" s="86">
        <f t="shared" si="132"/>
        <v>22800.550096171064</v>
      </c>
      <c r="T762" s="81" t="s">
        <v>74</v>
      </c>
      <c r="U762" s="83">
        <f t="shared" si="143"/>
        <v>2026</v>
      </c>
      <c r="V762" s="86">
        <v>1325.0538000000001</v>
      </c>
      <c r="W762" s="86">
        <f t="shared" si="133"/>
        <v>24125.603896171066</v>
      </c>
      <c r="X762" s="86"/>
      <c r="Y762" s="88"/>
      <c r="Z762" s="86" t="s">
        <v>329</v>
      </c>
      <c r="AA762" s="89" t="s">
        <v>696</v>
      </c>
      <c r="AB762" s="90">
        <v>2015</v>
      </c>
      <c r="AC762" s="88" t="s">
        <v>2462</v>
      </c>
      <c r="AD762" s="90">
        <v>10</v>
      </c>
      <c r="AE762" s="172">
        <f t="shared" si="140"/>
        <v>46195</v>
      </c>
      <c r="AF762" s="91">
        <f t="shared" si="135"/>
        <v>2026</v>
      </c>
      <c r="AG762" s="7"/>
    </row>
    <row r="763" spans="1:33" ht="14.25" customHeight="1">
      <c r="A763" s="81" t="s">
        <v>31</v>
      </c>
      <c r="B763" s="81">
        <v>601633</v>
      </c>
      <c r="C763" s="81" t="s">
        <v>2441</v>
      </c>
      <c r="D763" s="94" t="s">
        <v>2442</v>
      </c>
      <c r="E763" s="83" t="s">
        <v>2463</v>
      </c>
      <c r="F763" s="82"/>
      <c r="G763" s="81">
        <v>9050</v>
      </c>
      <c r="H763" s="81" t="s">
        <v>86</v>
      </c>
      <c r="I763" s="85">
        <v>0</v>
      </c>
      <c r="J763" s="85">
        <v>0</v>
      </c>
      <c r="K763" s="86">
        <v>0</v>
      </c>
      <c r="L763" s="87">
        <f t="shared" si="102"/>
        <v>0</v>
      </c>
      <c r="M763" s="86">
        <f t="shared" si="131"/>
        <v>0</v>
      </c>
      <c r="N763" s="86">
        <v>0</v>
      </c>
      <c r="O763" s="86">
        <v>0</v>
      </c>
      <c r="P763" s="86">
        <v>0</v>
      </c>
      <c r="Q763" s="86">
        <v>0</v>
      </c>
      <c r="R763" s="86">
        <v>0</v>
      </c>
      <c r="S763" s="86">
        <f t="shared" si="132"/>
        <v>0</v>
      </c>
      <c r="T763" s="81"/>
      <c r="U763" s="81"/>
      <c r="V763" s="86">
        <v>0</v>
      </c>
      <c r="W763" s="86">
        <f t="shared" si="133"/>
        <v>0</v>
      </c>
      <c r="X763" s="86"/>
      <c r="Y763" s="88"/>
      <c r="Z763" s="86"/>
      <c r="AA763" s="89"/>
      <c r="AB763" s="90"/>
      <c r="AC763" s="88"/>
      <c r="AD763" s="88"/>
      <c r="AE763" s="172" t="str">
        <f t="shared" si="140"/>
        <v/>
      </c>
      <c r="AF763" s="91" t="str">
        <f t="shared" si="135"/>
        <v/>
      </c>
      <c r="AG763" s="7"/>
    </row>
    <row r="764" spans="1:33" ht="14.25" customHeight="1">
      <c r="A764" s="81" t="s">
        <v>31</v>
      </c>
      <c r="B764" s="81">
        <v>601633</v>
      </c>
      <c r="C764" s="81" t="s">
        <v>2441</v>
      </c>
      <c r="D764" s="94" t="s">
        <v>2442</v>
      </c>
      <c r="E764" s="83" t="s">
        <v>2464</v>
      </c>
      <c r="F764" s="82"/>
      <c r="G764" s="81">
        <v>9050</v>
      </c>
      <c r="H764" s="81" t="s">
        <v>86</v>
      </c>
      <c r="I764" s="85">
        <v>0</v>
      </c>
      <c r="J764" s="85">
        <v>0</v>
      </c>
      <c r="K764" s="86">
        <v>0</v>
      </c>
      <c r="L764" s="87">
        <f t="shared" si="102"/>
        <v>0</v>
      </c>
      <c r="M764" s="86">
        <f t="shared" si="131"/>
        <v>0</v>
      </c>
      <c r="N764" s="86">
        <v>0</v>
      </c>
      <c r="O764" s="86">
        <v>0</v>
      </c>
      <c r="P764" s="86">
        <v>0</v>
      </c>
      <c r="Q764" s="86">
        <v>0</v>
      </c>
      <c r="R764" s="86">
        <v>0</v>
      </c>
      <c r="S764" s="86">
        <f t="shared" si="132"/>
        <v>0</v>
      </c>
      <c r="T764" s="81"/>
      <c r="U764" s="81"/>
      <c r="V764" s="86">
        <v>0</v>
      </c>
      <c r="W764" s="86">
        <f t="shared" si="133"/>
        <v>0</v>
      </c>
      <c r="X764" s="86"/>
      <c r="Y764" s="88"/>
      <c r="Z764" s="86"/>
      <c r="AA764" s="89"/>
      <c r="AB764" s="90"/>
      <c r="AC764" s="88"/>
      <c r="AD764" s="88"/>
      <c r="AE764" s="172" t="str">
        <f t="shared" si="140"/>
        <v/>
      </c>
      <c r="AF764" s="91" t="str">
        <f t="shared" si="135"/>
        <v/>
      </c>
      <c r="AG764" s="7"/>
    </row>
    <row r="765" spans="1:33" ht="14.25" customHeight="1">
      <c r="A765" s="81" t="s">
        <v>31</v>
      </c>
      <c r="B765" s="81">
        <v>601633</v>
      </c>
      <c r="C765" s="81" t="s">
        <v>2441</v>
      </c>
      <c r="D765" s="94" t="s">
        <v>2442</v>
      </c>
      <c r="E765" s="83" t="s">
        <v>2465</v>
      </c>
      <c r="F765" s="82" t="s">
        <v>2466</v>
      </c>
      <c r="G765" s="81">
        <v>1212</v>
      </c>
      <c r="H765" s="81" t="s">
        <v>1187</v>
      </c>
      <c r="I765" s="85">
        <v>8084</v>
      </c>
      <c r="J765" s="85">
        <v>7.5289218113113829</v>
      </c>
      <c r="K765" s="86">
        <v>5194.7076367249047</v>
      </c>
      <c r="L765" s="87">
        <f t="shared" si="102"/>
        <v>0.86578460612081742</v>
      </c>
      <c r="M765" s="86">
        <f t="shared" si="131"/>
        <v>1804.2951191557836</v>
      </c>
      <c r="N765" s="86">
        <v>0</v>
      </c>
      <c r="O765" s="86">
        <v>0</v>
      </c>
      <c r="P765" s="86">
        <v>2331.789038893668</v>
      </c>
      <c r="Q765" s="86">
        <v>0</v>
      </c>
      <c r="R765" s="86">
        <v>0</v>
      </c>
      <c r="S765" s="86">
        <f t="shared" si="132"/>
        <v>9330.7917947743572</v>
      </c>
      <c r="T765" s="81" t="s">
        <v>74</v>
      </c>
      <c r="U765" s="83">
        <f t="shared" ref="U765:U768" si="144">AF765</f>
        <v>2029</v>
      </c>
      <c r="V765" s="86">
        <v>6101.2509599999994</v>
      </c>
      <c r="W765" s="86">
        <f t="shared" si="133"/>
        <v>15432.042754774357</v>
      </c>
      <c r="X765" s="86"/>
      <c r="Y765" s="88"/>
      <c r="Z765" s="86" t="s">
        <v>1302</v>
      </c>
      <c r="AA765" s="89" t="s">
        <v>317</v>
      </c>
      <c r="AB765" s="90">
        <v>2018</v>
      </c>
      <c r="AC765" s="88" t="s">
        <v>2467</v>
      </c>
      <c r="AD765" s="90">
        <v>10</v>
      </c>
      <c r="AE765" s="172">
        <f t="shared" si="140"/>
        <v>47053</v>
      </c>
      <c r="AF765" s="91">
        <f t="shared" si="135"/>
        <v>2029</v>
      </c>
      <c r="AG765" s="7"/>
    </row>
    <row r="766" spans="1:33" ht="14.25" customHeight="1">
      <c r="A766" s="81" t="s">
        <v>31</v>
      </c>
      <c r="B766" s="81">
        <v>601633</v>
      </c>
      <c r="C766" s="81" t="s">
        <v>2441</v>
      </c>
      <c r="D766" s="94" t="s">
        <v>2442</v>
      </c>
      <c r="E766" s="83" t="s">
        <v>2468</v>
      </c>
      <c r="F766" s="82" t="s">
        <v>2469</v>
      </c>
      <c r="G766" s="81">
        <v>1035</v>
      </c>
      <c r="H766" s="81" t="s">
        <v>1187</v>
      </c>
      <c r="I766" s="85">
        <v>10624</v>
      </c>
      <c r="J766" s="85">
        <v>8.8696887092161489</v>
      </c>
      <c r="K766" s="86">
        <v>6119.7925583334491</v>
      </c>
      <c r="L766" s="87">
        <f t="shared" si="102"/>
        <v>1.0199654263889082</v>
      </c>
      <c r="M766" s="86">
        <f t="shared" si="131"/>
        <v>4716.3201316223112</v>
      </c>
      <c r="N766" s="86">
        <v>0</v>
      </c>
      <c r="O766" s="86">
        <v>0</v>
      </c>
      <c r="P766" s="86">
        <v>2331.789038893668</v>
      </c>
      <c r="Q766" s="86">
        <v>0</v>
      </c>
      <c r="R766" s="86">
        <v>0</v>
      </c>
      <c r="S766" s="86">
        <f t="shared" si="132"/>
        <v>13167.901728849429</v>
      </c>
      <c r="T766" s="81" t="s">
        <v>886</v>
      </c>
      <c r="U766" s="83">
        <f t="shared" si="144"/>
        <v>2030</v>
      </c>
      <c r="V766" s="86">
        <v>0</v>
      </c>
      <c r="W766" s="86">
        <f t="shared" si="133"/>
        <v>13167.901728849429</v>
      </c>
      <c r="X766" s="86"/>
      <c r="Y766" s="88"/>
      <c r="Z766" s="86" t="s">
        <v>641</v>
      </c>
      <c r="AA766" s="89" t="s">
        <v>2052</v>
      </c>
      <c r="AB766" s="90">
        <v>2019</v>
      </c>
      <c r="AC766" s="88" t="s">
        <v>288</v>
      </c>
      <c r="AD766" s="90">
        <v>10</v>
      </c>
      <c r="AE766" s="172">
        <f t="shared" si="140"/>
        <v>47348</v>
      </c>
      <c r="AF766" s="91">
        <f t="shared" si="135"/>
        <v>2030</v>
      </c>
      <c r="AG766" s="7"/>
    </row>
    <row r="767" spans="1:33" ht="14.25" customHeight="1">
      <c r="A767" s="81" t="s">
        <v>31</v>
      </c>
      <c r="B767" s="81">
        <v>601633</v>
      </c>
      <c r="C767" s="81" t="s">
        <v>2441</v>
      </c>
      <c r="D767" s="94" t="s">
        <v>2442</v>
      </c>
      <c r="E767" s="83" t="s">
        <v>2470</v>
      </c>
      <c r="F767" s="82" t="s">
        <v>2471</v>
      </c>
      <c r="G767" s="81">
        <v>1035</v>
      </c>
      <c r="H767" s="81" t="s">
        <v>1187</v>
      </c>
      <c r="I767" s="85">
        <v>13561</v>
      </c>
      <c r="J767" s="85">
        <v>8.8696887092161489</v>
      </c>
      <c r="K767" s="86">
        <v>6119.7925583334491</v>
      </c>
      <c r="L767" s="87">
        <f t="shared" si="102"/>
        <v>1.0199654263889082</v>
      </c>
      <c r="M767" s="86">
        <f t="shared" si="131"/>
        <v>7711.9585889265345</v>
      </c>
      <c r="N767" s="86">
        <v>0</v>
      </c>
      <c r="O767" s="86">
        <v>0</v>
      </c>
      <c r="P767" s="86">
        <v>2331.789038893668</v>
      </c>
      <c r="Q767" s="86">
        <v>0</v>
      </c>
      <c r="R767" s="86">
        <v>1948.72</v>
      </c>
      <c r="S767" s="86">
        <f t="shared" si="132"/>
        <v>18112.260186153653</v>
      </c>
      <c r="T767" s="81" t="s">
        <v>886</v>
      </c>
      <c r="U767" s="83">
        <f t="shared" si="144"/>
        <v>2030</v>
      </c>
      <c r="V767" s="86">
        <v>0</v>
      </c>
      <c r="W767" s="86">
        <f t="shared" si="133"/>
        <v>18112.260186153653</v>
      </c>
      <c r="X767" s="86"/>
      <c r="Y767" s="88"/>
      <c r="Z767" s="86" t="s">
        <v>641</v>
      </c>
      <c r="AA767" s="89" t="s">
        <v>2052</v>
      </c>
      <c r="AB767" s="90">
        <v>2019</v>
      </c>
      <c r="AC767" s="88" t="s">
        <v>2472</v>
      </c>
      <c r="AD767" s="90">
        <v>10</v>
      </c>
      <c r="AE767" s="172">
        <f t="shared" si="140"/>
        <v>47355</v>
      </c>
      <c r="AF767" s="91">
        <f t="shared" si="135"/>
        <v>2030</v>
      </c>
      <c r="AG767" s="7"/>
    </row>
    <row r="768" spans="1:33" ht="14.25" customHeight="1">
      <c r="A768" s="81" t="s">
        <v>31</v>
      </c>
      <c r="B768" s="81">
        <v>601633</v>
      </c>
      <c r="C768" s="81" t="s">
        <v>2441</v>
      </c>
      <c r="D768" s="94" t="s">
        <v>2442</v>
      </c>
      <c r="E768" s="83" t="s">
        <v>2473</v>
      </c>
      <c r="F768" s="82" t="s">
        <v>2474</v>
      </c>
      <c r="G768" s="81">
        <v>1204</v>
      </c>
      <c r="H768" s="81" t="s">
        <v>1187</v>
      </c>
      <c r="I768" s="85">
        <v>19047</v>
      </c>
      <c r="J768" s="85">
        <v>11.241814759355353</v>
      </c>
      <c r="K768" s="86">
        <v>7756.4812657947214</v>
      </c>
      <c r="L768" s="87">
        <f t="shared" ref="L768:L798" si="145">K768/(500*12)</f>
        <v>1.2927468776324536</v>
      </c>
      <c r="M768" s="86">
        <f t="shared" si="131"/>
        <v>16866.468512470623</v>
      </c>
      <c r="N768" s="86">
        <v>0</v>
      </c>
      <c r="O768" s="86">
        <v>0</v>
      </c>
      <c r="P768" s="86">
        <v>2331.789038893668</v>
      </c>
      <c r="Q768" s="86">
        <v>871.84740261041225</v>
      </c>
      <c r="R768" s="86">
        <v>0</v>
      </c>
      <c r="S768" s="86">
        <f t="shared" si="132"/>
        <v>27826.586219769426</v>
      </c>
      <c r="T768" s="81" t="s">
        <v>74</v>
      </c>
      <c r="U768" s="83">
        <f t="shared" si="144"/>
        <v>2030</v>
      </c>
      <c r="V768" s="86">
        <v>37780.389719999992</v>
      </c>
      <c r="W768" s="86">
        <f t="shared" si="133"/>
        <v>65606.975939769414</v>
      </c>
      <c r="X768" s="86"/>
      <c r="Y768" s="88"/>
      <c r="Z768" s="86" t="s">
        <v>2475</v>
      </c>
      <c r="AA768" s="89" t="s">
        <v>2476</v>
      </c>
      <c r="AB768" s="90">
        <v>2020</v>
      </c>
      <c r="AC768" s="88" t="s">
        <v>2477</v>
      </c>
      <c r="AD768" s="90">
        <v>10</v>
      </c>
      <c r="AE768" s="172">
        <f t="shared" si="140"/>
        <v>47621</v>
      </c>
      <c r="AF768" s="91">
        <f t="shared" si="135"/>
        <v>2030</v>
      </c>
      <c r="AG768" s="7"/>
    </row>
    <row r="769" spans="1:33" ht="14.25" customHeight="1">
      <c r="A769" s="81" t="s">
        <v>31</v>
      </c>
      <c r="B769" s="81">
        <v>601633</v>
      </c>
      <c r="C769" s="81" t="s">
        <v>2441</v>
      </c>
      <c r="D769" s="94" t="s">
        <v>2442</v>
      </c>
      <c r="E769" s="83" t="s">
        <v>2478</v>
      </c>
      <c r="F769" s="82" t="s">
        <v>2479</v>
      </c>
      <c r="G769" s="81">
        <v>1204</v>
      </c>
      <c r="H769" s="81" t="s">
        <v>1187</v>
      </c>
      <c r="I769" s="85"/>
      <c r="J769" s="85">
        <v>11.241814759355353</v>
      </c>
      <c r="K769" s="86">
        <v>7756.4812657947214</v>
      </c>
      <c r="L769" s="87">
        <f t="shared" si="145"/>
        <v>1.2927468776324536</v>
      </c>
      <c r="M769" s="86">
        <f t="shared" si="131"/>
        <v>0</v>
      </c>
      <c r="N769" s="86">
        <v>0</v>
      </c>
      <c r="O769" s="86">
        <v>0</v>
      </c>
      <c r="P769" s="86">
        <v>2331.789038893668</v>
      </c>
      <c r="Q769" s="86">
        <v>0</v>
      </c>
      <c r="R769" s="86">
        <v>0</v>
      </c>
      <c r="S769" s="86">
        <f t="shared" si="132"/>
        <v>10088.270304688389</v>
      </c>
      <c r="T769" s="81" t="s">
        <v>310</v>
      </c>
      <c r="U769" s="81"/>
      <c r="V769" s="86">
        <v>0</v>
      </c>
      <c r="W769" s="86">
        <f t="shared" si="133"/>
        <v>10088.270304688389</v>
      </c>
      <c r="X769" s="86"/>
      <c r="Y769" s="88"/>
      <c r="Z769" s="86" t="s">
        <v>2475</v>
      </c>
      <c r="AA769" s="89" t="s">
        <v>2476</v>
      </c>
      <c r="AB769" s="90">
        <v>2020</v>
      </c>
      <c r="AC769" s="88" t="s">
        <v>2480</v>
      </c>
      <c r="AD769" s="90">
        <v>10</v>
      </c>
      <c r="AE769" s="172">
        <f t="shared" si="140"/>
        <v>47902</v>
      </c>
      <c r="AF769" s="91">
        <f t="shared" si="135"/>
        <v>2031</v>
      </c>
      <c r="AG769" s="7"/>
    </row>
    <row r="770" spans="1:33" ht="14.25" customHeight="1">
      <c r="A770" s="81" t="s">
        <v>31</v>
      </c>
      <c r="B770" s="81">
        <v>601633</v>
      </c>
      <c r="C770" s="81" t="s">
        <v>2441</v>
      </c>
      <c r="D770" s="94" t="s">
        <v>2442</v>
      </c>
      <c r="E770" s="83" t="s">
        <v>2481</v>
      </c>
      <c r="F770" s="82"/>
      <c r="G770" s="81">
        <v>3007</v>
      </c>
      <c r="H770" s="81" t="s">
        <v>86</v>
      </c>
      <c r="I770" s="85">
        <v>0</v>
      </c>
      <c r="J770" s="85">
        <v>0</v>
      </c>
      <c r="K770" s="86">
        <v>0</v>
      </c>
      <c r="L770" s="87">
        <f t="shared" si="145"/>
        <v>0</v>
      </c>
      <c r="M770" s="86">
        <f t="shared" si="131"/>
        <v>0</v>
      </c>
      <c r="N770" s="86">
        <v>0</v>
      </c>
      <c r="O770" s="86">
        <v>0</v>
      </c>
      <c r="P770" s="86">
        <v>922.11919273579952</v>
      </c>
      <c r="Q770" s="86">
        <v>0</v>
      </c>
      <c r="R770" s="86">
        <v>0</v>
      </c>
      <c r="S770" s="86">
        <f t="shared" si="132"/>
        <v>922.11919273579952</v>
      </c>
      <c r="T770" s="81" t="s">
        <v>310</v>
      </c>
      <c r="U770" s="81"/>
      <c r="V770" s="86">
        <v>0</v>
      </c>
      <c r="W770" s="86">
        <f t="shared" si="133"/>
        <v>922.11919273579952</v>
      </c>
      <c r="X770" s="86"/>
      <c r="Y770" s="88"/>
      <c r="Z770" s="86" t="s">
        <v>2482</v>
      </c>
      <c r="AA770" s="89" t="s">
        <v>2099</v>
      </c>
      <c r="AB770" s="90">
        <v>2024</v>
      </c>
      <c r="AC770" s="88" t="s">
        <v>2483</v>
      </c>
      <c r="AD770" s="90">
        <v>10</v>
      </c>
      <c r="AE770" s="172">
        <f t="shared" ref="AE770:AE771" si="146">IFERROR(IF(AC770="","",AC770+(365*AD770)),"TBD")</f>
        <v>49618</v>
      </c>
      <c r="AF770" s="91">
        <f t="shared" si="135"/>
        <v>2036</v>
      </c>
      <c r="AG770" s="7"/>
    </row>
    <row r="771" spans="1:33" ht="14.25" customHeight="1">
      <c r="A771" s="81" t="s">
        <v>31</v>
      </c>
      <c r="B771" s="81">
        <v>601633</v>
      </c>
      <c r="C771" s="81" t="s">
        <v>2441</v>
      </c>
      <c r="D771" s="94" t="s">
        <v>2442</v>
      </c>
      <c r="E771" s="83" t="s">
        <v>2484</v>
      </c>
      <c r="F771" s="82"/>
      <c r="G771" s="81">
        <v>9020</v>
      </c>
      <c r="H771" s="81" t="s">
        <v>86</v>
      </c>
      <c r="I771" s="85">
        <v>0</v>
      </c>
      <c r="J771" s="85">
        <v>0</v>
      </c>
      <c r="K771" s="86">
        <v>0</v>
      </c>
      <c r="L771" s="87">
        <f t="shared" si="145"/>
        <v>0</v>
      </c>
      <c r="M771" s="86">
        <f t="shared" ref="M771:M798" si="147">IF(H771="N",IF(I771&gt;6000,L771,0)*(I771-(500*12)),0)</f>
        <v>0</v>
      </c>
      <c r="N771" s="86">
        <v>0</v>
      </c>
      <c r="O771" s="86">
        <v>0</v>
      </c>
      <c r="P771" s="86">
        <v>922.11919273579952</v>
      </c>
      <c r="Q771" s="86">
        <v>0</v>
      </c>
      <c r="R771" s="86">
        <v>0</v>
      </c>
      <c r="S771" s="86">
        <f t="shared" ref="S771:S798" si="148">K771+M771+N771+O771+P771+Q771+R771</f>
        <v>922.11919273579952</v>
      </c>
      <c r="T771" s="81" t="s">
        <v>310</v>
      </c>
      <c r="U771" s="81"/>
      <c r="V771" s="86">
        <v>0</v>
      </c>
      <c r="W771" s="86">
        <f t="shared" ref="W771:W797" si="149">V771+S771</f>
        <v>922.11919273579952</v>
      </c>
      <c r="X771" s="86"/>
      <c r="Y771" s="88"/>
      <c r="Z771" s="86" t="s">
        <v>2485</v>
      </c>
      <c r="AA771" s="89" t="s">
        <v>2486</v>
      </c>
      <c r="AB771" s="90">
        <v>2025</v>
      </c>
      <c r="AC771" s="88" t="s">
        <v>2487</v>
      </c>
      <c r="AD771" s="90">
        <v>10</v>
      </c>
      <c r="AE771" s="172">
        <f t="shared" si="146"/>
        <v>49282</v>
      </c>
      <c r="AF771" s="91">
        <f t="shared" si="135"/>
        <v>2035</v>
      </c>
      <c r="AG771" s="7"/>
    </row>
    <row r="772" spans="1:33" ht="14.25" customHeight="1">
      <c r="A772" s="81" t="s">
        <v>31</v>
      </c>
      <c r="B772" s="81">
        <v>601633</v>
      </c>
      <c r="C772" s="81" t="s">
        <v>2441</v>
      </c>
      <c r="D772" s="94" t="s">
        <v>2442</v>
      </c>
      <c r="E772" s="83" t="s">
        <v>2488</v>
      </c>
      <c r="F772" s="82"/>
      <c r="G772" s="81">
        <v>3007</v>
      </c>
      <c r="H772" s="81" t="s">
        <v>86</v>
      </c>
      <c r="I772" s="85">
        <v>0</v>
      </c>
      <c r="J772" s="85">
        <v>0</v>
      </c>
      <c r="K772" s="86">
        <v>0</v>
      </c>
      <c r="L772" s="87">
        <f t="shared" si="145"/>
        <v>0</v>
      </c>
      <c r="M772" s="86">
        <f t="shared" si="147"/>
        <v>0</v>
      </c>
      <c r="N772" s="86">
        <v>0</v>
      </c>
      <c r="O772" s="86">
        <v>0</v>
      </c>
      <c r="P772" s="86">
        <v>922.11919273579952</v>
      </c>
      <c r="Q772" s="86">
        <v>0</v>
      </c>
      <c r="R772" s="86">
        <v>0</v>
      </c>
      <c r="S772" s="86">
        <f t="shared" si="148"/>
        <v>922.11919273579952</v>
      </c>
      <c r="T772" s="81" t="s">
        <v>310</v>
      </c>
      <c r="U772" s="81"/>
      <c r="V772" s="86">
        <v>0</v>
      </c>
      <c r="W772" s="86">
        <f t="shared" si="149"/>
        <v>922.11919273579952</v>
      </c>
      <c r="X772" s="86"/>
      <c r="Y772" s="88"/>
      <c r="Z772" s="86" t="s">
        <v>2489</v>
      </c>
      <c r="AA772" s="89" t="s">
        <v>2490</v>
      </c>
      <c r="AB772" s="90">
        <v>1990</v>
      </c>
      <c r="AC772" s="88" t="s">
        <v>2491</v>
      </c>
      <c r="AD772" s="90">
        <v>10</v>
      </c>
      <c r="AE772" s="172">
        <f t="shared" ref="AE772:AE783" si="150">IF(AC772="","",AC772+(365*AD772))</f>
        <v>38531</v>
      </c>
      <c r="AF772" s="91">
        <f t="shared" si="135"/>
        <v>2005</v>
      </c>
      <c r="AG772" s="7"/>
    </row>
    <row r="773" spans="1:33" ht="14.25" customHeight="1">
      <c r="A773" s="81" t="s">
        <v>31</v>
      </c>
      <c r="B773" s="81">
        <v>601633</v>
      </c>
      <c r="C773" s="81" t="s">
        <v>2441</v>
      </c>
      <c r="D773" s="94" t="s">
        <v>2442</v>
      </c>
      <c r="E773" s="83" t="s">
        <v>2492</v>
      </c>
      <c r="F773" s="82"/>
      <c r="G773" s="81">
        <v>3007</v>
      </c>
      <c r="H773" s="81" t="s">
        <v>86</v>
      </c>
      <c r="I773" s="85">
        <v>0</v>
      </c>
      <c r="J773" s="85">
        <v>0</v>
      </c>
      <c r="K773" s="86">
        <v>0</v>
      </c>
      <c r="L773" s="87">
        <f t="shared" si="145"/>
        <v>0</v>
      </c>
      <c r="M773" s="86">
        <f t="shared" si="147"/>
        <v>0</v>
      </c>
      <c r="N773" s="86">
        <v>0</v>
      </c>
      <c r="O773" s="86">
        <v>0</v>
      </c>
      <c r="P773" s="86">
        <v>922.11919273579952</v>
      </c>
      <c r="Q773" s="86">
        <v>0</v>
      </c>
      <c r="R773" s="86">
        <v>0</v>
      </c>
      <c r="S773" s="86">
        <f t="shared" si="148"/>
        <v>922.11919273579952</v>
      </c>
      <c r="T773" s="81" t="s">
        <v>310</v>
      </c>
      <c r="U773" s="81"/>
      <c r="V773" s="86">
        <v>0</v>
      </c>
      <c r="W773" s="86">
        <f t="shared" si="149"/>
        <v>922.11919273579952</v>
      </c>
      <c r="X773" s="86"/>
      <c r="Y773" s="88"/>
      <c r="Z773" s="86" t="s">
        <v>2493</v>
      </c>
      <c r="AA773" s="89" t="s">
        <v>2494</v>
      </c>
      <c r="AB773" s="90">
        <v>1995</v>
      </c>
      <c r="AC773" s="88" t="s">
        <v>2495</v>
      </c>
      <c r="AD773" s="90">
        <v>10</v>
      </c>
      <c r="AE773" s="172">
        <f t="shared" si="150"/>
        <v>38694</v>
      </c>
      <c r="AF773" s="91">
        <f t="shared" si="135"/>
        <v>2006</v>
      </c>
      <c r="AG773" s="7"/>
    </row>
    <row r="774" spans="1:33" ht="14.25" customHeight="1">
      <c r="A774" s="81" t="s">
        <v>31</v>
      </c>
      <c r="B774" s="81">
        <v>601633</v>
      </c>
      <c r="C774" s="81" t="s">
        <v>2441</v>
      </c>
      <c r="D774" s="94" t="s">
        <v>2442</v>
      </c>
      <c r="E774" s="83" t="s">
        <v>2496</v>
      </c>
      <c r="F774" s="82"/>
      <c r="G774" s="81">
        <v>3007</v>
      </c>
      <c r="H774" s="81" t="s">
        <v>86</v>
      </c>
      <c r="I774" s="85">
        <v>0</v>
      </c>
      <c r="J774" s="85">
        <v>0</v>
      </c>
      <c r="K774" s="86">
        <v>0</v>
      </c>
      <c r="L774" s="87">
        <f t="shared" si="145"/>
        <v>0</v>
      </c>
      <c r="M774" s="86">
        <f t="shared" si="147"/>
        <v>0</v>
      </c>
      <c r="N774" s="86">
        <v>0</v>
      </c>
      <c r="O774" s="86">
        <v>0</v>
      </c>
      <c r="P774" s="86">
        <v>922.11919273579952</v>
      </c>
      <c r="Q774" s="86">
        <v>0</v>
      </c>
      <c r="R774" s="86">
        <v>179.16</v>
      </c>
      <c r="S774" s="86">
        <f t="shared" si="148"/>
        <v>1101.2791927357996</v>
      </c>
      <c r="T774" s="81" t="s">
        <v>310</v>
      </c>
      <c r="U774" s="81"/>
      <c r="V774" s="86">
        <v>0</v>
      </c>
      <c r="W774" s="86">
        <f t="shared" si="149"/>
        <v>1101.2791927357996</v>
      </c>
      <c r="X774" s="86"/>
      <c r="Y774" s="88"/>
      <c r="Z774" s="86" t="s">
        <v>1470</v>
      </c>
      <c r="AA774" s="89" t="s">
        <v>2497</v>
      </c>
      <c r="AB774" s="90">
        <v>1995</v>
      </c>
      <c r="AC774" s="88" t="s">
        <v>2498</v>
      </c>
      <c r="AD774" s="90">
        <v>10</v>
      </c>
      <c r="AE774" s="172">
        <f t="shared" si="150"/>
        <v>38548</v>
      </c>
      <c r="AF774" s="91">
        <f t="shared" si="135"/>
        <v>2006</v>
      </c>
      <c r="AG774" s="7"/>
    </row>
    <row r="775" spans="1:33" ht="14.25" customHeight="1">
      <c r="A775" s="81" t="s">
        <v>31</v>
      </c>
      <c r="B775" s="81">
        <v>601777</v>
      </c>
      <c r="C775" s="81" t="s">
        <v>2499</v>
      </c>
      <c r="D775" s="94" t="s">
        <v>2500</v>
      </c>
      <c r="E775" s="83" t="s">
        <v>2501</v>
      </c>
      <c r="F775" s="82" t="s">
        <v>2502</v>
      </c>
      <c r="G775" s="81">
        <v>1024</v>
      </c>
      <c r="H775" s="81" t="s">
        <v>1187</v>
      </c>
      <c r="I775" s="85">
        <v>364</v>
      </c>
      <c r="J775" s="85">
        <v>6.3944267438535025</v>
      </c>
      <c r="K775" s="86">
        <v>4411.9434722869055</v>
      </c>
      <c r="L775" s="87">
        <f t="shared" si="145"/>
        <v>0.73532391204781755</v>
      </c>
      <c r="M775" s="86">
        <f t="shared" si="147"/>
        <v>0</v>
      </c>
      <c r="N775" s="86">
        <v>0</v>
      </c>
      <c r="O775" s="86">
        <v>0</v>
      </c>
      <c r="P775" s="86">
        <v>2331.789038893668</v>
      </c>
      <c r="Q775" s="86">
        <v>0</v>
      </c>
      <c r="R775" s="86">
        <v>0</v>
      </c>
      <c r="S775" s="86">
        <f t="shared" si="148"/>
        <v>6743.7325111805731</v>
      </c>
      <c r="T775" s="81" t="s">
        <v>886</v>
      </c>
      <c r="U775" s="83">
        <f t="shared" ref="U775:U776" si="151">AF775</f>
        <v>2019</v>
      </c>
      <c r="V775" s="86">
        <v>0</v>
      </c>
      <c r="W775" s="86">
        <f t="shared" si="149"/>
        <v>6743.7325111805731</v>
      </c>
      <c r="X775" s="86"/>
      <c r="Y775" s="88"/>
      <c r="Z775" s="86" t="s">
        <v>439</v>
      </c>
      <c r="AA775" s="89" t="s">
        <v>710</v>
      </c>
      <c r="AB775" s="90">
        <v>2008</v>
      </c>
      <c r="AC775" s="88" t="s">
        <v>1739</v>
      </c>
      <c r="AD775" s="90">
        <v>10</v>
      </c>
      <c r="AE775" s="172">
        <f t="shared" si="150"/>
        <v>43372</v>
      </c>
      <c r="AF775" s="91">
        <f t="shared" si="135"/>
        <v>2019</v>
      </c>
      <c r="AG775" s="7"/>
    </row>
    <row r="776" spans="1:33" ht="14.25" customHeight="1">
      <c r="A776" s="81" t="s">
        <v>31</v>
      </c>
      <c r="B776" s="81">
        <v>601777</v>
      </c>
      <c r="C776" s="81" t="s">
        <v>2499</v>
      </c>
      <c r="D776" s="94" t="s">
        <v>2500</v>
      </c>
      <c r="E776" s="83" t="s">
        <v>2503</v>
      </c>
      <c r="F776" s="82" t="s">
        <v>2504</v>
      </c>
      <c r="G776" s="81">
        <v>1212</v>
      </c>
      <c r="H776" s="81" t="s">
        <v>1187</v>
      </c>
      <c r="I776" s="85">
        <v>5351</v>
      </c>
      <c r="J776" s="85">
        <v>7.5289218113113829</v>
      </c>
      <c r="K776" s="86">
        <v>5194.7076367249047</v>
      </c>
      <c r="L776" s="87">
        <f t="shared" si="145"/>
        <v>0.86578460612081742</v>
      </c>
      <c r="M776" s="86">
        <f t="shared" si="147"/>
        <v>0</v>
      </c>
      <c r="N776" s="86">
        <v>0</v>
      </c>
      <c r="O776" s="86">
        <v>0</v>
      </c>
      <c r="P776" s="86">
        <v>2331.789038893668</v>
      </c>
      <c r="Q776" s="86">
        <v>0</v>
      </c>
      <c r="R776" s="86">
        <v>0</v>
      </c>
      <c r="S776" s="86">
        <f t="shared" si="148"/>
        <v>7526.4966756185731</v>
      </c>
      <c r="T776" s="81" t="s">
        <v>74</v>
      </c>
      <c r="U776" s="83">
        <f t="shared" si="151"/>
        <v>2031</v>
      </c>
      <c r="V776" s="86">
        <v>2811.8339999999994</v>
      </c>
      <c r="W776" s="86">
        <f t="shared" si="149"/>
        <v>10338.330675618572</v>
      </c>
      <c r="X776" s="86"/>
      <c r="Y776" s="88"/>
      <c r="Z776" s="86" t="s">
        <v>316</v>
      </c>
      <c r="AA776" s="89" t="s">
        <v>317</v>
      </c>
      <c r="AB776" s="90">
        <v>2021</v>
      </c>
      <c r="AC776" s="88" t="s">
        <v>2505</v>
      </c>
      <c r="AD776" s="90">
        <v>10</v>
      </c>
      <c r="AE776" s="172">
        <f t="shared" si="150"/>
        <v>48020</v>
      </c>
      <c r="AF776" s="91">
        <f t="shared" si="135"/>
        <v>2031</v>
      </c>
      <c r="AG776" s="7"/>
    </row>
    <row r="777" spans="1:33" ht="14.25" customHeight="1">
      <c r="A777" s="81" t="s">
        <v>31</v>
      </c>
      <c r="B777" s="81">
        <v>601671</v>
      </c>
      <c r="C777" s="81" t="s">
        <v>2506</v>
      </c>
      <c r="D777" s="94" t="s">
        <v>2507</v>
      </c>
      <c r="E777" s="83" t="s">
        <v>2508</v>
      </c>
      <c r="F777" s="82"/>
      <c r="G777" s="81">
        <v>3007</v>
      </c>
      <c r="H777" s="81" t="s">
        <v>86</v>
      </c>
      <c r="I777" s="85">
        <v>0</v>
      </c>
      <c r="J777" s="85">
        <v>0</v>
      </c>
      <c r="K777" s="86">
        <v>0</v>
      </c>
      <c r="L777" s="87">
        <f t="shared" si="145"/>
        <v>0</v>
      </c>
      <c r="M777" s="86">
        <f t="shared" si="147"/>
        <v>0</v>
      </c>
      <c r="N777" s="86">
        <v>0</v>
      </c>
      <c r="O777" s="86">
        <v>0</v>
      </c>
      <c r="P777" s="86">
        <v>922.11919273579952</v>
      </c>
      <c r="Q777" s="86">
        <v>0</v>
      </c>
      <c r="R777" s="86">
        <v>0</v>
      </c>
      <c r="S777" s="86">
        <f t="shared" si="148"/>
        <v>922.11919273579952</v>
      </c>
      <c r="T777" s="81" t="s">
        <v>310</v>
      </c>
      <c r="U777" s="81"/>
      <c r="V777" s="86">
        <v>0</v>
      </c>
      <c r="W777" s="86">
        <f t="shared" si="149"/>
        <v>922.11919273579952</v>
      </c>
      <c r="X777" s="86"/>
      <c r="Y777" s="88"/>
      <c r="Z777" s="86" t="s">
        <v>1800</v>
      </c>
      <c r="AA777" s="89" t="s">
        <v>1701</v>
      </c>
      <c r="AB777" s="90">
        <v>2005</v>
      </c>
      <c r="AC777" s="88" t="s">
        <v>2434</v>
      </c>
      <c r="AD777" s="90">
        <v>10</v>
      </c>
      <c r="AE777" s="172">
        <f t="shared" si="150"/>
        <v>41917</v>
      </c>
      <c r="AF777" s="91">
        <f t="shared" si="135"/>
        <v>2015</v>
      </c>
      <c r="AG777" s="7"/>
    </row>
    <row r="778" spans="1:33" ht="14.25" customHeight="1">
      <c r="A778" s="81" t="s">
        <v>31</v>
      </c>
      <c r="B778" s="81">
        <v>601671</v>
      </c>
      <c r="C778" s="81" t="s">
        <v>2506</v>
      </c>
      <c r="D778" s="94" t="s">
        <v>2507</v>
      </c>
      <c r="E778" s="83" t="s">
        <v>2509</v>
      </c>
      <c r="F778" s="82" t="s">
        <v>2510</v>
      </c>
      <c r="G778" s="81">
        <v>1035</v>
      </c>
      <c r="H778" s="81" t="s">
        <v>1187</v>
      </c>
      <c r="I778" s="85">
        <v>10620</v>
      </c>
      <c r="J778" s="85">
        <v>8.8696887092161489</v>
      </c>
      <c r="K778" s="86">
        <v>6119.7925583334491</v>
      </c>
      <c r="L778" s="87">
        <f t="shared" si="145"/>
        <v>1.0199654263889082</v>
      </c>
      <c r="M778" s="86">
        <f t="shared" si="147"/>
        <v>4712.240269916756</v>
      </c>
      <c r="N778" s="86">
        <v>0</v>
      </c>
      <c r="O778" s="86">
        <v>0</v>
      </c>
      <c r="P778" s="86">
        <v>2331.789038893668</v>
      </c>
      <c r="Q778" s="86">
        <v>0</v>
      </c>
      <c r="R778" s="86">
        <v>1645.92</v>
      </c>
      <c r="S778" s="86">
        <f t="shared" si="148"/>
        <v>14809.741867143874</v>
      </c>
      <c r="T778" s="81" t="s">
        <v>74</v>
      </c>
      <c r="U778" s="83">
        <f t="shared" ref="U778:U782" si="152">AF778</f>
        <v>2029</v>
      </c>
      <c r="V778" s="86">
        <v>4335</v>
      </c>
      <c r="W778" s="86">
        <f t="shared" si="149"/>
        <v>19144.741867143872</v>
      </c>
      <c r="X778" s="86"/>
      <c r="Y778" s="88"/>
      <c r="Z778" s="86" t="s">
        <v>556</v>
      </c>
      <c r="AA778" s="89" t="s">
        <v>1662</v>
      </c>
      <c r="AB778" s="90">
        <v>2018</v>
      </c>
      <c r="AC778" s="88" t="s">
        <v>2511</v>
      </c>
      <c r="AD778" s="90">
        <v>10</v>
      </c>
      <c r="AE778" s="172">
        <f t="shared" si="150"/>
        <v>47080</v>
      </c>
      <c r="AF778" s="91">
        <f t="shared" si="135"/>
        <v>2029</v>
      </c>
      <c r="AG778" s="7"/>
    </row>
    <row r="779" spans="1:33" ht="14.25" customHeight="1">
      <c r="A779" s="81" t="s">
        <v>31</v>
      </c>
      <c r="B779" s="81">
        <v>601671</v>
      </c>
      <c r="C779" s="81" t="s">
        <v>2506</v>
      </c>
      <c r="D779" s="94" t="s">
        <v>2507</v>
      </c>
      <c r="E779" s="83" t="s">
        <v>2512</v>
      </c>
      <c r="F779" s="82" t="s">
        <v>2513</v>
      </c>
      <c r="G779" s="81">
        <v>1035</v>
      </c>
      <c r="H779" s="81" t="s">
        <v>1187</v>
      </c>
      <c r="I779" s="85">
        <v>9994</v>
      </c>
      <c r="J779" s="85">
        <v>8.8696887092161489</v>
      </c>
      <c r="K779" s="86">
        <v>6119.7925583334491</v>
      </c>
      <c r="L779" s="87">
        <f t="shared" si="145"/>
        <v>1.0199654263889082</v>
      </c>
      <c r="M779" s="86">
        <f t="shared" si="147"/>
        <v>4073.7419129972991</v>
      </c>
      <c r="N779" s="86">
        <v>0</v>
      </c>
      <c r="O779" s="86">
        <v>0</v>
      </c>
      <c r="P779" s="86">
        <v>2331.789038893668</v>
      </c>
      <c r="Q779" s="86">
        <v>0</v>
      </c>
      <c r="R779" s="86">
        <v>1840.44</v>
      </c>
      <c r="S779" s="86">
        <f t="shared" si="148"/>
        <v>14365.763510224417</v>
      </c>
      <c r="T779" s="81" t="s">
        <v>74</v>
      </c>
      <c r="U779" s="83">
        <f t="shared" si="152"/>
        <v>2029</v>
      </c>
      <c r="V779" s="86">
        <v>5002</v>
      </c>
      <c r="W779" s="86">
        <f t="shared" si="149"/>
        <v>19367.763510224417</v>
      </c>
      <c r="X779" s="86"/>
      <c r="Y779" s="88"/>
      <c r="Z779" s="86" t="s">
        <v>556</v>
      </c>
      <c r="AA779" s="89" t="s">
        <v>1662</v>
      </c>
      <c r="AB779" s="90">
        <v>2018</v>
      </c>
      <c r="AC779" s="88" t="s">
        <v>2514</v>
      </c>
      <c r="AD779" s="90">
        <v>10</v>
      </c>
      <c r="AE779" s="172">
        <f t="shared" si="150"/>
        <v>47132</v>
      </c>
      <c r="AF779" s="91">
        <f t="shared" si="135"/>
        <v>2029</v>
      </c>
      <c r="AG779" s="7"/>
    </row>
    <row r="780" spans="1:33" ht="14.25" customHeight="1">
      <c r="A780" s="81" t="s">
        <v>31</v>
      </c>
      <c r="B780" s="81">
        <v>601671</v>
      </c>
      <c r="C780" s="81" t="s">
        <v>2506</v>
      </c>
      <c r="D780" s="94" t="s">
        <v>2507</v>
      </c>
      <c r="E780" s="83" t="s">
        <v>2515</v>
      </c>
      <c r="F780" s="82" t="s">
        <v>2516</v>
      </c>
      <c r="G780" s="81">
        <v>1204</v>
      </c>
      <c r="H780" s="81" t="s">
        <v>1187</v>
      </c>
      <c r="I780" s="85">
        <v>6060</v>
      </c>
      <c r="J780" s="85">
        <v>11.241814759355353</v>
      </c>
      <c r="K780" s="86">
        <v>7756.4812657947214</v>
      </c>
      <c r="L780" s="87">
        <f t="shared" si="145"/>
        <v>1.2927468776324536</v>
      </c>
      <c r="M780" s="86">
        <f t="shared" si="147"/>
        <v>77.564812657947215</v>
      </c>
      <c r="N780" s="86">
        <v>0</v>
      </c>
      <c r="O780" s="86">
        <v>0</v>
      </c>
      <c r="P780" s="86">
        <v>2331.789038893668</v>
      </c>
      <c r="Q780" s="86">
        <v>4611.9835907150209</v>
      </c>
      <c r="R780" s="86">
        <v>0</v>
      </c>
      <c r="S780" s="86">
        <f t="shared" si="148"/>
        <v>14777.818708061357</v>
      </c>
      <c r="T780" s="81" t="s">
        <v>74</v>
      </c>
      <c r="U780" s="83">
        <f t="shared" si="152"/>
        <v>2032</v>
      </c>
      <c r="V780" s="86">
        <v>11318.1212</v>
      </c>
      <c r="W780" s="86">
        <f t="shared" si="149"/>
        <v>26095.939908061358</v>
      </c>
      <c r="X780" s="86"/>
      <c r="Y780" s="88"/>
      <c r="Z780" s="86" t="s">
        <v>2475</v>
      </c>
      <c r="AA780" s="89" t="s">
        <v>2476</v>
      </c>
      <c r="AB780" s="90">
        <v>2021</v>
      </c>
      <c r="AC780" s="88" t="s">
        <v>2517</v>
      </c>
      <c r="AD780" s="90">
        <v>10</v>
      </c>
      <c r="AE780" s="172">
        <f t="shared" si="150"/>
        <v>48250</v>
      </c>
      <c r="AF780" s="91">
        <f t="shared" si="135"/>
        <v>2032</v>
      </c>
      <c r="AG780" s="7"/>
    </row>
    <row r="781" spans="1:33" ht="14.25" customHeight="1">
      <c r="A781" s="81" t="s">
        <v>31</v>
      </c>
      <c r="B781" s="81">
        <v>600004</v>
      </c>
      <c r="C781" s="81" t="s">
        <v>2518</v>
      </c>
      <c r="D781" s="94" t="s">
        <v>2519</v>
      </c>
      <c r="E781" s="83" t="s">
        <v>2520</v>
      </c>
      <c r="F781" s="82" t="s">
        <v>2521</v>
      </c>
      <c r="G781" s="81">
        <v>1212</v>
      </c>
      <c r="H781" s="81" t="s">
        <v>1187</v>
      </c>
      <c r="I781" s="85">
        <v>2362</v>
      </c>
      <c r="J781" s="85">
        <v>7.5289218113113829</v>
      </c>
      <c r="K781" s="86">
        <v>5194.7076367249047</v>
      </c>
      <c r="L781" s="87">
        <f t="shared" si="145"/>
        <v>0.86578460612081742</v>
      </c>
      <c r="M781" s="86">
        <f t="shared" si="147"/>
        <v>0</v>
      </c>
      <c r="N781" s="86">
        <v>0</v>
      </c>
      <c r="O781" s="86">
        <v>0</v>
      </c>
      <c r="P781" s="86">
        <v>2331.789038893668</v>
      </c>
      <c r="Q781" s="86">
        <v>0</v>
      </c>
      <c r="R781" s="86">
        <v>687.86</v>
      </c>
      <c r="S781" s="86">
        <f t="shared" si="148"/>
        <v>8214.3566756185737</v>
      </c>
      <c r="T781" s="81" t="s">
        <v>74</v>
      </c>
      <c r="U781" s="83">
        <f t="shared" si="152"/>
        <v>2032</v>
      </c>
      <c r="V781" s="86">
        <v>4397.692039999999</v>
      </c>
      <c r="W781" s="86">
        <f t="shared" si="149"/>
        <v>12612.048715618574</v>
      </c>
      <c r="X781" s="86"/>
      <c r="Y781" s="88"/>
      <c r="Z781" s="86" t="s">
        <v>316</v>
      </c>
      <c r="AA781" s="89" t="s">
        <v>317</v>
      </c>
      <c r="AB781" s="90">
        <v>2021</v>
      </c>
      <c r="AC781" s="88" t="s">
        <v>272</v>
      </c>
      <c r="AD781" s="90">
        <v>10</v>
      </c>
      <c r="AE781" s="172">
        <f t="shared" si="150"/>
        <v>48068</v>
      </c>
      <c r="AF781" s="91">
        <f t="shared" si="135"/>
        <v>2032</v>
      </c>
      <c r="AG781" s="7"/>
    </row>
    <row r="782" spans="1:33" ht="14.25" customHeight="1">
      <c r="A782" s="81" t="s">
        <v>31</v>
      </c>
      <c r="B782" s="81">
        <v>600004</v>
      </c>
      <c r="C782" s="81" t="s">
        <v>2518</v>
      </c>
      <c r="D782" s="94" t="s">
        <v>2519</v>
      </c>
      <c r="E782" s="83" t="s">
        <v>2522</v>
      </c>
      <c r="F782" s="82" t="s">
        <v>2523</v>
      </c>
      <c r="G782" s="81">
        <v>1212</v>
      </c>
      <c r="H782" s="81" t="s">
        <v>1187</v>
      </c>
      <c r="I782" s="85">
        <v>7613</v>
      </c>
      <c r="J782" s="85">
        <v>7.5289218113113829</v>
      </c>
      <c r="K782" s="86">
        <v>5194.7076367249047</v>
      </c>
      <c r="L782" s="87">
        <f t="shared" si="145"/>
        <v>0.86578460612081742</v>
      </c>
      <c r="M782" s="86">
        <f t="shared" si="147"/>
        <v>1396.5105696728785</v>
      </c>
      <c r="N782" s="86">
        <v>0</v>
      </c>
      <c r="O782" s="86">
        <v>0</v>
      </c>
      <c r="P782" s="86">
        <v>2331.789038893668</v>
      </c>
      <c r="Q782" s="86">
        <v>0</v>
      </c>
      <c r="R782" s="86">
        <v>2316.4499999999998</v>
      </c>
      <c r="S782" s="86">
        <f t="shared" si="148"/>
        <v>11239.457245291451</v>
      </c>
      <c r="T782" s="81" t="s">
        <v>74</v>
      </c>
      <c r="U782" s="83">
        <f t="shared" si="152"/>
        <v>2032</v>
      </c>
      <c r="V782" s="86">
        <v>3854.8059199999998</v>
      </c>
      <c r="W782" s="86">
        <f t="shared" si="149"/>
        <v>15094.26316529145</v>
      </c>
      <c r="X782" s="86"/>
      <c r="Y782" s="88"/>
      <c r="Z782" s="86" t="s">
        <v>1302</v>
      </c>
      <c r="AA782" s="89" t="s">
        <v>317</v>
      </c>
      <c r="AB782" s="90">
        <v>2021</v>
      </c>
      <c r="AC782" s="88" t="s">
        <v>1666</v>
      </c>
      <c r="AD782" s="90">
        <v>10</v>
      </c>
      <c r="AE782" s="172">
        <f t="shared" si="150"/>
        <v>48160</v>
      </c>
      <c r="AF782" s="91">
        <f t="shared" si="135"/>
        <v>2032</v>
      </c>
      <c r="AG782" s="7"/>
    </row>
    <row r="783" spans="1:33" ht="14.25" customHeight="1">
      <c r="A783" s="81" t="s">
        <v>31</v>
      </c>
      <c r="B783" s="81"/>
      <c r="C783" s="81" t="s">
        <v>2524</v>
      </c>
      <c r="D783" s="94" t="s">
        <v>2525</v>
      </c>
      <c r="E783" s="83" t="s">
        <v>2526</v>
      </c>
      <c r="F783" s="82" t="s">
        <v>2527</v>
      </c>
      <c r="G783" s="81" t="s">
        <v>2638</v>
      </c>
      <c r="H783" s="81" t="s">
        <v>86</v>
      </c>
      <c r="I783" s="85">
        <v>0</v>
      </c>
      <c r="J783" s="85">
        <v>0</v>
      </c>
      <c r="K783" s="86">
        <v>0</v>
      </c>
      <c r="L783" s="87">
        <f t="shared" si="145"/>
        <v>0</v>
      </c>
      <c r="M783" s="86">
        <f t="shared" si="147"/>
        <v>0</v>
      </c>
      <c r="N783" s="86">
        <v>0</v>
      </c>
      <c r="O783" s="86">
        <v>0</v>
      </c>
      <c r="P783" s="86">
        <v>2278.9104110949984</v>
      </c>
      <c r="Q783" s="86">
        <v>0</v>
      </c>
      <c r="R783" s="86">
        <v>0</v>
      </c>
      <c r="S783" s="86">
        <f t="shared" si="148"/>
        <v>2278.9104110949984</v>
      </c>
      <c r="T783" s="81" t="s">
        <v>310</v>
      </c>
      <c r="U783" s="81"/>
      <c r="V783" s="86">
        <v>0</v>
      </c>
      <c r="W783" s="86">
        <f t="shared" si="149"/>
        <v>2278.9104110949984</v>
      </c>
      <c r="X783" s="86"/>
      <c r="Y783" s="88"/>
      <c r="Z783" s="86" t="s">
        <v>1649</v>
      </c>
      <c r="AA783" s="89" t="s">
        <v>2374</v>
      </c>
      <c r="AB783" s="90">
        <v>2004</v>
      </c>
      <c r="AC783" s="88" t="s">
        <v>688</v>
      </c>
      <c r="AD783" s="90">
        <v>10</v>
      </c>
      <c r="AE783" s="172">
        <f t="shared" si="150"/>
        <v>41881</v>
      </c>
      <c r="AF783" s="91">
        <f t="shared" si="135"/>
        <v>2015</v>
      </c>
      <c r="AG783" s="7"/>
    </row>
    <row r="784" spans="1:33" ht="14.25" customHeight="1">
      <c r="A784" s="81" t="s">
        <v>31</v>
      </c>
      <c r="B784" s="81"/>
      <c r="C784" s="81" t="s">
        <v>2524</v>
      </c>
      <c r="D784" s="94" t="s">
        <v>2525</v>
      </c>
      <c r="E784" s="83" t="s">
        <v>2528</v>
      </c>
      <c r="F784" s="82" t="s">
        <v>2529</v>
      </c>
      <c r="G784" s="81" t="s">
        <v>2638</v>
      </c>
      <c r="H784" s="81" t="s">
        <v>86</v>
      </c>
      <c r="I784" s="85">
        <v>0</v>
      </c>
      <c r="J784" s="85">
        <v>0</v>
      </c>
      <c r="K784" s="86">
        <v>0</v>
      </c>
      <c r="L784" s="87">
        <f t="shared" si="145"/>
        <v>0</v>
      </c>
      <c r="M784" s="86">
        <f t="shared" si="147"/>
        <v>0</v>
      </c>
      <c r="N784" s="86">
        <v>0</v>
      </c>
      <c r="O784" s="86">
        <v>0</v>
      </c>
      <c r="P784" s="86">
        <v>2278.9104110949984</v>
      </c>
      <c r="Q784" s="86">
        <v>0</v>
      </c>
      <c r="R784" s="86">
        <v>0</v>
      </c>
      <c r="S784" s="86">
        <f t="shared" si="148"/>
        <v>2278.9104110949984</v>
      </c>
      <c r="T784" s="81" t="s">
        <v>310</v>
      </c>
      <c r="U784" s="81"/>
      <c r="V784" s="86">
        <v>0</v>
      </c>
      <c r="W784" s="86">
        <f t="shared" si="149"/>
        <v>2278.9104110949984</v>
      </c>
      <c r="X784" s="86"/>
      <c r="Y784" s="88"/>
      <c r="Z784" s="86" t="s">
        <v>614</v>
      </c>
      <c r="AA784" s="89" t="s">
        <v>304</v>
      </c>
      <c r="AB784" s="90">
        <v>2005</v>
      </c>
      <c r="AC784" s="88" t="s">
        <v>2530</v>
      </c>
      <c r="AD784" s="90">
        <v>10</v>
      </c>
      <c r="AE784" s="172">
        <f>IFERROR(IF(AC784="","",AC784+(365*AD784)),"TBD")</f>
        <v>42367</v>
      </c>
      <c r="AF784" s="91">
        <f t="shared" si="135"/>
        <v>2016</v>
      </c>
      <c r="AG784" s="7"/>
    </row>
    <row r="785" spans="1:33" ht="14.25" customHeight="1">
      <c r="A785" s="81" t="s">
        <v>31</v>
      </c>
      <c r="B785" s="81"/>
      <c r="C785" s="81" t="s">
        <v>2524</v>
      </c>
      <c r="D785" s="94" t="s">
        <v>2525</v>
      </c>
      <c r="E785" s="83" t="s">
        <v>2531</v>
      </c>
      <c r="F785" s="82" t="s">
        <v>2532</v>
      </c>
      <c r="G785" s="81" t="s">
        <v>2638</v>
      </c>
      <c r="H785" s="81" t="s">
        <v>86</v>
      </c>
      <c r="I785" s="85">
        <v>0</v>
      </c>
      <c r="J785" s="85">
        <v>0</v>
      </c>
      <c r="K785" s="86">
        <v>0</v>
      </c>
      <c r="L785" s="87">
        <f t="shared" si="145"/>
        <v>0</v>
      </c>
      <c r="M785" s="86">
        <f t="shared" si="147"/>
        <v>0</v>
      </c>
      <c r="N785" s="86">
        <v>0</v>
      </c>
      <c r="O785" s="86">
        <v>0</v>
      </c>
      <c r="P785" s="86">
        <v>2278.9104110949984</v>
      </c>
      <c r="Q785" s="86">
        <v>0</v>
      </c>
      <c r="R785" s="86">
        <v>0</v>
      </c>
      <c r="S785" s="86">
        <f t="shared" si="148"/>
        <v>2278.9104110949984</v>
      </c>
      <c r="T785" s="81" t="s">
        <v>310</v>
      </c>
      <c r="U785" s="81"/>
      <c r="V785" s="86">
        <v>0</v>
      </c>
      <c r="W785" s="86">
        <f t="shared" si="149"/>
        <v>2278.9104110949984</v>
      </c>
      <c r="X785" s="86"/>
      <c r="Y785" s="88"/>
      <c r="Z785" s="86" t="s">
        <v>690</v>
      </c>
      <c r="AA785" s="89" t="s">
        <v>2395</v>
      </c>
      <c r="AB785" s="90">
        <v>2006</v>
      </c>
      <c r="AC785" s="88" t="s">
        <v>2533</v>
      </c>
      <c r="AD785" s="90">
        <v>10</v>
      </c>
      <c r="AE785" s="172">
        <f t="shared" ref="AE785:AE798" si="153">IF(AC785="","",AC785+(365*AD785))</f>
        <v>42541</v>
      </c>
      <c r="AF785" s="91">
        <f t="shared" si="135"/>
        <v>2016</v>
      </c>
      <c r="AG785" s="7"/>
    </row>
    <row r="786" spans="1:33" ht="14.25" customHeight="1">
      <c r="A786" s="81" t="s">
        <v>31</v>
      </c>
      <c r="B786" s="81"/>
      <c r="C786" s="81" t="s">
        <v>2524</v>
      </c>
      <c r="D786" s="94" t="s">
        <v>2525</v>
      </c>
      <c r="E786" s="83" t="s">
        <v>2534</v>
      </c>
      <c r="F786" s="82" t="s">
        <v>2535</v>
      </c>
      <c r="G786" s="81" t="s">
        <v>2638</v>
      </c>
      <c r="H786" s="81" t="s">
        <v>86</v>
      </c>
      <c r="I786" s="85">
        <v>0</v>
      </c>
      <c r="J786" s="85">
        <v>0</v>
      </c>
      <c r="K786" s="86">
        <v>0</v>
      </c>
      <c r="L786" s="87">
        <f t="shared" si="145"/>
        <v>0</v>
      </c>
      <c r="M786" s="86">
        <f t="shared" si="147"/>
        <v>0</v>
      </c>
      <c r="N786" s="86">
        <v>0</v>
      </c>
      <c r="O786" s="86">
        <v>0</v>
      </c>
      <c r="P786" s="86">
        <v>2278.9104110949984</v>
      </c>
      <c r="Q786" s="86">
        <v>0</v>
      </c>
      <c r="R786" s="86">
        <v>0</v>
      </c>
      <c r="S786" s="86">
        <f t="shared" si="148"/>
        <v>2278.9104110949984</v>
      </c>
      <c r="T786" s="81" t="s">
        <v>310</v>
      </c>
      <c r="U786" s="81"/>
      <c r="V786" s="86">
        <v>0</v>
      </c>
      <c r="W786" s="86">
        <f t="shared" si="149"/>
        <v>2278.9104110949984</v>
      </c>
      <c r="X786" s="86"/>
      <c r="Y786" s="88"/>
      <c r="Z786" s="86" t="s">
        <v>439</v>
      </c>
      <c r="AA786" s="89" t="s">
        <v>304</v>
      </c>
      <c r="AB786" s="90">
        <v>2010</v>
      </c>
      <c r="AC786" s="88" t="s">
        <v>2536</v>
      </c>
      <c r="AD786" s="90">
        <v>10</v>
      </c>
      <c r="AE786" s="172">
        <f t="shared" si="153"/>
        <v>44009</v>
      </c>
      <c r="AF786" s="91">
        <f t="shared" si="135"/>
        <v>2020</v>
      </c>
      <c r="AG786" s="7"/>
    </row>
    <row r="787" spans="1:33" ht="14.25" customHeight="1">
      <c r="A787" s="81" t="s">
        <v>2537</v>
      </c>
      <c r="B787" s="81">
        <v>107500</v>
      </c>
      <c r="C787" s="81" t="s">
        <v>2538</v>
      </c>
      <c r="D787" s="94" t="s">
        <v>2539</v>
      </c>
      <c r="E787" s="83" t="s">
        <v>2540</v>
      </c>
      <c r="F787" s="82" t="s">
        <v>2541</v>
      </c>
      <c r="G787" s="81">
        <v>3007</v>
      </c>
      <c r="H787" s="81" t="s">
        <v>86</v>
      </c>
      <c r="I787" s="85">
        <v>0</v>
      </c>
      <c r="J787" s="85">
        <v>0</v>
      </c>
      <c r="K787" s="86">
        <v>0</v>
      </c>
      <c r="L787" s="87">
        <f t="shared" si="145"/>
        <v>0</v>
      </c>
      <c r="M787" s="86">
        <f t="shared" si="147"/>
        <v>0</v>
      </c>
      <c r="N787" s="86">
        <v>866.08725804263429</v>
      </c>
      <c r="O787" s="86">
        <v>0</v>
      </c>
      <c r="P787" s="86">
        <v>922.11919273579952</v>
      </c>
      <c r="Q787" s="86">
        <v>0</v>
      </c>
      <c r="R787" s="86">
        <v>0</v>
      </c>
      <c r="S787" s="86">
        <f t="shared" si="148"/>
        <v>1788.2064507784339</v>
      </c>
      <c r="T787" s="81" t="s">
        <v>310</v>
      </c>
      <c r="U787" s="81"/>
      <c r="V787" s="86">
        <v>0</v>
      </c>
      <c r="W787" s="86">
        <f t="shared" si="149"/>
        <v>1788.2064507784339</v>
      </c>
      <c r="X787" s="86"/>
      <c r="Y787" s="88"/>
      <c r="Z787" s="86" t="s">
        <v>2542</v>
      </c>
      <c r="AA787" s="89" t="s">
        <v>2543</v>
      </c>
      <c r="AB787" s="90">
        <v>2006</v>
      </c>
      <c r="AC787" s="88" t="s">
        <v>2544</v>
      </c>
      <c r="AD787" s="90">
        <v>10</v>
      </c>
      <c r="AE787" s="172">
        <f t="shared" si="153"/>
        <v>42399</v>
      </c>
      <c r="AF787" s="91">
        <f t="shared" si="135"/>
        <v>2016</v>
      </c>
      <c r="AG787" s="7"/>
    </row>
    <row r="788" spans="1:33" ht="14.25" customHeight="1">
      <c r="A788" s="81" t="s">
        <v>2537</v>
      </c>
      <c r="B788" s="81">
        <v>107500</v>
      </c>
      <c r="C788" s="81" t="s">
        <v>2538</v>
      </c>
      <c r="D788" s="94" t="s">
        <v>2539</v>
      </c>
      <c r="E788" s="83" t="s">
        <v>2545</v>
      </c>
      <c r="F788" s="82" t="s">
        <v>2546</v>
      </c>
      <c r="G788" s="81">
        <v>3007</v>
      </c>
      <c r="H788" s="81" t="s">
        <v>86</v>
      </c>
      <c r="I788" s="85">
        <v>0</v>
      </c>
      <c r="J788" s="85">
        <v>0</v>
      </c>
      <c r="K788" s="86">
        <v>0</v>
      </c>
      <c r="L788" s="87">
        <f t="shared" si="145"/>
        <v>0</v>
      </c>
      <c r="M788" s="86">
        <f t="shared" si="147"/>
        <v>0</v>
      </c>
      <c r="N788" s="86">
        <v>1172.08403944221</v>
      </c>
      <c r="O788" s="86">
        <v>0</v>
      </c>
      <c r="P788" s="86">
        <v>922.11919273579952</v>
      </c>
      <c r="Q788" s="86">
        <v>0</v>
      </c>
      <c r="R788" s="86">
        <v>0</v>
      </c>
      <c r="S788" s="86">
        <f t="shared" si="148"/>
        <v>2094.2032321780098</v>
      </c>
      <c r="T788" s="81" t="s">
        <v>310</v>
      </c>
      <c r="U788" s="81"/>
      <c r="V788" s="86">
        <v>0</v>
      </c>
      <c r="W788" s="86">
        <f t="shared" si="149"/>
        <v>2094.2032321780098</v>
      </c>
      <c r="X788" s="86"/>
      <c r="Y788" s="88"/>
      <c r="Z788" s="86" t="s">
        <v>2542</v>
      </c>
      <c r="AA788" s="89" t="s">
        <v>2543</v>
      </c>
      <c r="AB788" s="90">
        <v>2006</v>
      </c>
      <c r="AC788" s="88" t="s">
        <v>2544</v>
      </c>
      <c r="AD788" s="90">
        <v>10</v>
      </c>
      <c r="AE788" s="172">
        <f t="shared" si="153"/>
        <v>42399</v>
      </c>
      <c r="AF788" s="91">
        <f t="shared" si="135"/>
        <v>2016</v>
      </c>
      <c r="AG788" s="7"/>
    </row>
    <row r="789" spans="1:33" ht="14.25" customHeight="1">
      <c r="A789" s="81" t="s">
        <v>2537</v>
      </c>
      <c r="B789" s="81">
        <v>107500</v>
      </c>
      <c r="C789" s="81" t="s">
        <v>2538</v>
      </c>
      <c r="D789" s="94" t="s">
        <v>2539</v>
      </c>
      <c r="E789" s="83" t="s">
        <v>2547</v>
      </c>
      <c r="F789" s="82" t="s">
        <v>2548</v>
      </c>
      <c r="G789" s="81">
        <v>3007</v>
      </c>
      <c r="H789" s="81" t="s">
        <v>86</v>
      </c>
      <c r="I789" s="85">
        <v>0</v>
      </c>
      <c r="J789" s="85">
        <v>0</v>
      </c>
      <c r="K789" s="86">
        <v>0</v>
      </c>
      <c r="L789" s="87">
        <f t="shared" si="145"/>
        <v>0</v>
      </c>
      <c r="M789" s="86">
        <f t="shared" si="147"/>
        <v>0</v>
      </c>
      <c r="N789" s="86">
        <v>806.47616232794167</v>
      </c>
      <c r="O789" s="86">
        <v>0</v>
      </c>
      <c r="P789" s="86">
        <v>922.11919273579952</v>
      </c>
      <c r="Q789" s="86">
        <v>0</v>
      </c>
      <c r="R789" s="86">
        <v>0</v>
      </c>
      <c r="S789" s="86">
        <f t="shared" si="148"/>
        <v>1728.5953550637412</v>
      </c>
      <c r="T789" s="81" t="s">
        <v>310</v>
      </c>
      <c r="U789" s="81"/>
      <c r="V789" s="86">
        <v>0</v>
      </c>
      <c r="W789" s="86">
        <f t="shared" si="149"/>
        <v>1728.5953550637412</v>
      </c>
      <c r="X789" s="86"/>
      <c r="Y789" s="88"/>
      <c r="Z789" s="86" t="s">
        <v>1800</v>
      </c>
      <c r="AA789" s="89" t="s">
        <v>2549</v>
      </c>
      <c r="AB789" s="90">
        <v>2008</v>
      </c>
      <c r="AC789" s="88" t="s">
        <v>2550</v>
      </c>
      <c r="AD789" s="90">
        <v>10</v>
      </c>
      <c r="AE789" s="172">
        <f t="shared" si="153"/>
        <v>48917</v>
      </c>
      <c r="AF789" s="91">
        <f t="shared" si="135"/>
        <v>2034</v>
      </c>
      <c r="AG789" s="7"/>
    </row>
    <row r="790" spans="1:33" ht="14.25" customHeight="1">
      <c r="A790" s="81" t="s">
        <v>2537</v>
      </c>
      <c r="B790" s="81">
        <v>107500</v>
      </c>
      <c r="C790" s="81" t="s">
        <v>2538</v>
      </c>
      <c r="D790" s="94" t="s">
        <v>2539</v>
      </c>
      <c r="E790" s="83" t="s">
        <v>2551</v>
      </c>
      <c r="F790" s="82"/>
      <c r="G790" s="81">
        <v>1302</v>
      </c>
      <c r="H790" s="81" t="s">
        <v>86</v>
      </c>
      <c r="I790" s="85">
        <v>0</v>
      </c>
      <c r="J790" s="85">
        <v>0</v>
      </c>
      <c r="K790" s="86">
        <v>0</v>
      </c>
      <c r="L790" s="87">
        <f t="shared" si="145"/>
        <v>0</v>
      </c>
      <c r="M790" s="86">
        <f t="shared" si="147"/>
        <v>0</v>
      </c>
      <c r="N790" s="86">
        <v>1094.4533717448821</v>
      </c>
      <c r="O790" s="86">
        <v>0</v>
      </c>
      <c r="P790" s="86">
        <v>2278.9104110949984</v>
      </c>
      <c r="Q790" s="86">
        <v>0</v>
      </c>
      <c r="R790" s="86">
        <v>0</v>
      </c>
      <c r="S790" s="86">
        <f t="shared" si="148"/>
        <v>3373.3637828398805</v>
      </c>
      <c r="T790" s="81" t="s">
        <v>310</v>
      </c>
      <c r="U790" s="81"/>
      <c r="V790" s="86">
        <v>0</v>
      </c>
      <c r="W790" s="86">
        <f t="shared" si="149"/>
        <v>3373.3637828398805</v>
      </c>
      <c r="X790" s="86"/>
      <c r="Y790" s="88"/>
      <c r="Z790" s="86" t="s">
        <v>2552</v>
      </c>
      <c r="AA790" s="89" t="s">
        <v>2553</v>
      </c>
      <c r="AB790" s="90">
        <v>2012</v>
      </c>
      <c r="AC790" s="88" t="s">
        <v>2554</v>
      </c>
      <c r="AD790" s="90">
        <v>10</v>
      </c>
      <c r="AE790" s="172">
        <f t="shared" si="153"/>
        <v>48858</v>
      </c>
      <c r="AF790" s="91">
        <f t="shared" si="135"/>
        <v>2034</v>
      </c>
      <c r="AG790" s="7"/>
    </row>
    <row r="791" spans="1:33" ht="14.25" customHeight="1">
      <c r="A791" s="81" t="s">
        <v>2537</v>
      </c>
      <c r="B791" s="81">
        <v>107500</v>
      </c>
      <c r="C791" s="81" t="s">
        <v>2538</v>
      </c>
      <c r="D791" s="94" t="s">
        <v>2539</v>
      </c>
      <c r="E791" s="83" t="s">
        <v>2555</v>
      </c>
      <c r="F791" s="82" t="s">
        <v>2556</v>
      </c>
      <c r="G791" s="81">
        <v>3007</v>
      </c>
      <c r="H791" s="81" t="s">
        <v>86</v>
      </c>
      <c r="I791" s="85">
        <v>0</v>
      </c>
      <c r="J791" s="85">
        <v>0</v>
      </c>
      <c r="K791" s="86">
        <v>0</v>
      </c>
      <c r="L791" s="87">
        <f t="shared" si="145"/>
        <v>0</v>
      </c>
      <c r="M791" s="86">
        <f t="shared" si="147"/>
        <v>0</v>
      </c>
      <c r="N791" s="86">
        <v>1114.5632514044257</v>
      </c>
      <c r="O791" s="86">
        <v>0</v>
      </c>
      <c r="P791" s="86">
        <v>922.11919273579952</v>
      </c>
      <c r="Q791" s="86">
        <v>0</v>
      </c>
      <c r="R791" s="86">
        <v>0</v>
      </c>
      <c r="S791" s="86">
        <f t="shared" si="148"/>
        <v>2036.6824441402252</v>
      </c>
      <c r="T791" s="81" t="s">
        <v>310</v>
      </c>
      <c r="U791" s="81"/>
      <c r="V791" s="86">
        <v>0</v>
      </c>
      <c r="W791" s="86">
        <f t="shared" si="149"/>
        <v>2036.6824441402252</v>
      </c>
      <c r="X791" s="86"/>
      <c r="Y791" s="88"/>
      <c r="Z791" s="86" t="s">
        <v>2557</v>
      </c>
      <c r="AA791" s="89" t="s">
        <v>2549</v>
      </c>
      <c r="AB791" s="90">
        <v>2012</v>
      </c>
      <c r="AC791" s="88" t="s">
        <v>2550</v>
      </c>
      <c r="AD791" s="90">
        <v>10</v>
      </c>
      <c r="AE791" s="172">
        <f t="shared" si="153"/>
        <v>48917</v>
      </c>
      <c r="AF791" s="91">
        <f t="shared" si="135"/>
        <v>2034</v>
      </c>
      <c r="AG791" s="7"/>
    </row>
    <row r="792" spans="1:33" ht="14.25" customHeight="1">
      <c r="A792" s="81" t="s">
        <v>2537</v>
      </c>
      <c r="B792" s="81">
        <v>107500</v>
      </c>
      <c r="C792" s="81" t="s">
        <v>2538</v>
      </c>
      <c r="D792" s="94" t="s">
        <v>2539</v>
      </c>
      <c r="E792" s="83" t="s">
        <v>2558</v>
      </c>
      <c r="F792" s="82"/>
      <c r="G792" s="81">
        <v>1212</v>
      </c>
      <c r="H792" s="81" t="s">
        <v>1187</v>
      </c>
      <c r="I792" s="85">
        <v>2622</v>
      </c>
      <c r="J792" s="85">
        <v>7.5289218113113829</v>
      </c>
      <c r="K792" s="86">
        <v>5194.7076367249047</v>
      </c>
      <c r="L792" s="87">
        <f t="shared" si="145"/>
        <v>0.86578460612081742</v>
      </c>
      <c r="M792" s="86">
        <f t="shared" si="147"/>
        <v>0</v>
      </c>
      <c r="N792" s="86">
        <v>0</v>
      </c>
      <c r="O792" s="86">
        <v>0</v>
      </c>
      <c r="P792" s="86">
        <v>2331.789038893668</v>
      </c>
      <c r="Q792" s="86">
        <v>0</v>
      </c>
      <c r="R792" s="86">
        <v>0</v>
      </c>
      <c r="S792" s="86">
        <f t="shared" si="148"/>
        <v>7526.4966756185731</v>
      </c>
      <c r="T792" s="81" t="s">
        <v>74</v>
      </c>
      <c r="U792" s="83">
        <f>AF792</f>
        <v>2025</v>
      </c>
      <c r="V792" s="86">
        <v>3659.4273599999997</v>
      </c>
      <c r="W792" s="86">
        <f t="shared" si="149"/>
        <v>11185.924035618573</v>
      </c>
      <c r="X792" s="86"/>
      <c r="Y792" s="88"/>
      <c r="Z792" s="86" t="s">
        <v>641</v>
      </c>
      <c r="AA792" s="89" t="s">
        <v>317</v>
      </c>
      <c r="AB792" s="90">
        <v>2015</v>
      </c>
      <c r="AC792" s="88" t="s">
        <v>2559</v>
      </c>
      <c r="AD792" s="90">
        <v>10</v>
      </c>
      <c r="AE792" s="172">
        <f t="shared" si="153"/>
        <v>45729</v>
      </c>
      <c r="AF792" s="91">
        <f t="shared" si="135"/>
        <v>2025</v>
      </c>
      <c r="AG792" s="7"/>
    </row>
    <row r="793" spans="1:33" ht="14.25" customHeight="1">
      <c r="A793" s="81" t="s">
        <v>2537</v>
      </c>
      <c r="B793" s="81">
        <v>107500</v>
      </c>
      <c r="C793" s="81" t="s">
        <v>2538</v>
      </c>
      <c r="D793" s="94" t="s">
        <v>2539</v>
      </c>
      <c r="E793" s="83" t="s">
        <v>2560</v>
      </c>
      <c r="F793" s="82" t="s">
        <v>2561</v>
      </c>
      <c r="G793" s="81">
        <v>3007</v>
      </c>
      <c r="H793" s="81" t="s">
        <v>86</v>
      </c>
      <c r="I793" s="85">
        <v>0</v>
      </c>
      <c r="J793" s="85">
        <v>0</v>
      </c>
      <c r="K793" s="86">
        <v>0</v>
      </c>
      <c r="L793" s="87">
        <f t="shared" si="145"/>
        <v>0</v>
      </c>
      <c r="M793" s="86">
        <f t="shared" si="147"/>
        <v>0</v>
      </c>
      <c r="N793" s="86">
        <v>1602.0062045442155</v>
      </c>
      <c r="O793" s="86">
        <v>0</v>
      </c>
      <c r="P793" s="86">
        <v>922.11919273579952</v>
      </c>
      <c r="Q793" s="86">
        <v>0</v>
      </c>
      <c r="R793" s="86">
        <v>0</v>
      </c>
      <c r="S793" s="86">
        <f t="shared" si="148"/>
        <v>2524.125397280015</v>
      </c>
      <c r="T793" s="81" t="s">
        <v>310</v>
      </c>
      <c r="U793" s="81"/>
      <c r="V793" s="86">
        <v>0</v>
      </c>
      <c r="W793" s="86">
        <f t="shared" si="149"/>
        <v>2524.125397280015</v>
      </c>
      <c r="X793" s="86"/>
      <c r="Y793" s="88"/>
      <c r="Z793" s="86" t="s">
        <v>2562</v>
      </c>
      <c r="AA793" s="89" t="s">
        <v>2114</v>
      </c>
      <c r="AB793" s="90">
        <v>2018</v>
      </c>
      <c r="AC793" s="88" t="s">
        <v>1343</v>
      </c>
      <c r="AD793" s="90">
        <v>10</v>
      </c>
      <c r="AE793" s="172">
        <f t="shared" si="153"/>
        <v>46932</v>
      </c>
      <c r="AF793" s="91">
        <f t="shared" si="135"/>
        <v>2028</v>
      </c>
      <c r="AG793" s="7"/>
    </row>
    <row r="794" spans="1:33" ht="14.25" customHeight="1">
      <c r="A794" s="81" t="s">
        <v>2537</v>
      </c>
      <c r="B794" s="81">
        <v>107500</v>
      </c>
      <c r="C794" s="81" t="s">
        <v>2538</v>
      </c>
      <c r="D794" s="94" t="s">
        <v>2539</v>
      </c>
      <c r="E794" s="83" t="s">
        <v>2563</v>
      </c>
      <c r="F794" s="82"/>
      <c r="G794" s="81">
        <v>1340</v>
      </c>
      <c r="H794" s="81" t="s">
        <v>86</v>
      </c>
      <c r="I794" s="85">
        <v>0</v>
      </c>
      <c r="J794" s="85">
        <v>0</v>
      </c>
      <c r="K794" s="86">
        <v>0</v>
      </c>
      <c r="L794" s="87">
        <f t="shared" si="145"/>
        <v>0</v>
      </c>
      <c r="M794" s="86">
        <f t="shared" si="147"/>
        <v>0</v>
      </c>
      <c r="N794" s="86">
        <v>3143.365491265984</v>
      </c>
      <c r="O794" s="86">
        <v>1721.5862879114177</v>
      </c>
      <c r="P794" s="86">
        <v>2278.9104110949984</v>
      </c>
      <c r="Q794" s="86">
        <v>0</v>
      </c>
      <c r="R794" s="86">
        <v>58.46</v>
      </c>
      <c r="S794" s="86">
        <f t="shared" si="148"/>
        <v>7202.3221902723999</v>
      </c>
      <c r="T794" s="81" t="s">
        <v>74</v>
      </c>
      <c r="U794" s="83">
        <f>AF794</f>
        <v>2033</v>
      </c>
      <c r="V794" s="86">
        <v>6822.6487199999983</v>
      </c>
      <c r="W794" s="86">
        <f t="shared" si="149"/>
        <v>14024.970910272397</v>
      </c>
      <c r="X794" s="86"/>
      <c r="Y794" s="88"/>
      <c r="Z794" s="86" t="s">
        <v>1768</v>
      </c>
      <c r="AA794" s="89" t="s">
        <v>2564</v>
      </c>
      <c r="AB794" s="90">
        <v>2023</v>
      </c>
      <c r="AC794" s="88" t="s">
        <v>2565</v>
      </c>
      <c r="AD794" s="90">
        <v>10</v>
      </c>
      <c r="AE794" s="172">
        <f t="shared" si="153"/>
        <v>48670</v>
      </c>
      <c r="AF794" s="91">
        <f t="shared" si="135"/>
        <v>2033</v>
      </c>
      <c r="AG794" s="7"/>
    </row>
    <row r="795" spans="1:33" ht="14.25" customHeight="1">
      <c r="A795" s="81" t="s">
        <v>2537</v>
      </c>
      <c r="B795" s="81" t="s">
        <v>2566</v>
      </c>
      <c r="C795" s="81" t="s">
        <v>2567</v>
      </c>
      <c r="D795" s="94" t="s">
        <v>2568</v>
      </c>
      <c r="E795" s="83" t="s">
        <v>2569</v>
      </c>
      <c r="F795" s="82"/>
      <c r="G795" s="81">
        <v>1302</v>
      </c>
      <c r="H795" s="81" t="s">
        <v>86</v>
      </c>
      <c r="I795" s="85">
        <v>0</v>
      </c>
      <c r="J795" s="85">
        <v>0</v>
      </c>
      <c r="K795" s="86">
        <v>0</v>
      </c>
      <c r="L795" s="87">
        <f t="shared" si="145"/>
        <v>0</v>
      </c>
      <c r="M795" s="86">
        <f t="shared" si="147"/>
        <v>0</v>
      </c>
      <c r="N795" s="86">
        <v>3150.5415921746562</v>
      </c>
      <c r="O795" s="86">
        <v>435.65530825800204</v>
      </c>
      <c r="P795" s="86">
        <v>2278.9104110949984</v>
      </c>
      <c r="Q795" s="86">
        <v>1038.4101972388792</v>
      </c>
      <c r="R795" s="86">
        <v>0</v>
      </c>
      <c r="S795" s="86">
        <f t="shared" si="148"/>
        <v>6903.5175087665357</v>
      </c>
      <c r="T795" s="81" t="s">
        <v>310</v>
      </c>
      <c r="U795" s="81"/>
      <c r="V795" s="86">
        <v>0</v>
      </c>
      <c r="W795" s="86">
        <f t="shared" si="149"/>
        <v>6903.5175087665357</v>
      </c>
      <c r="X795" s="86"/>
      <c r="Y795" s="88"/>
      <c r="Z795" s="86" t="s">
        <v>2552</v>
      </c>
      <c r="AA795" s="89" t="s">
        <v>2570</v>
      </c>
      <c r="AB795" s="90">
        <v>2012</v>
      </c>
      <c r="AC795" s="88" t="s">
        <v>1861</v>
      </c>
      <c r="AD795" s="90">
        <v>10</v>
      </c>
      <c r="AE795" s="172">
        <f t="shared" si="153"/>
        <v>48841</v>
      </c>
      <c r="AF795" s="91">
        <f t="shared" si="135"/>
        <v>2034</v>
      </c>
      <c r="AG795" s="7"/>
    </row>
    <row r="796" spans="1:33" ht="14.5">
      <c r="A796" s="81" t="s">
        <v>2537</v>
      </c>
      <c r="B796" s="81" t="s">
        <v>2566</v>
      </c>
      <c r="C796" s="81" t="s">
        <v>2567</v>
      </c>
      <c r="D796" s="94" t="s">
        <v>2568</v>
      </c>
      <c r="E796" s="83" t="s">
        <v>2571</v>
      </c>
      <c r="F796" s="84"/>
      <c r="G796" s="81">
        <v>1340</v>
      </c>
      <c r="H796" s="81" t="s">
        <v>86</v>
      </c>
      <c r="I796" s="85">
        <v>0</v>
      </c>
      <c r="J796" s="85">
        <v>0</v>
      </c>
      <c r="K796" s="86">
        <v>0</v>
      </c>
      <c r="L796" s="87">
        <f t="shared" si="145"/>
        <v>0</v>
      </c>
      <c r="M796" s="86">
        <f t="shared" si="147"/>
        <v>0</v>
      </c>
      <c r="N796" s="86">
        <v>3120.3721068199907</v>
      </c>
      <c r="O796" s="86">
        <v>708.14982546655961</v>
      </c>
      <c r="P796" s="86">
        <v>2278.9104110949984</v>
      </c>
      <c r="Q796" s="86">
        <v>0</v>
      </c>
      <c r="R796" s="86">
        <v>135.75</v>
      </c>
      <c r="S796" s="86">
        <f t="shared" si="148"/>
        <v>6243.1823433815489</v>
      </c>
      <c r="T796" s="81" t="s">
        <v>91</v>
      </c>
      <c r="U796" s="81"/>
      <c r="V796" s="86">
        <v>0</v>
      </c>
      <c r="W796" s="86">
        <f t="shared" si="149"/>
        <v>6243.1823433815489</v>
      </c>
      <c r="X796" s="86"/>
      <c r="Y796" s="88"/>
      <c r="Z796" s="86" t="s">
        <v>1768</v>
      </c>
      <c r="AA796" s="89" t="s">
        <v>2572</v>
      </c>
      <c r="AB796" s="90">
        <v>2019</v>
      </c>
      <c r="AC796" s="88" t="s">
        <v>2573</v>
      </c>
      <c r="AD796" s="90">
        <v>10</v>
      </c>
      <c r="AE796" s="172">
        <f t="shared" si="153"/>
        <v>47502</v>
      </c>
      <c r="AF796" s="91">
        <f t="shared" si="135"/>
        <v>2030</v>
      </c>
    </row>
    <row r="797" spans="1:33" ht="14.25" customHeight="1">
      <c r="A797" s="81" t="s">
        <v>2537</v>
      </c>
      <c r="B797" s="81" t="s">
        <v>2566</v>
      </c>
      <c r="C797" s="81" t="s">
        <v>2567</v>
      </c>
      <c r="D797" s="94" t="s">
        <v>2568</v>
      </c>
      <c r="E797" s="83" t="s">
        <v>2574</v>
      </c>
      <c r="F797" s="82"/>
      <c r="G797" s="81">
        <v>1226</v>
      </c>
      <c r="H797" s="81" t="s">
        <v>1187</v>
      </c>
      <c r="I797" s="85">
        <v>2566</v>
      </c>
      <c r="J797" s="85">
        <v>12.376309826813232</v>
      </c>
      <c r="K797" s="86">
        <v>8539.2454302327187</v>
      </c>
      <c r="L797" s="87">
        <f t="shared" si="145"/>
        <v>1.4232075717054531</v>
      </c>
      <c r="M797" s="86">
        <f t="shared" si="147"/>
        <v>0</v>
      </c>
      <c r="N797" s="86">
        <v>0</v>
      </c>
      <c r="O797" s="86">
        <v>0</v>
      </c>
      <c r="P797" s="86">
        <v>2331.789038893668</v>
      </c>
      <c r="Q797" s="86">
        <v>0</v>
      </c>
      <c r="R797" s="86">
        <v>216.73000000000002</v>
      </c>
      <c r="S797" s="86">
        <f t="shared" si="148"/>
        <v>11087.764469126387</v>
      </c>
      <c r="T797" s="81" t="s">
        <v>74</v>
      </c>
      <c r="U797" s="83">
        <f t="shared" ref="U797:U798" si="154">AF797</f>
        <v>2032</v>
      </c>
      <c r="V797" s="86">
        <v>5609.8232400000006</v>
      </c>
      <c r="W797" s="86">
        <f t="shared" si="149"/>
        <v>16697.587709126386</v>
      </c>
      <c r="X797" s="86"/>
      <c r="Y797" s="88"/>
      <c r="Z797" s="86" t="s">
        <v>2575</v>
      </c>
      <c r="AA797" s="89" t="s">
        <v>2576</v>
      </c>
      <c r="AB797" s="90">
        <v>2021</v>
      </c>
      <c r="AC797" s="88" t="s">
        <v>2577</v>
      </c>
      <c r="AD797" s="90">
        <v>10</v>
      </c>
      <c r="AE797" s="172">
        <f t="shared" si="153"/>
        <v>48314</v>
      </c>
      <c r="AF797" s="91">
        <f t="shared" si="135"/>
        <v>2032</v>
      </c>
      <c r="AG797" s="7"/>
    </row>
    <row r="798" spans="1:33" ht="14.25" customHeight="1">
      <c r="A798" s="81" t="s">
        <v>2537</v>
      </c>
      <c r="B798" s="81" t="s">
        <v>2566</v>
      </c>
      <c r="C798" s="81" t="s">
        <v>2567</v>
      </c>
      <c r="D798" s="94" t="s">
        <v>2568</v>
      </c>
      <c r="E798" s="83" t="s">
        <v>2578</v>
      </c>
      <c r="F798" s="82"/>
      <c r="G798" s="81">
        <v>1204</v>
      </c>
      <c r="H798" s="81" t="s">
        <v>1187</v>
      </c>
      <c r="I798" s="85">
        <v>4626</v>
      </c>
      <c r="J798" s="85">
        <v>11.241814759355353</v>
      </c>
      <c r="K798" s="86">
        <v>7756.4812657947214</v>
      </c>
      <c r="L798" s="87">
        <f t="shared" si="145"/>
        <v>1.2927468776324536</v>
      </c>
      <c r="M798" s="86">
        <f t="shared" si="147"/>
        <v>0</v>
      </c>
      <c r="N798" s="86">
        <v>0</v>
      </c>
      <c r="O798" s="86">
        <v>0</v>
      </c>
      <c r="P798" s="86">
        <v>2331.789038893668</v>
      </c>
      <c r="Q798" s="86">
        <v>0</v>
      </c>
      <c r="R798" s="86">
        <v>216.73000000000002</v>
      </c>
      <c r="S798" s="86">
        <f t="shared" si="148"/>
        <v>10305.000304688388</v>
      </c>
      <c r="T798" s="81" t="s">
        <v>74</v>
      </c>
      <c r="U798" s="83">
        <f t="shared" si="154"/>
        <v>2033</v>
      </c>
      <c r="V798" s="86">
        <v>6431.0543799999987</v>
      </c>
      <c r="W798" s="86">
        <f>V798+S798</f>
        <v>16736.054684688388</v>
      </c>
      <c r="X798" s="86"/>
      <c r="Y798" s="88"/>
      <c r="Z798" s="86" t="s">
        <v>670</v>
      </c>
      <c r="AA798" s="89" t="s">
        <v>2579</v>
      </c>
      <c r="AB798" s="90">
        <v>2023</v>
      </c>
      <c r="AC798" s="88" t="s">
        <v>2565</v>
      </c>
      <c r="AD798" s="90">
        <v>10</v>
      </c>
      <c r="AE798" s="172">
        <f t="shared" si="153"/>
        <v>48670</v>
      </c>
      <c r="AF798" s="91">
        <f t="shared" si="135"/>
        <v>2033</v>
      </c>
      <c r="AG798" s="7"/>
    </row>
    <row r="799" spans="1:33" ht="14.25" customHeight="1">
      <c r="A799" s="41"/>
      <c r="B799" s="41"/>
      <c r="C799" s="41"/>
      <c r="D799" s="43"/>
      <c r="E799" s="41"/>
      <c r="F799" s="42"/>
      <c r="G799" s="41"/>
      <c r="H799" s="41"/>
      <c r="I799" s="38"/>
      <c r="J799" s="38"/>
      <c r="K799" s="39"/>
      <c r="L799" s="40"/>
      <c r="M799" s="39"/>
      <c r="N799" s="39"/>
      <c r="O799" s="39"/>
      <c r="P799" s="39"/>
      <c r="Q799" s="39"/>
      <c r="R799" s="39"/>
      <c r="S799" s="39"/>
      <c r="T799" s="37"/>
      <c r="U799" s="37"/>
      <c r="V799" s="39"/>
      <c r="W799" s="39"/>
      <c r="X799" s="59"/>
      <c r="Y799" s="62"/>
      <c r="Z799" s="59"/>
      <c r="AA799" s="59"/>
      <c r="AB799" s="70"/>
      <c r="AC799" s="62"/>
      <c r="AD799" s="62"/>
      <c r="AE799" s="64"/>
      <c r="AF799" s="65"/>
      <c r="AG799" s="7"/>
    </row>
    <row r="800" spans="1:33" ht="14.25" customHeight="1">
      <c r="A800" s="44"/>
      <c r="B800" s="44"/>
      <c r="C800" s="44"/>
      <c r="D800" s="45"/>
      <c r="E800" s="44"/>
      <c r="F800" s="46"/>
      <c r="G800" s="44"/>
      <c r="H800" s="47" t="s">
        <v>2580</v>
      </c>
      <c r="I800" s="48">
        <f t="shared" ref="I800:K800" si="155">SUBTOTAL(109,I2:I798)</f>
        <v>2944436</v>
      </c>
      <c r="J800" s="48">
        <f t="shared" si="155"/>
        <v>4298.1892669369945</v>
      </c>
      <c r="K800" s="48">
        <f t="shared" si="155"/>
        <v>2965608.7775412244</v>
      </c>
      <c r="L800" s="49">
        <f>K800/(COUNTIF(H3:H798,"N")*(500*12))</f>
        <v>0.96536744060586732</v>
      </c>
      <c r="M800" s="48">
        <f>SUBTOTAL(109,M2:M798)</f>
        <v>1034493.896942834</v>
      </c>
      <c r="N800" s="48">
        <f>SUBTOTAL(109,N2:N798)</f>
        <v>485685.11446170427</v>
      </c>
      <c r="O800" s="48">
        <f t="shared" ref="O800:P800" si="156">SUBTOTAL(109,O2:O798)</f>
        <v>295725.36698853225</v>
      </c>
      <c r="P800" s="48">
        <f t="shared" si="156"/>
        <v>1572187.2569569892</v>
      </c>
      <c r="Q800" s="48">
        <f t="shared" ref="Q800:S800" si="157">SUBTOTAL(109,Q2:Q798)</f>
        <v>188169.97828680766</v>
      </c>
      <c r="R800" s="48">
        <f t="shared" si="157"/>
        <v>186489.67</v>
      </c>
      <c r="S800" s="48">
        <f t="shared" si="157"/>
        <v>6728360.0611781059</v>
      </c>
      <c r="T800" s="50"/>
      <c r="U800" s="50"/>
      <c r="V800" s="51">
        <f t="shared" ref="V800" si="158">SUBTOTAL(109,V2:V798)</f>
        <v>4093323.685462364</v>
      </c>
      <c r="W800" s="51">
        <f>SUBTOTAL(109,W2:W798)</f>
        <v>10821683.746640489</v>
      </c>
      <c r="X800" s="59"/>
      <c r="Y800" s="66"/>
      <c r="Z800" s="59"/>
      <c r="AA800" s="59" t="s">
        <v>2638</v>
      </c>
      <c r="AB800" s="70" t="s">
        <v>2638</v>
      </c>
      <c r="AC800" s="62"/>
      <c r="AD800" s="62"/>
      <c r="AE800" s="60"/>
      <c r="AF800" s="63"/>
      <c r="AG800" s="14"/>
    </row>
    <row r="801" spans="1:32" ht="14.25" customHeight="1">
      <c r="A801" s="16"/>
      <c r="B801" s="16"/>
      <c r="C801" s="16"/>
      <c r="D801" s="17"/>
      <c r="E801" s="16"/>
      <c r="F801" s="18"/>
      <c r="G801" s="16"/>
      <c r="H801" s="20"/>
      <c r="I801" s="21"/>
      <c r="J801" s="21"/>
      <c r="K801" s="21"/>
      <c r="L801" s="21"/>
      <c r="M801" s="21"/>
      <c r="N801" s="21"/>
      <c r="O801" s="21"/>
      <c r="P801" s="21"/>
      <c r="Q801" s="21"/>
      <c r="R801" s="21"/>
      <c r="S801" s="22"/>
      <c r="T801" s="16"/>
      <c r="U801" s="16"/>
      <c r="V801" s="17"/>
      <c r="W801" s="17"/>
      <c r="X801" s="17"/>
      <c r="Y801" s="19"/>
      <c r="Z801" s="7"/>
      <c r="AA801" s="7" t="s">
        <v>2638</v>
      </c>
      <c r="AB801" s="8" t="s">
        <v>2638</v>
      </c>
      <c r="AC801" s="15"/>
      <c r="AD801" s="15"/>
      <c r="AE801" s="20"/>
      <c r="AF801" s="23"/>
    </row>
    <row r="802" spans="1:32" ht="14.25" customHeight="1">
      <c r="A802" t="s">
        <v>2655</v>
      </c>
      <c r="B802" s="8"/>
      <c r="C802" s="8"/>
      <c r="E802" s="8"/>
      <c r="F802" s="9"/>
      <c r="G802" s="8"/>
      <c r="H802" s="7"/>
      <c r="I802" s="12"/>
      <c r="J802" s="12"/>
      <c r="K802" s="13"/>
      <c r="L802" s="13"/>
      <c r="M802" s="13"/>
      <c r="N802" s="13"/>
      <c r="O802" s="13"/>
      <c r="P802" s="13"/>
      <c r="Q802" s="13"/>
      <c r="R802" s="13"/>
      <c r="S802" s="13"/>
      <c r="T802" s="8"/>
      <c r="U802" s="8"/>
      <c r="V802" s="7"/>
      <c r="W802" s="7"/>
      <c r="X802" s="7"/>
      <c r="Y802" s="10"/>
      <c r="Z802" s="7"/>
      <c r="AA802" s="7" t="s">
        <v>2638</v>
      </c>
      <c r="AB802" s="8" t="s">
        <v>2638</v>
      </c>
      <c r="AC802" s="15"/>
      <c r="AD802" s="15"/>
      <c r="AE802" s="24"/>
      <c r="AF802" s="11"/>
    </row>
    <row r="803" spans="1:32" ht="14.25" customHeight="1">
      <c r="A803" s="79"/>
      <c r="B803" s="8"/>
      <c r="C803" s="8"/>
      <c r="E803" s="7"/>
      <c r="F803" s="9"/>
      <c r="G803" s="7"/>
      <c r="H803" s="7"/>
      <c r="I803" s="12"/>
      <c r="J803" s="12"/>
      <c r="K803" s="7"/>
      <c r="L803" s="7"/>
      <c r="M803" s="7"/>
      <c r="N803" s="7"/>
      <c r="O803" s="7"/>
      <c r="P803" s="7"/>
      <c r="Q803" s="7"/>
      <c r="R803" s="7"/>
      <c r="S803" s="7"/>
      <c r="T803" s="8"/>
      <c r="U803" s="8"/>
      <c r="V803" s="7"/>
      <c r="W803" s="7"/>
      <c r="X803" s="7"/>
      <c r="Y803" s="10"/>
      <c r="Z803" s="7"/>
      <c r="AA803" s="7" t="s">
        <v>2638</v>
      </c>
      <c r="AB803" s="8" t="s">
        <v>2638</v>
      </c>
      <c r="AC803" s="15"/>
      <c r="AD803" s="15"/>
      <c r="AE803" s="24"/>
      <c r="AF803" s="7"/>
    </row>
    <row r="804" spans="1:32" ht="15" customHeight="1">
      <c r="A804" t="s">
        <v>2654</v>
      </c>
    </row>
  </sheetData>
  <mergeCells count="1">
    <mergeCell ref="J1:K1"/>
  </mergeCells>
  <pageMargins left="0.7" right="0.7" top="0.75" bottom="0.75" header="0" footer="0"/>
  <pageSetup orientation="portrait"/>
  <ignoredErrors>
    <ignoredError sqref="AE784 AE706:AF706 AE617:AE619 AE608:AE611 AE583 AE487 AE430 AE368 AE310 AE266 AE225 AE93 L800" formula="1"/>
    <ignoredError sqref="AF677:AF690 AF506:AF507 AF355 AE330:AF333 AE338:AF342 AF334:AF337 AF225 AF201 AF106:AF107 AF93 B432:B433" numberStoredAsText="1"/>
    <ignoredError sqref="AF608:AF611 AF487 AE334:AE337 AE201" numberStoredAsText="1" formula="1"/>
  </ignoredErrors>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2517A-036C-4A07-B491-81E24624B59A}">
  <dimension ref="A1:U7485"/>
  <sheetViews>
    <sheetView zoomScale="80" zoomScaleNormal="80" workbookViewId="0">
      <selection activeCell="K19" sqref="K19"/>
    </sheetView>
  </sheetViews>
  <sheetFormatPr defaultColWidth="14.4140625" defaultRowHeight="15" customHeight="1"/>
  <cols>
    <col min="1" max="1" width="21.4140625" customWidth="1"/>
    <col min="2" max="2" width="24" customWidth="1"/>
    <col min="3" max="4" width="19.4140625" customWidth="1"/>
    <col min="5" max="5" width="19.6640625" customWidth="1"/>
    <col min="6" max="6" width="14.6640625" customWidth="1"/>
    <col min="7" max="7" width="15.9140625" customWidth="1"/>
    <col min="8" max="8" width="18.33203125" customWidth="1"/>
    <col min="9" max="9" width="13.33203125" customWidth="1"/>
    <col min="10" max="10" width="12.5" customWidth="1"/>
    <col min="11" max="11" width="14.5" customWidth="1"/>
    <col min="12" max="12" width="10.33203125" customWidth="1"/>
    <col min="13" max="13" width="50.4140625" customWidth="1"/>
    <col min="14" max="21" width="10.33203125" customWidth="1"/>
  </cols>
  <sheetData>
    <row r="1" spans="1:21" ht="31.5" customHeight="1">
      <c r="A1" s="73" t="s">
        <v>2581</v>
      </c>
      <c r="B1" s="74" t="s">
        <v>2582</v>
      </c>
      <c r="C1" s="74" t="s">
        <v>2583</v>
      </c>
      <c r="D1" s="74" t="s">
        <v>2584</v>
      </c>
      <c r="E1" s="74" t="s">
        <v>2585</v>
      </c>
      <c r="F1" s="74" t="s">
        <v>2586</v>
      </c>
      <c r="G1" s="74" t="s">
        <v>2587</v>
      </c>
      <c r="H1" s="74" t="s">
        <v>2588</v>
      </c>
      <c r="I1" s="25"/>
      <c r="J1" s="25"/>
      <c r="K1" s="25"/>
      <c r="L1" s="25"/>
      <c r="M1" s="25"/>
      <c r="N1" s="25"/>
      <c r="O1" s="25"/>
      <c r="P1" s="25"/>
      <c r="Q1" s="25"/>
      <c r="R1" s="25"/>
      <c r="S1" s="25"/>
      <c r="T1" s="25"/>
      <c r="U1" s="25"/>
    </row>
    <row r="2" spans="1:21" s="104" customFormat="1" ht="15.5">
      <c r="A2" s="154" t="s">
        <v>2589</v>
      </c>
      <c r="B2" s="155">
        <v>193.31902848999076</v>
      </c>
      <c r="C2" s="155">
        <v>171.434476402</v>
      </c>
      <c r="D2" s="155">
        <v>163</v>
      </c>
      <c r="E2" s="155">
        <v>153.31026542311938</v>
      </c>
      <c r="F2" s="155">
        <v>144.7332705</v>
      </c>
      <c r="G2" s="155">
        <v>127.51830000000001</v>
      </c>
      <c r="H2" s="155">
        <v>105.3</v>
      </c>
      <c r="I2" s="156"/>
      <c r="J2" s="157"/>
      <c r="L2" s="158"/>
      <c r="M2" s="158"/>
      <c r="N2" s="158"/>
      <c r="O2" s="158"/>
      <c r="P2" s="158"/>
      <c r="Q2" s="158"/>
      <c r="R2" s="158"/>
      <c r="S2" s="158"/>
      <c r="T2" s="158"/>
      <c r="U2" s="158"/>
    </row>
    <row r="3" spans="1:21" s="104" customFormat="1" ht="15.5">
      <c r="A3" s="154" t="s">
        <v>2590</v>
      </c>
      <c r="B3" s="155">
        <v>1956.9104110949986</v>
      </c>
      <c r="C3" s="155">
        <v>1735.3796691000002</v>
      </c>
      <c r="D3" s="155">
        <v>1650</v>
      </c>
      <c r="E3" s="155">
        <v>1469.0351027830743</v>
      </c>
      <c r="F3" s="155">
        <v>1386.8494345000001</v>
      </c>
      <c r="G3" s="155">
        <v>1147.6647</v>
      </c>
      <c r="H3" s="155">
        <v>947.69999999999993</v>
      </c>
      <c r="I3" s="158"/>
      <c r="J3" s="158"/>
      <c r="K3" s="158"/>
      <c r="L3" s="158"/>
      <c r="M3" s="158"/>
      <c r="N3" s="158"/>
      <c r="O3" s="158"/>
      <c r="P3" s="158"/>
      <c r="Q3" s="158"/>
      <c r="R3" s="158"/>
      <c r="S3" s="158"/>
      <c r="T3" s="158"/>
      <c r="U3" s="158"/>
    </row>
    <row r="4" spans="1:21" s="104" customFormat="1" ht="15.5">
      <c r="A4" s="154" t="s">
        <v>2591</v>
      </c>
      <c r="B4" s="155">
        <v>600.11919273579952</v>
      </c>
      <c r="C4" s="155">
        <v>532.183098524</v>
      </c>
      <c r="D4" s="155">
        <v>506</v>
      </c>
      <c r="E4" s="155">
        <v>391.71444712348637</v>
      </c>
      <c r="F4" s="155">
        <v>369.79984919999993</v>
      </c>
      <c r="G4" s="155">
        <v>306.04391999999996</v>
      </c>
      <c r="H4" s="155">
        <v>252.71999999999997</v>
      </c>
      <c r="I4" s="158"/>
      <c r="J4" s="158"/>
      <c r="K4" s="158"/>
      <c r="L4" s="158"/>
      <c r="M4" s="158"/>
      <c r="N4" s="158"/>
      <c r="O4" s="158"/>
      <c r="P4" s="158"/>
      <c r="Q4" s="158"/>
      <c r="R4" s="158"/>
      <c r="S4" s="158"/>
      <c r="T4" s="158"/>
      <c r="U4" s="158"/>
    </row>
    <row r="5" spans="1:21" s="104" customFormat="1" ht="13.5" customHeight="1">
      <c r="A5" s="154" t="s">
        <v>2592</v>
      </c>
      <c r="B5" s="159">
        <v>9.488050478036357E-2</v>
      </c>
      <c r="C5" s="159">
        <v>8.4139620320000011E-2</v>
      </c>
      <c r="D5" s="159">
        <v>0.08</v>
      </c>
      <c r="E5" s="159">
        <v>7.6655132711559687E-2</v>
      </c>
      <c r="F5" s="159">
        <v>7.2366635250000005E-2</v>
      </c>
      <c r="G5" s="159">
        <v>6.3759150000000001E-2</v>
      </c>
      <c r="H5" s="159">
        <v>5.2650000000000002E-2</v>
      </c>
      <c r="I5" s="158"/>
      <c r="J5" s="158"/>
      <c r="K5" s="158"/>
      <c r="L5" s="158"/>
      <c r="M5" s="158"/>
      <c r="N5" s="158"/>
      <c r="O5" s="158"/>
      <c r="P5" s="158"/>
      <c r="Q5" s="158"/>
      <c r="R5" s="158"/>
      <c r="S5" s="158"/>
      <c r="T5" s="158"/>
      <c r="U5" s="158"/>
    </row>
    <row r="6" spans="1:21" s="104" customFormat="1" ht="13.5" customHeight="1">
      <c r="A6" s="154" t="s">
        <v>2593</v>
      </c>
      <c r="B6" s="159">
        <v>0.1304606940729999</v>
      </c>
      <c r="C6" s="159">
        <v>0.11569197794000001</v>
      </c>
      <c r="D6" s="159">
        <v>0.11</v>
      </c>
      <c r="E6" s="159">
        <v>0.10731718579618356</v>
      </c>
      <c r="F6" s="159">
        <v>0.10131328935</v>
      </c>
      <c r="G6" s="159">
        <v>8.9262809999999998E-2</v>
      </c>
      <c r="H6" s="159">
        <v>7.3709999999999998E-2</v>
      </c>
      <c r="I6" s="158"/>
      <c r="J6" s="158"/>
      <c r="K6" s="158"/>
      <c r="L6" s="158"/>
      <c r="M6" s="158"/>
      <c r="N6" s="158"/>
      <c r="O6" s="158"/>
      <c r="P6" s="158"/>
      <c r="Q6" s="158"/>
      <c r="R6" s="158"/>
      <c r="S6" s="158"/>
      <c r="T6" s="158"/>
      <c r="U6" s="158"/>
    </row>
    <row r="7" spans="1:21" s="104" customFormat="1" ht="13.5" customHeight="1">
      <c r="A7" s="154" t="s">
        <v>2594</v>
      </c>
      <c r="B7" s="159">
        <v>0.48626258699936326</v>
      </c>
      <c r="C7" s="159">
        <v>0.43121555414000001</v>
      </c>
      <c r="D7" s="159">
        <v>0.41</v>
      </c>
      <c r="E7" s="159">
        <v>0.38327566355779841</v>
      </c>
      <c r="F7" s="159">
        <v>0.36183317625</v>
      </c>
      <c r="G7" s="159">
        <v>0.31879574999999999</v>
      </c>
      <c r="H7" s="159">
        <v>0.26324999999999998</v>
      </c>
      <c r="I7" s="158"/>
      <c r="J7" s="158"/>
      <c r="K7" s="158"/>
      <c r="L7" s="158"/>
      <c r="M7" s="158"/>
      <c r="N7" s="158"/>
      <c r="O7" s="158"/>
      <c r="P7" s="158"/>
      <c r="Q7" s="158"/>
      <c r="R7" s="158"/>
      <c r="S7" s="158"/>
      <c r="T7" s="158"/>
      <c r="U7" s="158"/>
    </row>
    <row r="8" spans="1:21" s="104" customFormat="1" ht="31">
      <c r="A8" s="160" t="s">
        <v>2595</v>
      </c>
      <c r="B8" s="159">
        <v>0.1304606940729999</v>
      </c>
      <c r="C8" s="159">
        <v>0.11569197794000001</v>
      </c>
      <c r="D8" s="159">
        <v>0.1</v>
      </c>
      <c r="E8" s="159">
        <v>0.1</v>
      </c>
      <c r="F8" s="159"/>
      <c r="G8" s="159"/>
      <c r="H8" s="159"/>
      <c r="I8" s="158"/>
      <c r="J8" s="158"/>
      <c r="K8" s="158"/>
      <c r="L8" s="158"/>
      <c r="M8" s="158"/>
      <c r="N8" s="158"/>
      <c r="O8" s="158"/>
      <c r="P8" s="158"/>
      <c r="Q8" s="158"/>
      <c r="R8" s="158"/>
      <c r="S8" s="158"/>
      <c r="T8" s="158"/>
      <c r="U8" s="158"/>
    </row>
    <row r="9" spans="1:21" s="104" customFormat="1" ht="13.5" customHeight="1">
      <c r="A9" s="177"/>
      <c r="B9" s="178"/>
      <c r="C9" s="178"/>
      <c r="D9" s="178"/>
      <c r="E9" s="161"/>
      <c r="F9" s="158"/>
      <c r="G9" s="158"/>
      <c r="H9" s="158"/>
      <c r="I9" s="158"/>
      <c r="J9" s="158"/>
      <c r="K9" s="158"/>
      <c r="N9" s="158"/>
      <c r="O9" s="158"/>
      <c r="P9" s="158"/>
      <c r="Q9" s="158"/>
      <c r="R9" s="158"/>
      <c r="S9" s="158"/>
      <c r="T9" s="158"/>
      <c r="U9" s="158"/>
    </row>
    <row r="10" spans="1:21" s="104" customFormat="1" ht="13.5" customHeight="1">
      <c r="A10" s="162" t="s">
        <v>2650</v>
      </c>
      <c r="E10" s="161"/>
      <c r="F10" s="158"/>
      <c r="G10" s="158"/>
      <c r="H10" s="158"/>
      <c r="I10" s="158"/>
      <c r="J10" s="158"/>
      <c r="K10" s="158"/>
      <c r="L10" s="163"/>
      <c r="N10" s="158"/>
      <c r="O10" s="158"/>
      <c r="P10" s="158"/>
      <c r="Q10" s="158"/>
      <c r="R10" s="158"/>
      <c r="S10" s="158"/>
      <c r="T10" s="158"/>
      <c r="U10" s="158"/>
    </row>
    <row r="11" spans="1:21" ht="13.5" customHeight="1">
      <c r="A11" s="80"/>
      <c r="E11" s="27"/>
      <c r="F11" s="26"/>
      <c r="G11" s="26"/>
      <c r="H11" s="26"/>
      <c r="I11" s="26"/>
      <c r="J11" s="26"/>
      <c r="K11" s="26"/>
      <c r="L11" s="28"/>
      <c r="N11" s="26"/>
      <c r="O11" s="26"/>
      <c r="P11" s="26"/>
      <c r="Q11" s="26"/>
      <c r="R11" s="26"/>
      <c r="S11" s="26"/>
      <c r="T11" s="26"/>
      <c r="U11" s="26"/>
    </row>
    <row r="12" spans="1:21" ht="13.5" customHeight="1">
      <c r="A12" s="80"/>
      <c r="E12" s="27"/>
      <c r="F12" s="26"/>
      <c r="G12" s="26"/>
      <c r="H12" s="26"/>
      <c r="I12" s="26"/>
      <c r="J12" s="26"/>
      <c r="K12" s="26"/>
      <c r="L12" s="28" t="s">
        <v>2596</v>
      </c>
      <c r="N12" s="26"/>
      <c r="O12" s="26"/>
      <c r="P12" s="26"/>
      <c r="Q12" s="26"/>
      <c r="R12" s="26"/>
      <c r="S12" s="26"/>
      <c r="T12" s="26"/>
      <c r="U12" s="26"/>
    </row>
    <row r="13" spans="1:21" ht="31">
      <c r="A13" s="74" t="s">
        <v>48</v>
      </c>
      <c r="B13" s="75" t="s">
        <v>2597</v>
      </c>
      <c r="C13" s="74" t="s">
        <v>2598</v>
      </c>
      <c r="D13" s="74" t="s">
        <v>2599</v>
      </c>
      <c r="E13" s="74" t="s">
        <v>2600</v>
      </c>
      <c r="F13" s="74" t="s">
        <v>2601</v>
      </c>
      <c r="G13" s="74" t="s">
        <v>2602</v>
      </c>
      <c r="H13" s="74" t="s">
        <v>2603</v>
      </c>
      <c r="I13" s="74" t="s">
        <v>2584</v>
      </c>
      <c r="J13" s="174" t="s">
        <v>2666</v>
      </c>
      <c r="K13" s="25"/>
      <c r="L13" s="29" t="s">
        <v>48</v>
      </c>
      <c r="M13" s="30" t="s">
        <v>2604</v>
      </c>
      <c r="N13" s="25"/>
      <c r="O13" s="25"/>
      <c r="P13" s="25"/>
      <c r="Q13" s="25"/>
      <c r="R13" s="25"/>
      <c r="S13" s="25"/>
      <c r="T13" s="25"/>
      <c r="U13" s="25"/>
    </row>
    <row r="14" spans="1:21" s="104" customFormat="1" ht="15.5">
      <c r="A14" s="164">
        <v>1020</v>
      </c>
      <c r="B14" s="165">
        <f t="shared" ref="B14:B23" si="0">D14*(1+$I$2)</f>
        <v>0.63104715239999998</v>
      </c>
      <c r="C14" s="155">
        <f t="shared" ref="C14:C23" si="1">B14*500*12</f>
        <v>3786.2829143999998</v>
      </c>
      <c r="D14" s="165">
        <v>0.63104715239999998</v>
      </c>
      <c r="E14" s="155">
        <v>3600</v>
      </c>
      <c r="F14" s="155">
        <f t="shared" ref="F14:G23" si="2">B14-D14</f>
        <v>0</v>
      </c>
      <c r="G14" s="155">
        <f t="shared" si="2"/>
        <v>186.28291439999975</v>
      </c>
      <c r="H14" s="159">
        <v>0</v>
      </c>
      <c r="I14" s="165">
        <v>0.6</v>
      </c>
      <c r="J14" s="155">
        <v>3614</v>
      </c>
      <c r="K14" s="157"/>
      <c r="L14" s="166">
        <v>1020</v>
      </c>
      <c r="M14" s="167" t="s">
        <v>2605</v>
      </c>
      <c r="N14" s="158"/>
      <c r="O14" s="158"/>
      <c r="P14" s="158"/>
      <c r="Q14" s="158"/>
      <c r="R14" s="158"/>
      <c r="S14" s="158"/>
      <c r="T14" s="158"/>
      <c r="U14" s="158"/>
    </row>
    <row r="15" spans="1:21" s="104" customFormat="1" ht="15.5">
      <c r="A15" s="164">
        <v>1024</v>
      </c>
      <c r="B15" s="165">
        <f t="shared" si="0"/>
        <v>0.65208205748000003</v>
      </c>
      <c r="C15" s="155">
        <f t="shared" si="1"/>
        <v>3912.49234488</v>
      </c>
      <c r="D15" s="165">
        <v>0.65208205748000003</v>
      </c>
      <c r="E15" s="155">
        <v>3720</v>
      </c>
      <c r="F15" s="155">
        <f t="shared" si="2"/>
        <v>0</v>
      </c>
      <c r="G15" s="155">
        <f t="shared" si="2"/>
        <v>192.49234488000002</v>
      </c>
      <c r="H15" s="159">
        <v>0</v>
      </c>
      <c r="I15" s="165">
        <v>0.62</v>
      </c>
      <c r="J15" s="155">
        <v>3711</v>
      </c>
      <c r="K15" s="157"/>
      <c r="L15" s="166">
        <v>1024</v>
      </c>
      <c r="M15" s="167" t="s">
        <v>2606</v>
      </c>
      <c r="N15" s="158"/>
      <c r="O15" s="158"/>
      <c r="P15" s="158"/>
      <c r="Q15" s="158"/>
      <c r="R15" s="158"/>
      <c r="S15" s="158"/>
      <c r="T15" s="158"/>
      <c r="U15" s="158"/>
    </row>
    <row r="16" spans="1:21" s="104" customFormat="1" ht="15.5">
      <c r="A16" s="164">
        <v>1031</v>
      </c>
      <c r="B16" s="165">
        <f t="shared" si="0"/>
        <v>0.68363441510000011</v>
      </c>
      <c r="C16" s="155">
        <f t="shared" si="1"/>
        <v>4101.8064906</v>
      </c>
      <c r="D16" s="165">
        <v>0.68363441510000011</v>
      </c>
      <c r="E16" s="155">
        <v>3900</v>
      </c>
      <c r="F16" s="155">
        <f t="shared" si="2"/>
        <v>0</v>
      </c>
      <c r="G16" s="155">
        <f t="shared" si="2"/>
        <v>201.80649059999996</v>
      </c>
      <c r="H16" s="159">
        <v>0</v>
      </c>
      <c r="I16" s="165">
        <v>0.65</v>
      </c>
      <c r="J16" s="155">
        <v>3907</v>
      </c>
      <c r="K16" s="157"/>
      <c r="L16" s="166">
        <v>1031</v>
      </c>
      <c r="M16" s="167" t="s">
        <v>2607</v>
      </c>
      <c r="N16" s="158"/>
      <c r="O16" s="158"/>
      <c r="P16" s="158"/>
      <c r="Q16" s="158"/>
      <c r="R16" s="158"/>
      <c r="S16" s="158"/>
      <c r="T16" s="158"/>
      <c r="U16" s="158"/>
    </row>
    <row r="17" spans="1:21" s="104" customFormat="1" ht="15.5">
      <c r="A17" s="164">
        <v>1034</v>
      </c>
      <c r="B17" s="165">
        <f t="shared" si="0"/>
        <v>0.82036129812000014</v>
      </c>
      <c r="C17" s="155">
        <f t="shared" si="1"/>
        <v>4922.1677887200003</v>
      </c>
      <c r="D17" s="165">
        <v>0.82036129812000014</v>
      </c>
      <c r="E17" s="155">
        <v>4680</v>
      </c>
      <c r="F17" s="155">
        <f t="shared" si="2"/>
        <v>0</v>
      </c>
      <c r="G17" s="155">
        <f t="shared" si="2"/>
        <v>242.16778872000032</v>
      </c>
      <c r="H17" s="159">
        <v>0</v>
      </c>
      <c r="I17" s="165">
        <v>0.78</v>
      </c>
      <c r="J17" s="155">
        <v>4688</v>
      </c>
      <c r="K17" s="157"/>
      <c r="L17" s="166">
        <v>1034</v>
      </c>
      <c r="M17" s="167" t="s">
        <v>2608</v>
      </c>
      <c r="N17" s="158"/>
      <c r="O17" s="158"/>
      <c r="P17" s="158"/>
      <c r="Q17" s="158"/>
      <c r="R17" s="158"/>
      <c r="S17" s="158"/>
      <c r="T17" s="158"/>
      <c r="U17" s="158"/>
    </row>
    <row r="18" spans="1:21" s="104" customFormat="1" ht="15.5">
      <c r="A18" s="164">
        <v>1035</v>
      </c>
      <c r="B18" s="165">
        <f t="shared" si="0"/>
        <v>0.90450091844000002</v>
      </c>
      <c r="C18" s="155">
        <f t="shared" si="1"/>
        <v>5427.0055106400005</v>
      </c>
      <c r="D18" s="165">
        <v>0.90450091844000002</v>
      </c>
      <c r="E18" s="155">
        <v>5160</v>
      </c>
      <c r="F18" s="155">
        <f t="shared" si="2"/>
        <v>0</v>
      </c>
      <c r="G18" s="155">
        <f t="shared" si="2"/>
        <v>267.00551064000047</v>
      </c>
      <c r="H18" s="159">
        <v>0</v>
      </c>
      <c r="I18" s="165">
        <v>0.86</v>
      </c>
      <c r="J18" s="155">
        <v>5176</v>
      </c>
      <c r="K18" s="157"/>
      <c r="L18" s="166">
        <v>1035</v>
      </c>
      <c r="M18" s="167" t="s">
        <v>2609</v>
      </c>
      <c r="N18" s="158"/>
      <c r="O18" s="158"/>
      <c r="P18" s="158"/>
      <c r="Q18" s="158"/>
      <c r="R18" s="158"/>
      <c r="S18" s="158"/>
      <c r="T18" s="158"/>
      <c r="U18" s="158"/>
    </row>
    <row r="19" spans="1:21" s="104" customFormat="1" ht="15.5">
      <c r="A19" s="164">
        <v>1202</v>
      </c>
      <c r="B19" s="165">
        <f t="shared" si="0"/>
        <v>0.76777403542</v>
      </c>
      <c r="C19" s="155">
        <f t="shared" si="1"/>
        <v>4606.6442125200001</v>
      </c>
      <c r="D19" s="165">
        <v>0.76777403542</v>
      </c>
      <c r="E19" s="155">
        <v>4380</v>
      </c>
      <c r="F19" s="155">
        <f t="shared" si="2"/>
        <v>0</v>
      </c>
      <c r="G19" s="155">
        <f t="shared" si="2"/>
        <v>226.64421252000011</v>
      </c>
      <c r="H19" s="159">
        <v>0</v>
      </c>
      <c r="I19" s="165">
        <v>0.73</v>
      </c>
      <c r="J19" s="155">
        <v>4395</v>
      </c>
      <c r="K19" s="157"/>
      <c r="L19" s="166">
        <v>1195</v>
      </c>
      <c r="M19" s="167" t="s">
        <v>2610</v>
      </c>
      <c r="N19" s="158"/>
      <c r="O19" s="158"/>
      <c r="P19" s="158"/>
      <c r="Q19" s="158"/>
      <c r="R19" s="158"/>
      <c r="S19" s="158"/>
      <c r="T19" s="158"/>
      <c r="U19" s="158"/>
    </row>
    <row r="20" spans="1:21" s="104" customFormat="1" ht="15.5">
      <c r="A20" s="164">
        <v>1204</v>
      </c>
      <c r="B20" s="165">
        <f t="shared" si="0"/>
        <v>1.1464023268600001</v>
      </c>
      <c r="C20" s="155">
        <f t="shared" si="1"/>
        <v>6878.4139611600003</v>
      </c>
      <c r="D20" s="165">
        <v>1.1464023268600001</v>
      </c>
      <c r="E20" s="155">
        <v>6540</v>
      </c>
      <c r="F20" s="155">
        <f t="shared" si="2"/>
        <v>0</v>
      </c>
      <c r="G20" s="155">
        <f t="shared" si="2"/>
        <v>338.41396116000033</v>
      </c>
      <c r="H20" s="159">
        <v>0</v>
      </c>
      <c r="I20" s="165">
        <v>1.0900000000000001</v>
      </c>
      <c r="J20" s="155">
        <v>6544</v>
      </c>
      <c r="K20" s="157"/>
      <c r="L20" s="166">
        <v>1202</v>
      </c>
      <c r="M20" s="167" t="s">
        <v>2611</v>
      </c>
      <c r="N20" s="158"/>
      <c r="O20" s="158"/>
      <c r="P20" s="158"/>
      <c r="Q20" s="158"/>
      <c r="R20" s="158"/>
      <c r="S20" s="158"/>
      <c r="T20" s="158"/>
      <c r="U20" s="158"/>
    </row>
    <row r="21" spans="1:21" s="104" customFormat="1" ht="15.5">
      <c r="A21" s="164">
        <v>1206</v>
      </c>
      <c r="B21" s="165">
        <f t="shared" si="0"/>
        <v>0.82036129812000014</v>
      </c>
      <c r="C21" s="155">
        <f t="shared" si="1"/>
        <v>4922.1677887200003</v>
      </c>
      <c r="D21" s="165">
        <v>0.82036129812000014</v>
      </c>
      <c r="E21" s="155">
        <v>4680</v>
      </c>
      <c r="F21" s="155">
        <f t="shared" si="2"/>
        <v>0</v>
      </c>
      <c r="G21" s="155">
        <f t="shared" si="2"/>
        <v>242.16778872000032</v>
      </c>
      <c r="H21" s="159">
        <v>0</v>
      </c>
      <c r="I21" s="165">
        <v>0.78</v>
      </c>
      <c r="J21" s="155">
        <v>4688</v>
      </c>
      <c r="K21" s="157"/>
      <c r="L21" s="166">
        <v>1204</v>
      </c>
      <c r="M21" s="167" t="s">
        <v>2612</v>
      </c>
      <c r="N21" s="158"/>
      <c r="O21" s="158"/>
      <c r="P21" s="158"/>
      <c r="Q21" s="158"/>
      <c r="R21" s="158"/>
      <c r="S21" s="158"/>
      <c r="T21" s="158"/>
      <c r="U21" s="158"/>
    </row>
    <row r="22" spans="1:21" s="104" customFormat="1" ht="15.5">
      <c r="A22" s="164">
        <v>1209</v>
      </c>
      <c r="B22" s="165">
        <f t="shared" si="0"/>
        <v>0.90450091844000002</v>
      </c>
      <c r="C22" s="155">
        <f t="shared" si="1"/>
        <v>5427.0055106400005</v>
      </c>
      <c r="D22" s="165">
        <v>0.90450091844000002</v>
      </c>
      <c r="E22" s="155">
        <v>5160</v>
      </c>
      <c r="F22" s="155">
        <f t="shared" si="2"/>
        <v>0</v>
      </c>
      <c r="G22" s="155">
        <f t="shared" si="2"/>
        <v>267.00551064000047</v>
      </c>
      <c r="H22" s="159">
        <v>0</v>
      </c>
      <c r="I22" s="165">
        <v>0.86</v>
      </c>
      <c r="J22" s="155">
        <v>5176</v>
      </c>
      <c r="K22" s="157"/>
      <c r="L22" s="166">
        <v>1205</v>
      </c>
      <c r="M22" s="167" t="s">
        <v>1733</v>
      </c>
      <c r="N22" s="158"/>
      <c r="O22" s="158"/>
      <c r="P22" s="158"/>
      <c r="Q22" s="158"/>
      <c r="R22" s="158"/>
      <c r="S22" s="158"/>
      <c r="T22" s="158"/>
      <c r="U22" s="158"/>
    </row>
    <row r="23" spans="1:21" s="104" customFormat="1" ht="15.5">
      <c r="A23" s="164">
        <v>1210</v>
      </c>
      <c r="B23" s="165">
        <f t="shared" si="0"/>
        <v>0.92553582352000008</v>
      </c>
      <c r="C23" s="155">
        <f t="shared" si="1"/>
        <v>5553.2149411200007</v>
      </c>
      <c r="D23" s="165">
        <v>0.92553582352000008</v>
      </c>
      <c r="E23" s="155">
        <v>5280</v>
      </c>
      <c r="F23" s="155">
        <f t="shared" si="2"/>
        <v>0</v>
      </c>
      <c r="G23" s="155">
        <f t="shared" si="2"/>
        <v>273.21494112000073</v>
      </c>
      <c r="H23" s="159">
        <v>0</v>
      </c>
      <c r="I23" s="165">
        <v>0.88</v>
      </c>
      <c r="J23" s="155">
        <v>5274</v>
      </c>
      <c r="K23" s="157"/>
      <c r="L23" s="166">
        <v>1206</v>
      </c>
      <c r="M23" s="167" t="s">
        <v>2613</v>
      </c>
      <c r="N23" s="158"/>
      <c r="O23" s="158"/>
      <c r="P23" s="158"/>
      <c r="Q23" s="158"/>
      <c r="R23" s="158"/>
      <c r="S23" s="158"/>
      <c r="T23" s="158"/>
      <c r="U23" s="158"/>
    </row>
    <row r="24" spans="1:21" s="104" customFormat="1" ht="15.75" customHeight="1">
      <c r="A24" s="164">
        <v>1211</v>
      </c>
      <c r="B24" s="165" t="s">
        <v>2614</v>
      </c>
      <c r="C24" s="155" t="s">
        <v>358</v>
      </c>
      <c r="D24" s="155" t="s">
        <v>2614</v>
      </c>
      <c r="E24" s="155" t="s">
        <v>358</v>
      </c>
      <c r="F24" s="155" t="s">
        <v>358</v>
      </c>
      <c r="G24" s="155" t="s">
        <v>358</v>
      </c>
      <c r="H24" s="155" t="s">
        <v>358</v>
      </c>
      <c r="I24" s="155" t="s">
        <v>358</v>
      </c>
      <c r="J24" s="155" t="s">
        <v>358</v>
      </c>
      <c r="K24" s="157"/>
      <c r="L24" s="166">
        <v>1209</v>
      </c>
      <c r="M24" s="167" t="s">
        <v>2615</v>
      </c>
      <c r="N24" s="158"/>
      <c r="O24" s="158"/>
      <c r="P24" s="158"/>
      <c r="Q24" s="158"/>
      <c r="R24" s="158"/>
      <c r="S24" s="158"/>
      <c r="T24" s="158"/>
      <c r="U24" s="158"/>
    </row>
    <row r="25" spans="1:21" s="104" customFormat="1" ht="15.75" customHeight="1">
      <c r="A25" s="164">
        <v>1212</v>
      </c>
      <c r="B25" s="165">
        <f t="shared" ref="B25:B26" si="3">D25*(1+$I$2)</f>
        <v>0.76777403542</v>
      </c>
      <c r="C25" s="155">
        <f t="shared" ref="C25:C26" si="4">B25*500*12</f>
        <v>4606.6442125200001</v>
      </c>
      <c r="D25" s="165">
        <v>0.76777403542</v>
      </c>
      <c r="E25" s="155">
        <v>4380</v>
      </c>
      <c r="F25" s="155">
        <f t="shared" ref="F25:G26" si="5">B25-D25</f>
        <v>0</v>
      </c>
      <c r="G25" s="155">
        <f t="shared" si="5"/>
        <v>226.64421252000011</v>
      </c>
      <c r="H25" s="159">
        <v>0</v>
      </c>
      <c r="I25" s="165">
        <v>0.73</v>
      </c>
      <c r="J25" s="155">
        <v>4395</v>
      </c>
      <c r="K25" s="157"/>
      <c r="L25" s="166">
        <v>1210</v>
      </c>
      <c r="M25" s="167" t="s">
        <v>2616</v>
      </c>
      <c r="N25" s="158"/>
      <c r="O25" s="158"/>
      <c r="P25" s="158"/>
      <c r="Q25" s="158"/>
      <c r="R25" s="158"/>
      <c r="S25" s="158"/>
      <c r="T25" s="158"/>
      <c r="U25" s="158"/>
    </row>
    <row r="26" spans="1:21" s="104" customFormat="1" ht="15.75" customHeight="1">
      <c r="A26" s="164">
        <v>1226</v>
      </c>
      <c r="B26" s="165">
        <f t="shared" si="3"/>
        <v>1.2620943048</v>
      </c>
      <c r="C26" s="155">
        <f t="shared" si="4"/>
        <v>7572.5658287999995</v>
      </c>
      <c r="D26" s="165">
        <v>1.2620943048</v>
      </c>
      <c r="E26" s="155">
        <v>7200</v>
      </c>
      <c r="F26" s="155">
        <f t="shared" si="5"/>
        <v>0</v>
      </c>
      <c r="G26" s="155">
        <f t="shared" si="5"/>
        <v>372.56582879999951</v>
      </c>
      <c r="H26" s="159">
        <v>0</v>
      </c>
      <c r="I26" s="165">
        <v>1.2</v>
      </c>
      <c r="J26" s="155">
        <v>7227</v>
      </c>
      <c r="K26" s="157"/>
      <c r="L26" s="166">
        <v>1211</v>
      </c>
      <c r="M26" s="167" t="s">
        <v>2617</v>
      </c>
      <c r="N26" s="158"/>
      <c r="O26" s="158"/>
      <c r="P26" s="158"/>
      <c r="Q26" s="158"/>
      <c r="R26" s="158"/>
      <c r="S26" s="158"/>
      <c r="T26" s="158"/>
      <c r="U26" s="158"/>
    </row>
    <row r="27" spans="1:21" s="104" customFormat="1" ht="15.75" customHeight="1">
      <c r="A27" s="164">
        <v>1227</v>
      </c>
      <c r="B27" s="165" t="s">
        <v>2614</v>
      </c>
      <c r="C27" s="155" t="s">
        <v>358</v>
      </c>
      <c r="D27" s="155" t="s">
        <v>2614</v>
      </c>
      <c r="E27" s="155" t="s">
        <v>358</v>
      </c>
      <c r="F27" s="155" t="s">
        <v>358</v>
      </c>
      <c r="G27" s="155" t="s">
        <v>358</v>
      </c>
      <c r="H27" s="159" t="s">
        <v>358</v>
      </c>
      <c r="I27" s="155" t="s">
        <v>358</v>
      </c>
      <c r="J27" s="155" t="s">
        <v>358</v>
      </c>
      <c r="K27" s="157"/>
      <c r="L27" s="166">
        <v>1212</v>
      </c>
      <c r="M27" s="167" t="s">
        <v>2618</v>
      </c>
      <c r="N27" s="158"/>
      <c r="O27" s="158"/>
      <c r="P27" s="158"/>
      <c r="Q27" s="158"/>
      <c r="R27" s="158"/>
      <c r="S27" s="158"/>
      <c r="T27" s="158"/>
      <c r="U27" s="158"/>
    </row>
    <row r="28" spans="1:21" s="104" customFormat="1" ht="15.75" customHeight="1">
      <c r="A28" s="164">
        <v>1237</v>
      </c>
      <c r="B28" s="165">
        <f t="shared" ref="B28:B30" si="6">D28*(1+$I$2)</f>
        <v>1.12536742178</v>
      </c>
      <c r="C28" s="155">
        <f t="shared" ref="C28:C30" si="7">B28*500*12</f>
        <v>6752.204530680001</v>
      </c>
      <c r="D28" s="165">
        <v>1.12536742178</v>
      </c>
      <c r="E28" s="155">
        <v>6420</v>
      </c>
      <c r="F28" s="155">
        <f t="shared" ref="F28:G30" si="8">B28-D28</f>
        <v>0</v>
      </c>
      <c r="G28" s="155">
        <f t="shared" si="8"/>
        <v>332.20453068000097</v>
      </c>
      <c r="H28" s="159">
        <v>0</v>
      </c>
      <c r="I28" s="165">
        <v>1.07</v>
      </c>
      <c r="J28" s="155">
        <v>6446</v>
      </c>
      <c r="K28" s="157"/>
      <c r="L28" s="166">
        <v>1226</v>
      </c>
      <c r="M28" s="167" t="s">
        <v>2619</v>
      </c>
      <c r="N28" s="158"/>
      <c r="O28" s="158"/>
      <c r="P28" s="158"/>
      <c r="Q28" s="158"/>
      <c r="R28" s="158"/>
      <c r="S28" s="158"/>
      <c r="T28" s="158"/>
      <c r="U28" s="158"/>
    </row>
    <row r="29" spans="1:21" s="104" customFormat="1" ht="15.75" customHeight="1">
      <c r="A29" s="164">
        <v>1247</v>
      </c>
      <c r="B29" s="165">
        <f t="shared" si="6"/>
        <v>1.0622627065400001</v>
      </c>
      <c r="C29" s="155">
        <f t="shared" si="7"/>
        <v>6373.5762392400011</v>
      </c>
      <c r="D29" s="165">
        <v>1.0622627065400001</v>
      </c>
      <c r="E29" s="155">
        <v>6060</v>
      </c>
      <c r="F29" s="155">
        <f t="shared" si="8"/>
        <v>0</v>
      </c>
      <c r="G29" s="155">
        <f t="shared" si="8"/>
        <v>313.57623924000109</v>
      </c>
      <c r="H29" s="159">
        <v>0</v>
      </c>
      <c r="I29" s="165">
        <v>1.01</v>
      </c>
      <c r="J29" s="155">
        <v>6055</v>
      </c>
      <c r="K29" s="157"/>
      <c r="L29" s="166">
        <v>1227</v>
      </c>
      <c r="M29" s="167" t="s">
        <v>817</v>
      </c>
      <c r="N29" s="158"/>
      <c r="O29" s="158"/>
      <c r="P29" s="158"/>
      <c r="Q29" s="158"/>
      <c r="R29" s="158"/>
      <c r="S29" s="158"/>
      <c r="T29" s="158"/>
      <c r="U29" s="158"/>
    </row>
    <row r="30" spans="1:21" s="104" customFormat="1" ht="15.75" customHeight="1">
      <c r="A30" s="164">
        <v>1248</v>
      </c>
      <c r="B30" s="165">
        <f t="shared" si="6"/>
        <v>0.78880894050000006</v>
      </c>
      <c r="C30" s="155">
        <f t="shared" si="7"/>
        <v>4732.8536430000004</v>
      </c>
      <c r="D30" s="165">
        <v>0.78880894050000006</v>
      </c>
      <c r="E30" s="155">
        <v>4500</v>
      </c>
      <c r="F30" s="155">
        <f t="shared" si="8"/>
        <v>0</v>
      </c>
      <c r="G30" s="155">
        <f t="shared" si="8"/>
        <v>232.85364300000037</v>
      </c>
      <c r="H30" s="159">
        <v>0</v>
      </c>
      <c r="I30" s="165">
        <v>0.75</v>
      </c>
      <c r="J30" s="155">
        <v>4493</v>
      </c>
      <c r="K30" s="157"/>
      <c r="L30" s="166">
        <v>1237</v>
      </c>
      <c r="M30" s="167" t="s">
        <v>2620</v>
      </c>
      <c r="N30" s="158"/>
      <c r="O30" s="158"/>
      <c r="P30" s="158"/>
      <c r="Q30" s="158"/>
      <c r="R30" s="158"/>
      <c r="S30" s="158"/>
      <c r="T30" s="158"/>
      <c r="U30" s="158"/>
    </row>
    <row r="31" spans="1:21" s="104" customFormat="1" ht="13.5" customHeight="1">
      <c r="A31" s="168"/>
      <c r="B31" s="168"/>
      <c r="C31" s="169"/>
      <c r="D31" s="158"/>
      <c r="E31" s="158"/>
      <c r="F31" s="158"/>
      <c r="G31" s="158"/>
      <c r="H31" s="158"/>
      <c r="I31" s="158"/>
      <c r="J31" s="158"/>
      <c r="K31" s="158"/>
      <c r="L31" s="166">
        <v>1247</v>
      </c>
      <c r="M31" s="167" t="s">
        <v>2621</v>
      </c>
      <c r="N31" s="158"/>
      <c r="O31" s="158"/>
      <c r="P31" s="158"/>
      <c r="Q31" s="158"/>
      <c r="R31" s="158"/>
      <c r="S31" s="158"/>
      <c r="T31" s="158"/>
      <c r="U31" s="158"/>
    </row>
    <row r="32" spans="1:21" s="104" customFormat="1" ht="13.5" customHeight="1">
      <c r="A32" s="168" t="s">
        <v>2657</v>
      </c>
      <c r="B32" s="168"/>
      <c r="C32" s="169"/>
      <c r="D32" s="158"/>
      <c r="E32" s="158"/>
      <c r="F32" s="158"/>
      <c r="G32" s="158"/>
      <c r="H32" s="158"/>
      <c r="I32" s="158"/>
      <c r="J32" s="158"/>
      <c r="K32" s="158"/>
      <c r="L32" s="166">
        <v>1248</v>
      </c>
      <c r="M32" s="167" t="s">
        <v>2622</v>
      </c>
      <c r="N32" s="158"/>
      <c r="O32" s="158"/>
      <c r="P32" s="158"/>
      <c r="Q32" s="158"/>
      <c r="R32" s="158"/>
      <c r="S32" s="158"/>
      <c r="T32" s="158"/>
      <c r="U32" s="158"/>
    </row>
    <row r="33" spans="1:21" s="104" customFormat="1" ht="13.5" customHeight="1">
      <c r="A33" s="168"/>
      <c r="B33" s="168"/>
      <c r="C33" s="169"/>
      <c r="D33" s="158"/>
      <c r="E33" s="158"/>
      <c r="F33" s="158"/>
      <c r="G33" s="158"/>
      <c r="H33" s="158"/>
      <c r="I33" s="158"/>
      <c r="J33" s="158"/>
      <c r="K33" s="158"/>
      <c r="L33" s="166">
        <v>1252</v>
      </c>
      <c r="M33" s="167" t="s">
        <v>776</v>
      </c>
      <c r="N33" s="158"/>
      <c r="O33" s="158"/>
      <c r="P33" s="158"/>
      <c r="Q33" s="158"/>
      <c r="R33" s="158"/>
      <c r="S33" s="158"/>
      <c r="T33" s="158"/>
      <c r="U33" s="158"/>
    </row>
    <row r="34" spans="1:21" s="104" customFormat="1" ht="13.5" customHeight="1">
      <c r="A34" s="168"/>
      <c r="B34" s="170"/>
      <c r="C34" s="169"/>
      <c r="D34" s="158"/>
      <c r="E34" s="158"/>
      <c r="F34" s="158"/>
      <c r="G34" s="158"/>
      <c r="H34" s="158"/>
      <c r="I34" s="158"/>
      <c r="J34" s="158"/>
      <c r="K34" s="158"/>
      <c r="L34" s="166">
        <v>1253</v>
      </c>
      <c r="M34" s="167" t="s">
        <v>2623</v>
      </c>
      <c r="N34" s="158"/>
      <c r="O34" s="158"/>
      <c r="P34" s="158"/>
      <c r="Q34" s="158"/>
      <c r="R34" s="158"/>
      <c r="S34" s="158"/>
      <c r="T34" s="158"/>
      <c r="U34" s="158"/>
    </row>
    <row r="35" spans="1:21" ht="13.5" customHeight="1">
      <c r="A35" s="32"/>
      <c r="B35" s="32"/>
      <c r="C35" s="33"/>
      <c r="D35" s="26"/>
      <c r="E35" s="26"/>
      <c r="F35" s="26"/>
      <c r="G35" s="26"/>
      <c r="H35" s="26"/>
      <c r="I35" s="26"/>
      <c r="J35" s="26"/>
      <c r="K35" s="26"/>
      <c r="L35" s="15">
        <v>1254</v>
      </c>
      <c r="M35" s="31" t="s">
        <v>845</v>
      </c>
      <c r="N35" s="26"/>
      <c r="O35" s="26"/>
      <c r="P35" s="26"/>
      <c r="Q35" s="26"/>
      <c r="R35" s="26"/>
      <c r="S35" s="26"/>
      <c r="T35" s="26"/>
      <c r="U35" s="26"/>
    </row>
    <row r="36" spans="1:21" ht="13.5" customHeight="1">
      <c r="A36" s="32"/>
      <c r="B36" s="32"/>
      <c r="C36" s="33"/>
      <c r="D36" s="26"/>
      <c r="E36" s="26"/>
      <c r="F36" s="26"/>
      <c r="G36" s="26"/>
      <c r="H36" s="26"/>
      <c r="I36" s="26"/>
      <c r="J36" s="26"/>
      <c r="K36" s="26"/>
      <c r="L36" s="15">
        <v>1256</v>
      </c>
      <c r="M36" s="31" t="s">
        <v>2624</v>
      </c>
      <c r="N36" s="26"/>
      <c r="O36" s="26"/>
      <c r="P36" s="26"/>
      <c r="Q36" s="26"/>
      <c r="R36" s="26"/>
      <c r="S36" s="26"/>
      <c r="T36" s="26"/>
      <c r="U36" s="26"/>
    </row>
    <row r="37" spans="1:21" ht="13.5" customHeight="1">
      <c r="A37" s="32"/>
      <c r="B37" s="32"/>
      <c r="C37" s="33"/>
      <c r="D37" s="34"/>
      <c r="E37" s="26"/>
      <c r="F37" s="26"/>
      <c r="G37" s="26"/>
      <c r="H37" s="26"/>
      <c r="I37" s="26"/>
      <c r="J37" s="26"/>
      <c r="K37" s="26"/>
      <c r="L37" s="15">
        <v>1257</v>
      </c>
      <c r="M37" s="31" t="s">
        <v>1944</v>
      </c>
      <c r="N37" s="26"/>
      <c r="O37" s="26"/>
      <c r="P37" s="26"/>
      <c r="Q37" s="26"/>
      <c r="R37" s="26"/>
      <c r="S37" s="26"/>
      <c r="T37" s="26"/>
      <c r="U37" s="26"/>
    </row>
    <row r="38" spans="1:21" ht="13.5" customHeight="1">
      <c r="A38" s="32"/>
      <c r="B38" s="32"/>
      <c r="C38" s="33"/>
      <c r="D38" s="26"/>
      <c r="E38" s="26"/>
      <c r="F38" s="26"/>
      <c r="G38" s="26"/>
      <c r="H38" s="26"/>
      <c r="I38" s="26"/>
      <c r="J38" s="26"/>
      <c r="K38" s="26"/>
      <c r="L38" s="15">
        <v>1300</v>
      </c>
      <c r="M38" s="31" t="s">
        <v>1238</v>
      </c>
      <c r="N38" s="26"/>
      <c r="O38" s="26"/>
      <c r="P38" s="26"/>
      <c r="Q38" s="26"/>
      <c r="R38" s="26"/>
      <c r="S38" s="26"/>
      <c r="T38" s="26"/>
      <c r="U38" s="26"/>
    </row>
    <row r="39" spans="1:21" ht="13.5" customHeight="1">
      <c r="A39" s="32"/>
      <c r="B39" s="32"/>
      <c r="C39" s="33"/>
      <c r="D39" s="26"/>
      <c r="E39" s="26"/>
      <c r="F39" s="26"/>
      <c r="G39" s="26"/>
      <c r="H39" s="26"/>
      <c r="I39" s="26"/>
      <c r="J39" s="26"/>
      <c r="K39" s="26"/>
      <c r="L39" s="15">
        <v>1301</v>
      </c>
      <c r="M39" s="31" t="s">
        <v>2625</v>
      </c>
      <c r="N39" s="26"/>
      <c r="O39" s="26"/>
      <c r="P39" s="26"/>
      <c r="Q39" s="26"/>
      <c r="R39" s="26"/>
      <c r="S39" s="26"/>
      <c r="T39" s="26"/>
      <c r="U39" s="26"/>
    </row>
    <row r="40" spans="1:21" ht="13.5" customHeight="1">
      <c r="A40" s="32"/>
      <c r="B40" s="32"/>
      <c r="C40" s="33"/>
      <c r="D40" s="26"/>
      <c r="E40" s="26"/>
      <c r="F40" s="26"/>
      <c r="G40" s="26"/>
      <c r="H40" s="26"/>
      <c r="I40" s="26"/>
      <c r="J40" s="26"/>
      <c r="K40" s="26"/>
      <c r="L40" s="15">
        <v>1302</v>
      </c>
      <c r="M40" s="31" t="s">
        <v>2626</v>
      </c>
      <c r="N40" s="26"/>
      <c r="O40" s="26"/>
      <c r="P40" s="26"/>
      <c r="Q40" s="26"/>
      <c r="R40" s="26"/>
      <c r="S40" s="26"/>
      <c r="T40" s="26"/>
      <c r="U40" s="26"/>
    </row>
    <row r="41" spans="1:21" ht="13.5" customHeight="1">
      <c r="A41" s="32"/>
      <c r="B41" s="32"/>
      <c r="C41" s="33"/>
      <c r="D41" s="26"/>
      <c r="E41" s="26"/>
      <c r="F41" s="26"/>
      <c r="G41" s="26"/>
      <c r="H41" s="26"/>
      <c r="I41" s="26"/>
      <c r="J41" s="26"/>
      <c r="K41" s="26"/>
      <c r="L41" s="15">
        <v>1320</v>
      </c>
      <c r="M41" s="31" t="s">
        <v>791</v>
      </c>
      <c r="N41" s="26"/>
      <c r="O41" s="26"/>
      <c r="P41" s="26"/>
      <c r="Q41" s="26"/>
      <c r="R41" s="26"/>
      <c r="S41" s="26"/>
      <c r="T41" s="26"/>
      <c r="U41" s="26"/>
    </row>
    <row r="42" spans="1:21" ht="13.5" customHeight="1">
      <c r="A42" s="32"/>
      <c r="B42" s="32"/>
      <c r="C42" s="33"/>
      <c r="D42" s="26"/>
      <c r="E42" s="26"/>
      <c r="F42" s="26"/>
      <c r="G42" s="26"/>
      <c r="H42" s="26"/>
      <c r="I42" s="26"/>
      <c r="J42" s="26"/>
      <c r="K42" s="26"/>
      <c r="L42" s="15">
        <v>1325</v>
      </c>
      <c r="M42" s="31" t="s">
        <v>1142</v>
      </c>
      <c r="N42" s="26"/>
      <c r="O42" s="26"/>
      <c r="P42" s="26"/>
      <c r="Q42" s="26"/>
      <c r="R42" s="26"/>
      <c r="S42" s="26"/>
      <c r="T42" s="26"/>
      <c r="U42" s="26"/>
    </row>
    <row r="43" spans="1:21" ht="13.5" customHeight="1">
      <c r="A43" s="32"/>
      <c r="B43" s="32"/>
      <c r="C43" s="33"/>
      <c r="D43" s="26"/>
      <c r="E43" s="26"/>
      <c r="F43" s="26"/>
      <c r="G43" s="26"/>
      <c r="H43" s="26"/>
      <c r="I43" s="26"/>
      <c r="J43" s="26"/>
      <c r="K43" s="26"/>
      <c r="L43" s="15">
        <v>1335</v>
      </c>
      <c r="M43" s="31" t="s">
        <v>2627</v>
      </c>
      <c r="N43" s="26"/>
      <c r="O43" s="26"/>
      <c r="P43" s="26"/>
      <c r="Q43" s="26"/>
      <c r="R43" s="26"/>
      <c r="S43" s="26"/>
      <c r="T43" s="26"/>
      <c r="U43" s="26"/>
    </row>
    <row r="44" spans="1:21" ht="13.5" customHeight="1">
      <c r="A44" s="32"/>
      <c r="B44" s="32"/>
      <c r="C44" s="33"/>
      <c r="D44" s="26"/>
      <c r="E44" s="26"/>
      <c r="F44" s="26"/>
      <c r="G44" s="26"/>
      <c r="H44" s="26"/>
      <c r="I44" s="26"/>
      <c r="J44" s="26"/>
      <c r="K44" s="26"/>
      <c r="L44" s="15">
        <v>1340</v>
      </c>
      <c r="M44" s="31" t="s">
        <v>2628</v>
      </c>
      <c r="N44" s="26"/>
      <c r="O44" s="26"/>
      <c r="P44" s="26"/>
      <c r="Q44" s="26"/>
      <c r="R44" s="26"/>
      <c r="S44" s="26"/>
      <c r="T44" s="26"/>
      <c r="U44" s="26"/>
    </row>
    <row r="45" spans="1:21" ht="13.5" customHeight="1">
      <c r="A45" s="32"/>
      <c r="B45" s="32"/>
      <c r="C45" s="33"/>
      <c r="D45" s="26"/>
      <c r="E45" s="26"/>
      <c r="F45" s="26"/>
      <c r="G45" s="26"/>
      <c r="H45" s="26"/>
      <c r="I45" s="26"/>
      <c r="J45" s="26"/>
      <c r="K45" s="26"/>
      <c r="L45" s="15">
        <v>1500</v>
      </c>
      <c r="M45" s="31" t="s">
        <v>2629</v>
      </c>
      <c r="N45" s="26"/>
      <c r="O45" s="26"/>
      <c r="P45" s="26"/>
      <c r="Q45" s="26"/>
      <c r="R45" s="26"/>
      <c r="S45" s="26"/>
      <c r="T45" s="26"/>
      <c r="U45" s="26"/>
    </row>
    <row r="46" spans="1:21" ht="13.5" customHeight="1">
      <c r="A46" s="32"/>
      <c r="B46" s="32"/>
      <c r="C46" s="33"/>
      <c r="D46" s="26"/>
      <c r="E46" s="26"/>
      <c r="F46" s="26"/>
      <c r="G46" s="26"/>
      <c r="H46" s="26"/>
      <c r="I46" s="26"/>
      <c r="J46" s="26"/>
      <c r="K46" s="26"/>
      <c r="L46" s="15">
        <v>1600</v>
      </c>
      <c r="M46" s="31" t="s">
        <v>893</v>
      </c>
      <c r="N46" s="26"/>
      <c r="O46" s="26"/>
      <c r="P46" s="26"/>
      <c r="Q46" s="26"/>
      <c r="R46" s="26"/>
      <c r="S46" s="26"/>
      <c r="T46" s="26"/>
      <c r="U46" s="26"/>
    </row>
    <row r="47" spans="1:21" ht="13.5" customHeight="1">
      <c r="A47" s="32"/>
      <c r="B47" s="32"/>
      <c r="C47" s="33"/>
      <c r="D47" s="26"/>
      <c r="E47" s="26"/>
      <c r="F47" s="26"/>
      <c r="G47" s="26"/>
      <c r="H47" s="26"/>
      <c r="I47" s="26"/>
      <c r="J47" s="26"/>
      <c r="K47" s="26"/>
      <c r="L47" s="15">
        <v>1625</v>
      </c>
      <c r="M47" s="31" t="s">
        <v>2630</v>
      </c>
      <c r="N47" s="26"/>
      <c r="O47" s="26"/>
      <c r="P47" s="26"/>
      <c r="Q47" s="26"/>
      <c r="R47" s="26"/>
      <c r="S47" s="26"/>
      <c r="T47" s="26"/>
      <c r="U47" s="26"/>
    </row>
    <row r="48" spans="1:21" ht="13.5" customHeight="1">
      <c r="A48" s="32"/>
      <c r="B48" s="32"/>
      <c r="C48" s="26"/>
      <c r="D48" s="26"/>
      <c r="E48" s="26"/>
      <c r="F48" s="26"/>
      <c r="G48" s="26"/>
      <c r="H48" s="26"/>
      <c r="I48" s="26"/>
      <c r="J48" s="26"/>
      <c r="K48" s="26"/>
      <c r="L48" s="15">
        <v>1640</v>
      </c>
      <c r="M48" s="31" t="s">
        <v>906</v>
      </c>
      <c r="N48" s="26"/>
      <c r="O48" s="26"/>
      <c r="P48" s="26"/>
      <c r="Q48" s="26"/>
      <c r="R48" s="26"/>
      <c r="S48" s="26"/>
      <c r="T48" s="26"/>
      <c r="U48" s="26"/>
    </row>
    <row r="49" spans="1:21" ht="13.5" customHeight="1">
      <c r="A49" s="32"/>
      <c r="B49" s="32"/>
      <c r="C49" s="26"/>
      <c r="D49" s="26"/>
      <c r="E49" s="26"/>
      <c r="F49" s="26"/>
      <c r="G49" s="26"/>
      <c r="H49" s="26"/>
      <c r="I49" s="26"/>
      <c r="J49" s="26"/>
      <c r="K49" s="26"/>
      <c r="L49" s="15">
        <v>1665</v>
      </c>
      <c r="M49" s="31" t="s">
        <v>2631</v>
      </c>
      <c r="N49" s="26"/>
      <c r="O49" s="26"/>
      <c r="P49" s="26"/>
      <c r="Q49" s="26"/>
      <c r="R49" s="26"/>
      <c r="S49" s="26"/>
      <c r="T49" s="26"/>
      <c r="U49" s="26"/>
    </row>
    <row r="50" spans="1:21" ht="13.5" customHeight="1">
      <c r="A50" s="32"/>
      <c r="B50" s="32"/>
      <c r="C50" s="26"/>
      <c r="D50" s="26"/>
      <c r="E50" s="26"/>
      <c r="F50" s="26"/>
      <c r="G50" s="26"/>
      <c r="H50" s="26"/>
      <c r="I50" s="26"/>
      <c r="J50" s="26"/>
      <c r="K50" s="26"/>
      <c r="L50" s="15">
        <v>1667</v>
      </c>
      <c r="M50" s="31" t="s">
        <v>2632</v>
      </c>
      <c r="N50" s="26"/>
      <c r="O50" s="26"/>
      <c r="P50" s="26"/>
      <c r="Q50" s="26"/>
      <c r="R50" s="26"/>
      <c r="S50" s="26"/>
      <c r="T50" s="26"/>
      <c r="U50" s="26"/>
    </row>
    <row r="51" spans="1:21" ht="13.5" customHeight="1">
      <c r="A51" s="32"/>
      <c r="B51" s="32"/>
      <c r="C51" s="26"/>
      <c r="D51" s="26"/>
      <c r="E51" s="26"/>
      <c r="F51" s="26"/>
      <c r="G51" s="26"/>
      <c r="H51" s="26"/>
      <c r="I51" s="26"/>
      <c r="J51" s="26"/>
      <c r="K51" s="26"/>
      <c r="L51" s="15">
        <v>2020</v>
      </c>
      <c r="M51" s="31" t="s">
        <v>1075</v>
      </c>
      <c r="N51" s="26"/>
      <c r="O51" s="26"/>
      <c r="P51" s="26"/>
      <c r="Q51" s="26"/>
      <c r="R51" s="26"/>
      <c r="S51" s="26"/>
      <c r="T51" s="26"/>
      <c r="U51" s="26"/>
    </row>
    <row r="52" spans="1:21" ht="13.5" customHeight="1">
      <c r="A52" s="32"/>
      <c r="B52" s="32"/>
      <c r="C52" s="26"/>
      <c r="D52" s="26"/>
      <c r="E52" s="26"/>
      <c r="F52" s="26"/>
      <c r="G52" s="26"/>
      <c r="H52" s="26"/>
      <c r="I52" s="26"/>
      <c r="J52" s="26"/>
      <c r="K52" s="26"/>
      <c r="L52" s="15">
        <v>3000</v>
      </c>
      <c r="M52" s="31" t="s">
        <v>2052</v>
      </c>
      <c r="N52" s="26"/>
      <c r="O52" s="26"/>
      <c r="P52" s="26"/>
      <c r="Q52" s="26"/>
      <c r="R52" s="26"/>
      <c r="S52" s="26"/>
      <c r="T52" s="26"/>
      <c r="U52" s="26"/>
    </row>
    <row r="53" spans="1:21" ht="13.5" customHeight="1">
      <c r="A53" s="32"/>
      <c r="B53" s="32"/>
      <c r="C53" s="26"/>
      <c r="D53" s="26"/>
      <c r="E53" s="26"/>
      <c r="F53" s="26"/>
      <c r="G53" s="26"/>
      <c r="H53" s="26"/>
      <c r="I53" s="26"/>
      <c r="J53" s="26"/>
      <c r="K53" s="26"/>
      <c r="L53" s="15">
        <v>3001</v>
      </c>
      <c r="M53" s="31" t="s">
        <v>2633</v>
      </c>
      <c r="N53" s="26"/>
      <c r="O53" s="26"/>
      <c r="P53" s="26"/>
      <c r="Q53" s="26"/>
      <c r="R53" s="26"/>
      <c r="S53" s="26"/>
      <c r="T53" s="26"/>
      <c r="U53" s="26"/>
    </row>
    <row r="54" spans="1:21" ht="13.5" customHeight="1">
      <c r="A54" s="32"/>
      <c r="B54" s="32"/>
      <c r="C54" s="26"/>
      <c r="D54" s="26"/>
      <c r="E54" s="26"/>
      <c r="F54" s="26"/>
      <c r="G54" s="26"/>
      <c r="H54" s="26"/>
      <c r="I54" s="26"/>
      <c r="J54" s="26"/>
      <c r="K54" s="26"/>
      <c r="L54" s="15">
        <v>3004</v>
      </c>
      <c r="M54" s="31" t="s">
        <v>2634</v>
      </c>
      <c r="N54" s="26"/>
      <c r="O54" s="26"/>
      <c r="P54" s="26"/>
      <c r="Q54" s="26"/>
      <c r="R54" s="26"/>
      <c r="S54" s="26"/>
      <c r="T54" s="26"/>
      <c r="U54" s="26"/>
    </row>
    <row r="55" spans="1:21" ht="13.5" customHeight="1">
      <c r="A55" s="32"/>
      <c r="B55" s="32"/>
      <c r="C55" s="26"/>
      <c r="D55" s="26"/>
      <c r="E55" s="26"/>
      <c r="F55" s="26"/>
      <c r="G55" s="26"/>
      <c r="H55" s="26"/>
      <c r="I55" s="26"/>
      <c r="J55" s="26"/>
      <c r="K55" s="26"/>
      <c r="L55" s="15">
        <v>3007</v>
      </c>
      <c r="M55" s="31" t="s">
        <v>2099</v>
      </c>
      <c r="N55" s="26"/>
      <c r="O55" s="26"/>
      <c r="P55" s="26"/>
      <c r="Q55" s="26"/>
      <c r="R55" s="26"/>
      <c r="S55" s="26"/>
      <c r="T55" s="26"/>
      <c r="U55" s="26"/>
    </row>
    <row r="56" spans="1:21" ht="13.5" customHeight="1">
      <c r="A56" s="32"/>
      <c r="B56" s="32"/>
      <c r="C56" s="26"/>
      <c r="D56" s="26"/>
      <c r="E56" s="26"/>
      <c r="F56" s="26"/>
      <c r="G56" s="26"/>
      <c r="H56" s="26"/>
      <c r="I56" s="26"/>
      <c r="J56" s="26"/>
      <c r="K56" s="26"/>
      <c r="L56" s="15">
        <v>4030</v>
      </c>
      <c r="M56" s="31" t="s">
        <v>2635</v>
      </c>
      <c r="N56" s="26"/>
      <c r="O56" s="26"/>
      <c r="P56" s="26"/>
      <c r="Q56" s="26"/>
      <c r="R56" s="26"/>
      <c r="S56" s="26"/>
      <c r="T56" s="26"/>
      <c r="U56" s="26"/>
    </row>
    <row r="57" spans="1:21" ht="13.5" customHeight="1">
      <c r="A57" s="32"/>
      <c r="B57" s="32"/>
      <c r="C57" s="26"/>
      <c r="D57" s="26"/>
      <c r="E57" s="26"/>
      <c r="F57" s="26"/>
      <c r="G57" s="26"/>
      <c r="H57" s="26"/>
      <c r="I57" s="26"/>
      <c r="J57" s="26"/>
      <c r="K57" s="26"/>
      <c r="L57" s="15">
        <v>4040</v>
      </c>
      <c r="M57" s="31" t="s">
        <v>2636</v>
      </c>
      <c r="N57" s="26"/>
      <c r="O57" s="26"/>
      <c r="P57" s="26"/>
      <c r="Q57" s="26"/>
      <c r="R57" s="26"/>
      <c r="S57" s="26"/>
      <c r="T57" s="26"/>
      <c r="U57" s="26"/>
    </row>
    <row r="58" spans="1:21" ht="13.5" customHeight="1">
      <c r="A58" s="32"/>
      <c r="B58" s="32"/>
      <c r="C58" s="26"/>
      <c r="D58" s="26"/>
      <c r="E58" s="26"/>
      <c r="F58" s="26"/>
      <c r="G58" s="26"/>
      <c r="H58" s="26"/>
      <c r="I58" s="26"/>
      <c r="J58" s="26"/>
      <c r="K58" s="26"/>
      <c r="L58" s="15">
        <v>9020</v>
      </c>
      <c r="M58" s="31" t="s">
        <v>2637</v>
      </c>
      <c r="N58" s="26"/>
      <c r="O58" s="26"/>
      <c r="P58" s="26"/>
      <c r="Q58" s="26"/>
      <c r="R58" s="26"/>
      <c r="S58" s="26"/>
      <c r="T58" s="26"/>
      <c r="U58" s="26"/>
    </row>
    <row r="59" spans="1:21" ht="13.5" customHeight="1">
      <c r="A59" s="32"/>
      <c r="B59" s="32"/>
      <c r="C59" s="26"/>
      <c r="D59" s="26"/>
      <c r="E59" s="26"/>
      <c r="F59" s="26"/>
      <c r="G59" s="26"/>
      <c r="H59" s="26"/>
      <c r="I59" s="26"/>
      <c r="J59" s="26"/>
      <c r="K59" s="26"/>
      <c r="L59" s="26"/>
      <c r="M59" s="26"/>
      <c r="N59" s="26"/>
      <c r="O59" s="26"/>
      <c r="P59" s="26"/>
      <c r="Q59" s="26"/>
      <c r="R59" s="26"/>
      <c r="S59" s="26"/>
      <c r="T59" s="26"/>
      <c r="U59" s="26"/>
    </row>
    <row r="60" spans="1:21" ht="13.5" customHeight="1">
      <c r="A60" s="32"/>
      <c r="B60" s="32"/>
      <c r="C60" s="26"/>
      <c r="D60" s="26"/>
      <c r="E60" s="26"/>
      <c r="F60" s="26"/>
      <c r="G60" s="26"/>
      <c r="H60" s="26"/>
      <c r="I60" s="26"/>
      <c r="J60" s="26"/>
      <c r="K60" s="26"/>
      <c r="L60" t="s">
        <v>2658</v>
      </c>
      <c r="M60" s="26"/>
      <c r="N60" s="26"/>
      <c r="O60" s="26"/>
      <c r="P60" s="26"/>
      <c r="Q60" s="26"/>
      <c r="R60" s="26"/>
      <c r="S60" s="26"/>
      <c r="T60" s="26"/>
      <c r="U60" s="26"/>
    </row>
    <row r="61" spans="1:21" ht="13.5" customHeight="1">
      <c r="A61" s="32"/>
      <c r="B61" s="32"/>
      <c r="C61" s="26"/>
      <c r="D61" s="26"/>
      <c r="E61" s="26"/>
      <c r="F61" s="26"/>
      <c r="G61" s="26"/>
      <c r="H61" s="26"/>
      <c r="I61" s="26"/>
      <c r="J61" s="26"/>
      <c r="K61" s="26"/>
      <c r="L61" s="26"/>
      <c r="M61" s="26"/>
      <c r="N61" s="26"/>
      <c r="O61" s="26"/>
      <c r="P61" s="26"/>
      <c r="Q61" s="26"/>
      <c r="R61" s="26"/>
      <c r="S61" s="26"/>
      <c r="T61" s="26"/>
      <c r="U61" s="26"/>
    </row>
    <row r="62" spans="1:21" ht="13.5" customHeight="1">
      <c r="A62" s="32"/>
      <c r="B62" s="32"/>
      <c r="C62" s="26"/>
      <c r="D62" s="26"/>
      <c r="E62" s="26"/>
      <c r="F62" s="26"/>
      <c r="G62" s="26"/>
      <c r="H62" s="26"/>
      <c r="I62" s="26"/>
      <c r="J62" s="26"/>
      <c r="K62" s="26"/>
      <c r="L62" s="26" t="s">
        <v>2659</v>
      </c>
      <c r="M62" s="26"/>
      <c r="N62" s="26"/>
      <c r="O62" s="26"/>
      <c r="P62" s="26"/>
      <c r="Q62" s="26"/>
      <c r="R62" s="26"/>
      <c r="S62" s="26"/>
      <c r="T62" s="26"/>
      <c r="U62" s="26"/>
    </row>
    <row r="63" spans="1:21" ht="13.5" customHeight="1">
      <c r="A63" s="32"/>
      <c r="B63" s="32"/>
      <c r="C63" s="26"/>
      <c r="D63" s="26"/>
      <c r="E63" s="26"/>
      <c r="F63" s="26"/>
      <c r="G63" s="26"/>
      <c r="H63" s="26"/>
      <c r="I63" s="26"/>
      <c r="J63" s="26"/>
      <c r="K63" s="26"/>
      <c r="L63" s="26"/>
      <c r="M63" s="26"/>
      <c r="N63" s="26"/>
      <c r="O63" s="26"/>
      <c r="P63" s="26"/>
      <c r="Q63" s="26"/>
      <c r="R63" s="26"/>
      <c r="S63" s="26"/>
      <c r="T63" s="26"/>
      <c r="U63" s="26"/>
    </row>
    <row r="64" spans="1:21" ht="13.5" customHeight="1">
      <c r="A64" s="32"/>
      <c r="B64" s="32"/>
      <c r="C64" s="26"/>
      <c r="D64" s="26"/>
      <c r="E64" s="26"/>
      <c r="F64" s="26"/>
      <c r="G64" s="26"/>
      <c r="H64" s="26"/>
      <c r="I64" s="26"/>
      <c r="J64" s="26"/>
      <c r="K64" s="26"/>
      <c r="L64" s="26"/>
      <c r="M64" s="26"/>
      <c r="N64" s="26"/>
      <c r="O64" s="26"/>
      <c r="P64" s="26"/>
      <c r="Q64" s="26"/>
      <c r="R64" s="26"/>
      <c r="S64" s="26"/>
      <c r="T64" s="26"/>
      <c r="U64" s="26"/>
    </row>
    <row r="65" spans="1:21" ht="13.5" customHeight="1">
      <c r="A65" s="32"/>
      <c r="B65" s="32"/>
      <c r="C65" s="26"/>
      <c r="D65" s="26"/>
      <c r="E65" s="26"/>
      <c r="F65" s="26"/>
      <c r="G65" s="26"/>
      <c r="H65" s="26"/>
      <c r="I65" s="26"/>
      <c r="J65" s="26"/>
      <c r="K65" s="26"/>
      <c r="L65" s="26"/>
      <c r="M65" s="26"/>
      <c r="N65" s="26"/>
      <c r="O65" s="26"/>
      <c r="P65" s="26"/>
      <c r="Q65" s="26"/>
      <c r="R65" s="26"/>
      <c r="S65" s="26"/>
      <c r="T65" s="26"/>
      <c r="U65" s="26"/>
    </row>
    <row r="66" spans="1:21" ht="13.5" customHeight="1">
      <c r="A66" s="32"/>
      <c r="B66" s="32"/>
      <c r="C66" s="26"/>
      <c r="D66" s="26"/>
      <c r="E66" s="26"/>
      <c r="F66" s="26"/>
      <c r="G66" s="26"/>
      <c r="H66" s="26"/>
      <c r="I66" s="26"/>
      <c r="J66" s="26"/>
      <c r="K66" s="26"/>
      <c r="L66" s="26"/>
      <c r="M66" s="26"/>
      <c r="N66" s="26"/>
      <c r="O66" s="26"/>
      <c r="P66" s="26"/>
      <c r="Q66" s="26"/>
      <c r="R66" s="26"/>
      <c r="S66" s="26"/>
      <c r="T66" s="26"/>
      <c r="U66" s="26"/>
    </row>
    <row r="67" spans="1:21" ht="13.5" customHeight="1">
      <c r="A67" s="32"/>
      <c r="B67" s="32"/>
      <c r="C67" s="26"/>
      <c r="D67" s="26"/>
      <c r="E67" s="26"/>
      <c r="F67" s="26"/>
      <c r="G67" s="26"/>
      <c r="H67" s="26"/>
      <c r="I67" s="26"/>
      <c r="J67" s="26"/>
      <c r="K67" s="26"/>
      <c r="L67" s="26"/>
      <c r="M67" s="26"/>
      <c r="N67" s="26"/>
      <c r="O67" s="26"/>
      <c r="P67" s="26"/>
      <c r="Q67" s="26"/>
      <c r="R67" s="26"/>
      <c r="S67" s="26"/>
      <c r="T67" s="26"/>
      <c r="U67" s="26"/>
    </row>
    <row r="68" spans="1:21" ht="13.5" customHeight="1">
      <c r="A68" s="32"/>
      <c r="B68" s="32"/>
      <c r="C68" s="26"/>
      <c r="D68" s="26"/>
      <c r="E68" s="26"/>
      <c r="F68" s="26"/>
      <c r="G68" s="26"/>
      <c r="H68" s="26"/>
      <c r="I68" s="26"/>
      <c r="J68" s="26"/>
      <c r="K68" s="26"/>
      <c r="L68" s="26"/>
      <c r="M68" s="26"/>
      <c r="N68" s="26"/>
      <c r="O68" s="26"/>
      <c r="P68" s="26"/>
      <c r="Q68" s="26"/>
      <c r="R68" s="26"/>
      <c r="S68" s="26"/>
      <c r="T68" s="26"/>
      <c r="U68" s="26"/>
    </row>
    <row r="69" spans="1:21" ht="13.5" customHeight="1">
      <c r="A69" s="32"/>
      <c r="B69" s="32"/>
      <c r="C69" s="26"/>
      <c r="D69" s="26"/>
      <c r="E69" s="26"/>
      <c r="F69" s="26"/>
      <c r="G69" s="26"/>
      <c r="H69" s="26"/>
      <c r="I69" s="26"/>
      <c r="J69" s="26"/>
      <c r="K69" s="26"/>
      <c r="L69" s="26"/>
      <c r="M69" s="26"/>
      <c r="N69" s="26"/>
      <c r="O69" s="26"/>
      <c r="P69" s="26"/>
      <c r="Q69" s="26"/>
      <c r="R69" s="26"/>
      <c r="S69" s="26"/>
      <c r="T69" s="26"/>
      <c r="U69" s="26"/>
    </row>
    <row r="70" spans="1:21" ht="13.5" customHeight="1">
      <c r="A70" s="32"/>
      <c r="B70" s="32"/>
      <c r="C70" s="26"/>
      <c r="D70" s="26"/>
      <c r="E70" s="26"/>
      <c r="F70" s="26"/>
      <c r="G70" s="26"/>
      <c r="H70" s="26"/>
      <c r="I70" s="26"/>
      <c r="J70" s="26"/>
      <c r="K70" s="26"/>
      <c r="L70" s="26"/>
      <c r="M70" s="26"/>
      <c r="N70" s="26"/>
      <c r="O70" s="26"/>
      <c r="P70" s="26"/>
      <c r="Q70" s="26"/>
      <c r="R70" s="26"/>
      <c r="S70" s="26"/>
      <c r="T70" s="26"/>
      <c r="U70" s="26"/>
    </row>
    <row r="71" spans="1:21" ht="13.5" customHeight="1">
      <c r="A71" s="32"/>
      <c r="B71" s="32"/>
      <c r="C71" s="26"/>
      <c r="D71" s="26"/>
      <c r="E71" s="26"/>
      <c r="F71" s="26"/>
      <c r="G71" s="26"/>
      <c r="H71" s="26"/>
      <c r="I71" s="26"/>
      <c r="J71" s="26"/>
      <c r="K71" s="26"/>
      <c r="L71" s="26"/>
      <c r="M71" s="26"/>
      <c r="N71" s="26"/>
      <c r="O71" s="26"/>
      <c r="P71" s="26"/>
      <c r="Q71" s="26"/>
      <c r="R71" s="26"/>
      <c r="S71" s="26"/>
      <c r="T71" s="26"/>
      <c r="U71" s="26"/>
    </row>
    <row r="72" spans="1:21" ht="13.5" customHeight="1">
      <c r="A72" s="32"/>
      <c r="B72" s="32"/>
      <c r="C72" s="26"/>
      <c r="D72" s="26"/>
      <c r="E72" s="26"/>
      <c r="F72" s="26"/>
      <c r="G72" s="26"/>
      <c r="H72" s="26"/>
      <c r="I72" s="26"/>
      <c r="J72" s="26"/>
      <c r="K72" s="26"/>
      <c r="L72" s="26"/>
      <c r="M72" s="26"/>
      <c r="N72" s="26"/>
      <c r="O72" s="26"/>
      <c r="P72" s="26"/>
      <c r="Q72" s="26"/>
      <c r="R72" s="26"/>
      <c r="S72" s="26"/>
      <c r="T72" s="26"/>
      <c r="U72" s="26"/>
    </row>
    <row r="73" spans="1:21" ht="13.5" customHeight="1">
      <c r="A73" s="32"/>
      <c r="B73" s="32"/>
      <c r="C73" s="26"/>
      <c r="D73" s="26"/>
      <c r="E73" s="26"/>
      <c r="F73" s="26"/>
      <c r="G73" s="26"/>
      <c r="H73" s="26"/>
      <c r="I73" s="26"/>
      <c r="J73" s="26"/>
      <c r="K73" s="26"/>
      <c r="L73" s="26"/>
      <c r="M73" s="26"/>
      <c r="N73" s="26"/>
      <c r="O73" s="26"/>
      <c r="P73" s="26"/>
      <c r="Q73" s="26"/>
      <c r="R73" s="26"/>
      <c r="S73" s="26"/>
      <c r="T73" s="26"/>
      <c r="U73" s="26"/>
    </row>
    <row r="74" spans="1:21" ht="13.5" customHeight="1">
      <c r="A74" s="32"/>
      <c r="B74" s="32"/>
      <c r="C74" s="26"/>
      <c r="D74" s="26"/>
      <c r="E74" s="26"/>
      <c r="F74" s="26"/>
      <c r="G74" s="26"/>
      <c r="H74" s="26"/>
      <c r="I74" s="26"/>
      <c r="J74" s="26"/>
      <c r="K74" s="26"/>
      <c r="L74" s="26"/>
      <c r="M74" s="26"/>
      <c r="N74" s="26"/>
      <c r="O74" s="26"/>
      <c r="P74" s="26"/>
      <c r="Q74" s="26"/>
      <c r="R74" s="26"/>
      <c r="S74" s="26"/>
      <c r="T74" s="26"/>
      <c r="U74" s="26"/>
    </row>
    <row r="75" spans="1:21" ht="13.5" customHeight="1">
      <c r="A75" s="32"/>
      <c r="B75" s="32"/>
      <c r="C75" s="26"/>
      <c r="D75" s="26"/>
      <c r="E75" s="26"/>
      <c r="F75" s="26"/>
      <c r="G75" s="26"/>
      <c r="H75" s="26"/>
      <c r="I75" s="26"/>
      <c r="J75" s="26"/>
      <c r="K75" s="26"/>
      <c r="L75" s="26"/>
      <c r="M75" s="26"/>
      <c r="N75" s="26"/>
      <c r="O75" s="26"/>
      <c r="P75" s="26"/>
      <c r="Q75" s="26"/>
      <c r="R75" s="26"/>
      <c r="S75" s="26"/>
      <c r="T75" s="26"/>
      <c r="U75" s="26"/>
    </row>
    <row r="76" spans="1:21" ht="13.5" customHeight="1">
      <c r="A76" s="32"/>
      <c r="B76" s="32"/>
      <c r="C76" s="26"/>
      <c r="D76" s="26"/>
      <c r="E76" s="26"/>
      <c r="F76" s="26"/>
      <c r="G76" s="26"/>
      <c r="H76" s="26"/>
      <c r="I76" s="26"/>
      <c r="J76" s="26"/>
      <c r="K76" s="26"/>
      <c r="L76" s="26"/>
      <c r="M76" s="26"/>
      <c r="N76" s="26"/>
      <c r="O76" s="26"/>
      <c r="P76" s="26"/>
      <c r="Q76" s="26"/>
      <c r="R76" s="26"/>
      <c r="S76" s="26"/>
      <c r="T76" s="26"/>
      <c r="U76" s="26"/>
    </row>
    <row r="77" spans="1:21" ht="13.5" customHeight="1">
      <c r="A77" s="32"/>
      <c r="B77" s="32"/>
      <c r="C77" s="26"/>
      <c r="D77" s="26"/>
      <c r="E77" s="26"/>
      <c r="F77" s="26"/>
      <c r="G77" s="26"/>
      <c r="H77" s="26"/>
      <c r="I77" s="26"/>
      <c r="J77" s="26"/>
      <c r="K77" s="26"/>
      <c r="L77" s="26"/>
      <c r="M77" s="26"/>
      <c r="N77" s="26"/>
      <c r="O77" s="26"/>
      <c r="P77" s="26"/>
      <c r="Q77" s="26"/>
      <c r="R77" s="26"/>
      <c r="S77" s="26"/>
      <c r="T77" s="26"/>
      <c r="U77" s="26"/>
    </row>
    <row r="78" spans="1:21" ht="13.5" customHeight="1">
      <c r="A78" s="32"/>
      <c r="B78" s="32"/>
      <c r="C78" s="26"/>
      <c r="D78" s="26"/>
      <c r="E78" s="26"/>
      <c r="F78" s="26"/>
      <c r="G78" s="26"/>
      <c r="H78" s="26"/>
      <c r="I78" s="26"/>
      <c r="J78" s="26"/>
      <c r="K78" s="26"/>
      <c r="L78" s="26"/>
      <c r="M78" s="26"/>
      <c r="N78" s="26"/>
      <c r="O78" s="26"/>
      <c r="P78" s="26"/>
      <c r="Q78" s="26"/>
      <c r="R78" s="26"/>
      <c r="S78" s="26"/>
      <c r="T78" s="26"/>
      <c r="U78" s="26"/>
    </row>
    <row r="79" spans="1:21" ht="13.5" customHeight="1">
      <c r="A79" s="32"/>
      <c r="B79" s="32"/>
      <c r="C79" s="26"/>
      <c r="D79" s="26"/>
      <c r="E79" s="26"/>
      <c r="F79" s="26"/>
      <c r="G79" s="26"/>
      <c r="H79" s="26"/>
      <c r="I79" s="26"/>
      <c r="J79" s="26"/>
      <c r="K79" s="26"/>
      <c r="L79" s="26"/>
      <c r="M79" s="26"/>
      <c r="N79" s="26"/>
      <c r="O79" s="26"/>
      <c r="P79" s="26"/>
      <c r="Q79" s="26"/>
      <c r="R79" s="26"/>
      <c r="S79" s="26"/>
      <c r="T79" s="26"/>
      <c r="U79" s="26"/>
    </row>
    <row r="80" spans="1:21" ht="13.5" customHeight="1">
      <c r="A80" s="32"/>
      <c r="B80" s="32"/>
      <c r="C80" s="26"/>
      <c r="D80" s="26"/>
      <c r="E80" s="26"/>
      <c r="F80" s="26"/>
      <c r="G80" s="26"/>
      <c r="H80" s="26"/>
      <c r="I80" s="26"/>
      <c r="J80" s="26"/>
      <c r="K80" s="26"/>
      <c r="L80" s="26"/>
      <c r="M80" s="26"/>
      <c r="N80" s="26"/>
      <c r="O80" s="26"/>
      <c r="P80" s="26"/>
      <c r="Q80" s="26"/>
      <c r="R80" s="26"/>
      <c r="S80" s="26"/>
      <c r="T80" s="26"/>
      <c r="U80" s="26"/>
    </row>
    <row r="81" spans="1:21" ht="13.5" customHeight="1">
      <c r="A81" s="32"/>
      <c r="B81" s="32"/>
      <c r="C81" s="26"/>
      <c r="D81" s="26"/>
      <c r="E81" s="26"/>
      <c r="F81" s="26"/>
      <c r="G81" s="26"/>
      <c r="H81" s="26"/>
      <c r="I81" s="26"/>
      <c r="J81" s="26"/>
      <c r="K81" s="26"/>
      <c r="L81" s="26"/>
      <c r="M81" s="26"/>
      <c r="N81" s="26"/>
      <c r="O81" s="26"/>
      <c r="P81" s="26"/>
      <c r="Q81" s="26"/>
      <c r="R81" s="26"/>
      <c r="S81" s="26"/>
      <c r="T81" s="26"/>
      <c r="U81" s="26"/>
    </row>
    <row r="82" spans="1:21" ht="13.5" customHeight="1">
      <c r="A82" s="32"/>
      <c r="B82" s="32"/>
      <c r="C82" s="26"/>
      <c r="D82" s="26"/>
      <c r="E82" s="26"/>
      <c r="F82" s="26"/>
      <c r="G82" s="26"/>
      <c r="H82" s="26"/>
      <c r="I82" s="26"/>
      <c r="J82" s="26"/>
      <c r="K82" s="26"/>
      <c r="L82" s="26"/>
      <c r="M82" s="26"/>
      <c r="N82" s="26"/>
      <c r="O82" s="26"/>
      <c r="P82" s="26"/>
      <c r="Q82" s="26"/>
      <c r="R82" s="26"/>
      <c r="S82" s="26"/>
      <c r="T82" s="26"/>
      <c r="U82" s="26"/>
    </row>
    <row r="83" spans="1:21" ht="13.5" customHeight="1">
      <c r="A83" s="32"/>
      <c r="B83" s="32"/>
      <c r="C83" s="26"/>
      <c r="D83" s="26"/>
      <c r="E83" s="26"/>
      <c r="F83" s="26"/>
      <c r="G83" s="26"/>
      <c r="H83" s="26"/>
      <c r="I83" s="26"/>
      <c r="J83" s="26"/>
      <c r="K83" s="26"/>
      <c r="L83" s="26"/>
      <c r="M83" s="26"/>
      <c r="N83" s="26"/>
      <c r="O83" s="26"/>
      <c r="P83" s="26"/>
      <c r="Q83" s="26"/>
      <c r="R83" s="26"/>
      <c r="S83" s="26"/>
      <c r="T83" s="26"/>
      <c r="U83" s="26"/>
    </row>
    <row r="84" spans="1:21" ht="13.5" customHeight="1">
      <c r="A84" s="32"/>
      <c r="B84" s="32"/>
      <c r="C84" s="26"/>
      <c r="D84" s="26"/>
      <c r="E84" s="26"/>
      <c r="F84" s="26"/>
      <c r="G84" s="26"/>
      <c r="H84" s="26"/>
      <c r="I84" s="26"/>
      <c r="J84" s="26"/>
      <c r="K84" s="26"/>
      <c r="L84" s="26"/>
      <c r="M84" s="26"/>
      <c r="N84" s="26"/>
      <c r="O84" s="26"/>
      <c r="P84" s="26"/>
      <c r="Q84" s="26"/>
      <c r="R84" s="26"/>
      <c r="S84" s="26"/>
      <c r="T84" s="26"/>
      <c r="U84" s="26"/>
    </row>
    <row r="85" spans="1:21" ht="13.5" customHeight="1">
      <c r="A85" s="32"/>
      <c r="B85" s="32"/>
      <c r="C85" s="26"/>
      <c r="D85" s="26"/>
      <c r="E85" s="26"/>
      <c r="F85" s="26"/>
      <c r="G85" s="26"/>
      <c r="H85" s="26"/>
      <c r="I85" s="26"/>
      <c r="J85" s="26"/>
      <c r="K85" s="26"/>
      <c r="L85" s="26"/>
      <c r="M85" s="26"/>
      <c r="N85" s="26"/>
      <c r="O85" s="26"/>
      <c r="P85" s="26"/>
      <c r="Q85" s="26"/>
      <c r="R85" s="26"/>
      <c r="S85" s="26"/>
      <c r="T85" s="26"/>
      <c r="U85" s="26"/>
    </row>
    <row r="86" spans="1:21" ht="15.75" customHeight="1">
      <c r="A86" s="26"/>
      <c r="B86" s="26"/>
      <c r="C86" s="26"/>
      <c r="D86" s="26"/>
      <c r="E86" s="26"/>
      <c r="F86" s="26"/>
      <c r="G86" s="26"/>
      <c r="H86" s="26"/>
      <c r="I86" s="26"/>
      <c r="J86" s="26"/>
      <c r="K86" s="26"/>
      <c r="L86" s="26"/>
      <c r="M86" s="26"/>
      <c r="N86" s="26"/>
      <c r="O86" s="26"/>
      <c r="P86" s="26"/>
      <c r="Q86" s="26"/>
      <c r="R86" s="26"/>
      <c r="S86" s="26"/>
      <c r="T86" s="26"/>
      <c r="U86" s="26"/>
    </row>
    <row r="87" spans="1:21" ht="15.75" customHeight="1">
      <c r="A87" s="26"/>
      <c r="B87" s="26"/>
      <c r="C87" s="26"/>
      <c r="D87" s="26"/>
      <c r="E87" s="26"/>
      <c r="F87" s="26"/>
      <c r="G87" s="26"/>
      <c r="H87" s="26"/>
      <c r="I87" s="26"/>
      <c r="J87" s="26"/>
      <c r="K87" s="26"/>
      <c r="L87" s="26"/>
      <c r="M87" s="26"/>
      <c r="N87" s="26"/>
      <c r="O87" s="26"/>
      <c r="P87" s="26"/>
      <c r="Q87" s="26"/>
      <c r="R87" s="26"/>
      <c r="S87" s="26"/>
      <c r="T87" s="26"/>
      <c r="U87" s="26"/>
    </row>
    <row r="88" spans="1:21" ht="15.75" customHeight="1">
      <c r="A88" s="26"/>
      <c r="B88" s="26"/>
      <c r="C88" s="26"/>
      <c r="D88" s="26"/>
      <c r="E88" s="26"/>
      <c r="F88" s="26"/>
      <c r="G88" s="26"/>
      <c r="H88" s="26"/>
      <c r="I88" s="26"/>
      <c r="J88" s="26"/>
      <c r="K88" s="26"/>
      <c r="L88" s="26"/>
      <c r="M88" s="26"/>
      <c r="N88" s="26"/>
      <c r="O88" s="26"/>
      <c r="P88" s="26"/>
      <c r="Q88" s="26"/>
      <c r="R88" s="26"/>
      <c r="S88" s="26"/>
      <c r="T88" s="26"/>
      <c r="U88" s="26"/>
    </row>
    <row r="89" spans="1:21" ht="15.75" customHeight="1">
      <c r="A89" s="26"/>
      <c r="B89" s="26"/>
      <c r="C89" s="26"/>
      <c r="D89" s="26"/>
      <c r="E89" s="26"/>
      <c r="F89" s="26"/>
      <c r="G89" s="26"/>
      <c r="H89" s="26"/>
      <c r="I89" s="26"/>
      <c r="J89" s="26"/>
      <c r="K89" s="26"/>
      <c r="L89" s="26"/>
      <c r="M89" s="26"/>
      <c r="N89" s="26"/>
      <c r="O89" s="26"/>
      <c r="P89" s="26"/>
      <c r="Q89" s="26"/>
      <c r="R89" s="26"/>
      <c r="S89" s="26"/>
      <c r="T89" s="26"/>
      <c r="U89" s="26"/>
    </row>
    <row r="90" spans="1:21" ht="15.75" customHeight="1">
      <c r="A90" s="26"/>
      <c r="B90" s="26"/>
      <c r="C90" s="26"/>
      <c r="D90" s="26"/>
      <c r="E90" s="26"/>
      <c r="F90" s="26"/>
      <c r="G90" s="26"/>
      <c r="H90" s="26"/>
      <c r="I90" s="26"/>
      <c r="J90" s="26"/>
      <c r="K90" s="26"/>
      <c r="L90" s="26"/>
      <c r="M90" s="26"/>
      <c r="N90" s="26"/>
      <c r="O90" s="26"/>
      <c r="P90" s="26"/>
      <c r="Q90" s="26"/>
      <c r="R90" s="26"/>
      <c r="S90" s="26"/>
      <c r="T90" s="26"/>
      <c r="U90" s="26"/>
    </row>
    <row r="91" spans="1:21" ht="15.75" customHeight="1">
      <c r="A91" s="26"/>
      <c r="B91" s="26"/>
      <c r="C91" s="26"/>
      <c r="D91" s="26"/>
      <c r="E91" s="26"/>
      <c r="F91" s="26"/>
      <c r="G91" s="26"/>
      <c r="H91" s="26"/>
      <c r="I91" s="26"/>
      <c r="J91" s="26"/>
      <c r="K91" s="26"/>
      <c r="L91" s="26"/>
      <c r="M91" s="26"/>
      <c r="N91" s="26"/>
      <c r="O91" s="26"/>
      <c r="P91" s="26"/>
      <c r="Q91" s="26"/>
      <c r="R91" s="26"/>
      <c r="S91" s="26"/>
      <c r="T91" s="26"/>
      <c r="U91" s="26"/>
    </row>
    <row r="92" spans="1:21" ht="15.75" customHeight="1">
      <c r="A92" s="26"/>
      <c r="B92" s="26"/>
      <c r="C92" s="26"/>
      <c r="D92" s="26"/>
      <c r="E92" s="26"/>
      <c r="F92" s="26"/>
      <c r="G92" s="26"/>
      <c r="H92" s="26"/>
      <c r="I92" s="26"/>
      <c r="J92" s="26"/>
      <c r="K92" s="26"/>
      <c r="L92" s="26"/>
      <c r="M92" s="26"/>
      <c r="N92" s="26"/>
      <c r="O92" s="26"/>
      <c r="P92" s="26"/>
      <c r="Q92" s="26"/>
      <c r="R92" s="26"/>
      <c r="S92" s="26"/>
      <c r="T92" s="26"/>
      <c r="U92" s="26"/>
    </row>
    <row r="93" spans="1:21" ht="15.75" customHeight="1">
      <c r="A93" s="26"/>
      <c r="B93" s="26"/>
      <c r="C93" s="26"/>
      <c r="D93" s="26"/>
      <c r="E93" s="26"/>
      <c r="F93" s="26"/>
      <c r="G93" s="26"/>
      <c r="H93" s="26"/>
      <c r="I93" s="26"/>
      <c r="J93" s="26"/>
      <c r="K93" s="26"/>
      <c r="L93" s="26"/>
      <c r="M93" s="26"/>
      <c r="N93" s="26"/>
      <c r="O93" s="26"/>
      <c r="P93" s="26"/>
      <c r="Q93" s="26"/>
      <c r="R93" s="26"/>
      <c r="S93" s="26"/>
      <c r="T93" s="26"/>
      <c r="U93" s="26"/>
    </row>
    <row r="94" spans="1:21" ht="15.75" customHeight="1">
      <c r="A94" s="26"/>
      <c r="B94" s="26"/>
      <c r="C94" s="26"/>
      <c r="D94" s="26"/>
      <c r="E94" s="26"/>
      <c r="F94" s="26"/>
      <c r="G94" s="26"/>
      <c r="H94" s="26"/>
      <c r="I94" s="26"/>
      <c r="J94" s="26"/>
      <c r="K94" s="26"/>
      <c r="L94" s="26"/>
      <c r="M94" s="26"/>
      <c r="N94" s="26"/>
      <c r="O94" s="26"/>
      <c r="P94" s="26"/>
      <c r="Q94" s="26"/>
      <c r="R94" s="26"/>
      <c r="S94" s="26"/>
      <c r="T94" s="26"/>
      <c r="U94" s="26"/>
    </row>
    <row r="95" spans="1:21" ht="15.75" customHeight="1">
      <c r="A95" s="26"/>
      <c r="B95" s="26"/>
      <c r="C95" s="26"/>
      <c r="D95" s="26"/>
      <c r="E95" s="26"/>
      <c r="F95" s="26"/>
      <c r="G95" s="26"/>
      <c r="H95" s="26"/>
      <c r="I95" s="26"/>
      <c r="J95" s="26"/>
      <c r="K95" s="26"/>
      <c r="L95" s="26"/>
      <c r="M95" s="26"/>
      <c r="N95" s="26"/>
      <c r="O95" s="26"/>
      <c r="P95" s="26"/>
      <c r="Q95" s="26"/>
      <c r="R95" s="26"/>
      <c r="S95" s="26"/>
      <c r="T95" s="26"/>
      <c r="U95" s="26"/>
    </row>
    <row r="96" spans="1:21" ht="15.75" customHeight="1">
      <c r="A96" s="26"/>
      <c r="B96" s="26"/>
      <c r="C96" s="26"/>
      <c r="D96" s="26"/>
      <c r="E96" s="26"/>
      <c r="F96" s="26"/>
      <c r="G96" s="26"/>
      <c r="H96" s="26"/>
      <c r="I96" s="26"/>
      <c r="J96" s="26"/>
      <c r="K96" s="26"/>
      <c r="L96" s="26"/>
      <c r="M96" s="26"/>
      <c r="N96" s="26"/>
      <c r="O96" s="26"/>
      <c r="P96" s="26"/>
      <c r="Q96" s="26"/>
      <c r="R96" s="26"/>
      <c r="S96" s="26"/>
      <c r="T96" s="26"/>
      <c r="U96" s="26"/>
    </row>
    <row r="97" spans="1:21" ht="15.75" customHeight="1">
      <c r="A97" s="26"/>
      <c r="B97" s="26"/>
      <c r="C97" s="26"/>
      <c r="D97" s="26"/>
      <c r="E97" s="26"/>
      <c r="F97" s="26"/>
      <c r="G97" s="26"/>
      <c r="H97" s="26"/>
      <c r="I97" s="26"/>
      <c r="J97" s="26"/>
      <c r="K97" s="26"/>
      <c r="L97" s="26"/>
      <c r="M97" s="26"/>
      <c r="N97" s="26"/>
      <c r="O97" s="26"/>
      <c r="P97" s="26"/>
      <c r="Q97" s="26"/>
      <c r="R97" s="26"/>
      <c r="S97" s="26"/>
      <c r="T97" s="26"/>
      <c r="U97" s="26"/>
    </row>
    <row r="98" spans="1:21" ht="15.75" customHeight="1">
      <c r="A98" s="26"/>
      <c r="B98" s="26"/>
      <c r="C98" s="26"/>
      <c r="D98" s="26"/>
      <c r="E98" s="26"/>
      <c r="F98" s="26"/>
      <c r="G98" s="26"/>
      <c r="H98" s="26"/>
      <c r="I98" s="26"/>
      <c r="J98" s="26"/>
      <c r="K98" s="26"/>
      <c r="L98" s="26"/>
      <c r="M98" s="26"/>
      <c r="N98" s="26"/>
      <c r="O98" s="26"/>
      <c r="P98" s="26"/>
      <c r="Q98" s="26"/>
      <c r="R98" s="26"/>
      <c r="S98" s="26"/>
      <c r="T98" s="26"/>
      <c r="U98" s="26"/>
    </row>
    <row r="99" spans="1:21" ht="15.75" customHeight="1">
      <c r="A99" s="26"/>
      <c r="B99" s="26"/>
      <c r="C99" s="26"/>
      <c r="D99" s="26"/>
      <c r="E99" s="26"/>
      <c r="F99" s="26"/>
      <c r="G99" s="26"/>
      <c r="H99" s="26"/>
      <c r="I99" s="26"/>
      <c r="J99" s="26"/>
      <c r="K99" s="26"/>
      <c r="L99" s="26"/>
      <c r="M99" s="26"/>
      <c r="N99" s="26"/>
      <c r="O99" s="26"/>
      <c r="P99" s="26"/>
      <c r="Q99" s="26"/>
      <c r="R99" s="26"/>
      <c r="S99" s="26"/>
      <c r="T99" s="26"/>
      <c r="U99" s="26"/>
    </row>
    <row r="100" spans="1:21" ht="15.75" customHeight="1">
      <c r="A100" s="26"/>
      <c r="B100" s="26"/>
      <c r="C100" s="26"/>
      <c r="D100" s="26"/>
      <c r="E100" s="26"/>
      <c r="F100" s="26"/>
      <c r="G100" s="26"/>
      <c r="H100" s="26"/>
      <c r="I100" s="26"/>
      <c r="J100" s="26"/>
      <c r="K100" s="26"/>
      <c r="L100" s="26"/>
      <c r="M100" s="26"/>
      <c r="N100" s="26"/>
      <c r="O100" s="26"/>
      <c r="P100" s="26"/>
      <c r="Q100" s="26"/>
      <c r="R100" s="26"/>
      <c r="S100" s="26"/>
      <c r="T100" s="26"/>
      <c r="U100" s="26"/>
    </row>
    <row r="101" spans="1:21" ht="15.75" customHeight="1">
      <c r="A101" s="26"/>
      <c r="B101" s="26"/>
      <c r="C101" s="26"/>
      <c r="D101" s="26"/>
      <c r="E101" s="26"/>
      <c r="F101" s="26"/>
      <c r="G101" s="26"/>
      <c r="H101" s="26"/>
      <c r="I101" s="26"/>
      <c r="J101" s="26"/>
      <c r="K101" s="26"/>
      <c r="L101" s="26"/>
      <c r="M101" s="26"/>
      <c r="N101" s="26"/>
      <c r="O101" s="26"/>
      <c r="P101" s="26"/>
      <c r="Q101" s="26"/>
      <c r="R101" s="26"/>
      <c r="S101" s="26"/>
      <c r="T101" s="26"/>
      <c r="U101" s="26"/>
    </row>
    <row r="102" spans="1:21" ht="15.75" customHeight="1">
      <c r="A102" s="26"/>
      <c r="B102" s="26"/>
      <c r="C102" s="26"/>
      <c r="D102" s="26"/>
      <c r="E102" s="26"/>
      <c r="F102" s="26"/>
      <c r="G102" s="26"/>
      <c r="H102" s="26"/>
      <c r="I102" s="26"/>
      <c r="J102" s="26"/>
      <c r="K102" s="26"/>
      <c r="L102" s="26"/>
      <c r="M102" s="26"/>
      <c r="N102" s="26"/>
      <c r="O102" s="26"/>
      <c r="P102" s="26"/>
      <c r="Q102" s="26"/>
      <c r="R102" s="26"/>
      <c r="S102" s="26"/>
      <c r="T102" s="26"/>
      <c r="U102" s="26"/>
    </row>
    <row r="103" spans="1:21" ht="15.75" customHeight="1">
      <c r="A103" s="26"/>
      <c r="B103" s="26"/>
      <c r="C103" s="26"/>
      <c r="D103" s="26"/>
      <c r="E103" s="26"/>
      <c r="F103" s="26"/>
      <c r="G103" s="26"/>
      <c r="H103" s="26"/>
      <c r="I103" s="26"/>
      <c r="J103" s="26"/>
      <c r="K103" s="26"/>
      <c r="L103" s="26"/>
      <c r="M103" s="26"/>
      <c r="N103" s="26"/>
      <c r="O103" s="26"/>
      <c r="P103" s="26"/>
      <c r="Q103" s="26"/>
      <c r="R103" s="26"/>
      <c r="S103" s="26"/>
      <c r="T103" s="26"/>
      <c r="U103" s="26"/>
    </row>
    <row r="104" spans="1:21" ht="15.75" customHeight="1">
      <c r="A104" s="26"/>
      <c r="B104" s="26"/>
      <c r="C104" s="26"/>
      <c r="D104" s="26"/>
      <c r="E104" s="26"/>
      <c r="F104" s="26"/>
      <c r="G104" s="26"/>
      <c r="H104" s="26"/>
      <c r="I104" s="26"/>
      <c r="J104" s="26"/>
      <c r="K104" s="26"/>
      <c r="L104" s="26"/>
      <c r="M104" s="26"/>
      <c r="N104" s="26"/>
      <c r="O104" s="26"/>
      <c r="P104" s="26"/>
      <c r="Q104" s="26"/>
      <c r="R104" s="26"/>
      <c r="S104" s="26"/>
      <c r="T104" s="26"/>
      <c r="U104" s="26"/>
    </row>
    <row r="105" spans="1:21" ht="15.75" customHeight="1">
      <c r="A105" s="26"/>
      <c r="B105" s="26"/>
      <c r="C105" s="26"/>
      <c r="D105" s="26"/>
      <c r="E105" s="26"/>
      <c r="F105" s="26"/>
      <c r="G105" s="26"/>
      <c r="H105" s="26"/>
      <c r="I105" s="26"/>
      <c r="J105" s="26"/>
      <c r="K105" s="26"/>
      <c r="L105" s="26"/>
      <c r="M105" s="26"/>
      <c r="N105" s="26"/>
      <c r="O105" s="26"/>
      <c r="P105" s="26"/>
      <c r="Q105" s="26"/>
      <c r="R105" s="26"/>
      <c r="S105" s="26"/>
      <c r="T105" s="26"/>
      <c r="U105" s="26"/>
    </row>
    <row r="106" spans="1:21" ht="15.75" customHeight="1">
      <c r="A106" s="26"/>
      <c r="B106" s="26"/>
      <c r="C106" s="26"/>
      <c r="D106" s="26"/>
      <c r="E106" s="26"/>
      <c r="F106" s="26"/>
      <c r="G106" s="26"/>
      <c r="H106" s="26"/>
      <c r="I106" s="26"/>
      <c r="J106" s="26"/>
      <c r="K106" s="26"/>
      <c r="L106" s="26"/>
      <c r="M106" s="26"/>
      <c r="N106" s="26"/>
      <c r="O106" s="26"/>
      <c r="P106" s="26"/>
      <c r="Q106" s="26"/>
      <c r="R106" s="26"/>
      <c r="S106" s="26"/>
      <c r="T106" s="26"/>
      <c r="U106" s="26"/>
    </row>
    <row r="107" spans="1:21" ht="15.75" customHeight="1">
      <c r="A107" s="26"/>
      <c r="B107" s="26"/>
      <c r="C107" s="26"/>
      <c r="D107" s="26"/>
      <c r="E107" s="26"/>
      <c r="F107" s="26"/>
      <c r="G107" s="26"/>
      <c r="H107" s="26"/>
      <c r="I107" s="26"/>
      <c r="J107" s="26"/>
      <c r="K107" s="26"/>
      <c r="L107" s="26"/>
      <c r="M107" s="26"/>
      <c r="N107" s="26"/>
      <c r="O107" s="26"/>
      <c r="P107" s="26"/>
      <c r="Q107" s="26"/>
      <c r="R107" s="26"/>
      <c r="S107" s="26"/>
      <c r="T107" s="26"/>
      <c r="U107" s="26"/>
    </row>
    <row r="108" spans="1:21" ht="15.75" customHeight="1">
      <c r="A108" s="26"/>
      <c r="B108" s="26"/>
      <c r="C108" s="26"/>
      <c r="D108" s="26"/>
      <c r="E108" s="26"/>
      <c r="F108" s="26"/>
      <c r="G108" s="26"/>
      <c r="H108" s="26"/>
      <c r="I108" s="26"/>
      <c r="J108" s="26"/>
      <c r="K108" s="26"/>
      <c r="L108" s="26"/>
      <c r="M108" s="26"/>
      <c r="N108" s="26"/>
      <c r="O108" s="26"/>
      <c r="P108" s="26"/>
      <c r="Q108" s="26"/>
      <c r="R108" s="26"/>
      <c r="S108" s="26"/>
      <c r="T108" s="26"/>
      <c r="U108" s="26"/>
    </row>
    <row r="109" spans="1:21" ht="15.75" customHeight="1">
      <c r="A109" s="26"/>
      <c r="B109" s="26"/>
      <c r="C109" s="26"/>
      <c r="D109" s="26"/>
      <c r="E109" s="26"/>
      <c r="F109" s="26"/>
      <c r="G109" s="26"/>
      <c r="H109" s="26"/>
      <c r="I109" s="26"/>
      <c r="J109" s="26"/>
      <c r="K109" s="26"/>
      <c r="L109" s="26"/>
      <c r="M109" s="26"/>
      <c r="N109" s="26"/>
      <c r="O109" s="26"/>
      <c r="P109" s="26"/>
      <c r="Q109" s="26"/>
      <c r="R109" s="26"/>
      <c r="S109" s="26"/>
      <c r="T109" s="26"/>
      <c r="U109" s="26"/>
    </row>
    <row r="110" spans="1:21" ht="15.75" customHeight="1">
      <c r="A110" s="26"/>
      <c r="B110" s="26"/>
      <c r="C110" s="26"/>
      <c r="D110" s="26"/>
      <c r="E110" s="26"/>
      <c r="F110" s="26"/>
      <c r="G110" s="26"/>
      <c r="H110" s="26"/>
      <c r="I110" s="26"/>
      <c r="J110" s="26"/>
      <c r="K110" s="26"/>
      <c r="L110" s="26"/>
      <c r="M110" s="26"/>
      <c r="N110" s="26"/>
      <c r="O110" s="26"/>
      <c r="P110" s="26"/>
      <c r="Q110" s="26"/>
      <c r="R110" s="26"/>
      <c r="S110" s="26"/>
      <c r="T110" s="26"/>
      <c r="U110" s="26"/>
    </row>
    <row r="111" spans="1:21" ht="15.75" customHeight="1">
      <c r="A111" s="26"/>
      <c r="B111" s="26"/>
      <c r="C111" s="26"/>
      <c r="D111" s="26"/>
      <c r="E111" s="26"/>
      <c r="F111" s="26"/>
      <c r="G111" s="26"/>
      <c r="H111" s="26"/>
      <c r="I111" s="26"/>
      <c r="J111" s="26"/>
      <c r="K111" s="26"/>
      <c r="L111" s="26"/>
      <c r="M111" s="26"/>
      <c r="N111" s="26"/>
      <c r="O111" s="26"/>
      <c r="P111" s="26"/>
      <c r="Q111" s="26"/>
      <c r="R111" s="26"/>
      <c r="S111" s="26"/>
      <c r="T111" s="26"/>
      <c r="U111" s="26"/>
    </row>
    <row r="112" spans="1:21" ht="15.75" customHeight="1">
      <c r="A112" s="26"/>
      <c r="B112" s="26"/>
      <c r="C112" s="26"/>
      <c r="D112" s="26"/>
      <c r="E112" s="26"/>
      <c r="F112" s="26"/>
      <c r="G112" s="26"/>
      <c r="H112" s="26"/>
      <c r="I112" s="26"/>
      <c r="J112" s="26"/>
      <c r="K112" s="26"/>
      <c r="L112" s="26"/>
      <c r="M112" s="26"/>
      <c r="N112" s="26"/>
      <c r="O112" s="26"/>
      <c r="P112" s="26"/>
      <c r="Q112" s="26"/>
      <c r="R112" s="26"/>
      <c r="S112" s="26"/>
      <c r="T112" s="26"/>
      <c r="U112" s="26"/>
    </row>
    <row r="113" spans="1:21" ht="15.75" customHeight="1">
      <c r="A113" s="26"/>
      <c r="B113" s="26"/>
      <c r="C113" s="26"/>
      <c r="D113" s="26"/>
      <c r="E113" s="26"/>
      <c r="F113" s="26"/>
      <c r="G113" s="26"/>
      <c r="H113" s="26"/>
      <c r="I113" s="26"/>
      <c r="J113" s="26"/>
      <c r="K113" s="26"/>
      <c r="L113" s="26"/>
      <c r="M113" s="26"/>
      <c r="N113" s="26"/>
      <c r="O113" s="26"/>
      <c r="P113" s="26"/>
      <c r="Q113" s="26"/>
      <c r="R113" s="26"/>
      <c r="S113" s="26"/>
      <c r="T113" s="26"/>
      <c r="U113" s="26"/>
    </row>
    <row r="114" spans="1:21" ht="15.75" customHeight="1">
      <c r="A114" s="26"/>
      <c r="B114" s="26"/>
      <c r="C114" s="26"/>
      <c r="D114" s="26"/>
      <c r="E114" s="26"/>
      <c r="F114" s="26"/>
      <c r="G114" s="26"/>
      <c r="H114" s="26"/>
      <c r="I114" s="26"/>
      <c r="J114" s="26"/>
      <c r="K114" s="26"/>
      <c r="L114" s="26"/>
      <c r="M114" s="26"/>
      <c r="N114" s="26"/>
      <c r="O114" s="26"/>
      <c r="P114" s="26"/>
      <c r="Q114" s="26"/>
      <c r="R114" s="26"/>
      <c r="S114" s="26"/>
      <c r="T114" s="26"/>
      <c r="U114" s="26"/>
    </row>
    <row r="115" spans="1:21" ht="15.75" customHeight="1">
      <c r="A115" s="26"/>
      <c r="B115" s="26"/>
      <c r="C115" s="26"/>
      <c r="D115" s="26"/>
      <c r="E115" s="26"/>
      <c r="F115" s="26"/>
      <c r="G115" s="26"/>
      <c r="H115" s="26"/>
      <c r="I115" s="26"/>
      <c r="J115" s="26"/>
      <c r="K115" s="26"/>
      <c r="L115" s="26"/>
      <c r="M115" s="26"/>
      <c r="N115" s="26"/>
      <c r="O115" s="26"/>
      <c r="P115" s="26"/>
      <c r="Q115" s="26"/>
      <c r="R115" s="26"/>
      <c r="S115" s="26"/>
      <c r="T115" s="26"/>
      <c r="U115" s="26"/>
    </row>
    <row r="116" spans="1:21" ht="15.75" customHeight="1">
      <c r="A116" s="26"/>
      <c r="B116" s="26"/>
      <c r="C116" s="26"/>
      <c r="D116" s="26"/>
      <c r="E116" s="26"/>
      <c r="F116" s="26"/>
      <c r="G116" s="26"/>
      <c r="H116" s="26"/>
      <c r="I116" s="26"/>
      <c r="J116" s="26"/>
      <c r="K116" s="26"/>
      <c r="L116" s="26"/>
      <c r="M116" s="26"/>
      <c r="N116" s="26"/>
      <c r="O116" s="26"/>
      <c r="P116" s="26"/>
      <c r="Q116" s="26"/>
      <c r="R116" s="26"/>
      <c r="S116" s="26"/>
      <c r="T116" s="26"/>
      <c r="U116" s="26"/>
    </row>
    <row r="117" spans="1:21" ht="15.75" customHeight="1">
      <c r="A117" s="26"/>
      <c r="B117" s="26"/>
      <c r="C117" s="26"/>
      <c r="D117" s="26"/>
      <c r="E117" s="26"/>
      <c r="F117" s="26"/>
      <c r="G117" s="26"/>
      <c r="H117" s="26"/>
      <c r="I117" s="26"/>
      <c r="J117" s="26"/>
      <c r="K117" s="26"/>
      <c r="L117" s="26"/>
      <c r="M117" s="26"/>
      <c r="N117" s="26"/>
      <c r="O117" s="26"/>
      <c r="P117" s="26"/>
      <c r="Q117" s="26"/>
      <c r="R117" s="26"/>
      <c r="S117" s="26"/>
      <c r="T117" s="26"/>
      <c r="U117" s="26"/>
    </row>
    <row r="118" spans="1:21" ht="15.75" customHeight="1">
      <c r="A118" s="26"/>
      <c r="B118" s="26"/>
      <c r="C118" s="26"/>
      <c r="D118" s="26"/>
      <c r="E118" s="26"/>
      <c r="F118" s="26"/>
      <c r="G118" s="26"/>
      <c r="H118" s="26"/>
      <c r="I118" s="26"/>
      <c r="J118" s="26"/>
      <c r="K118" s="26"/>
      <c r="L118" s="26"/>
      <c r="M118" s="26"/>
      <c r="N118" s="26"/>
      <c r="O118" s="26"/>
      <c r="P118" s="26"/>
      <c r="Q118" s="26"/>
      <c r="R118" s="26"/>
      <c r="S118" s="26"/>
      <c r="T118" s="26"/>
      <c r="U118" s="26"/>
    </row>
    <row r="119" spans="1:21" ht="15.75" customHeight="1">
      <c r="A119" s="26"/>
      <c r="B119" s="26"/>
      <c r="C119" s="26"/>
      <c r="D119" s="26"/>
      <c r="E119" s="26"/>
      <c r="F119" s="26"/>
      <c r="G119" s="26"/>
      <c r="H119" s="26"/>
      <c r="I119" s="26"/>
      <c r="J119" s="26"/>
      <c r="K119" s="26"/>
      <c r="L119" s="26"/>
      <c r="M119" s="26"/>
      <c r="N119" s="26"/>
      <c r="O119" s="26"/>
      <c r="P119" s="26"/>
      <c r="Q119" s="26"/>
      <c r="R119" s="26"/>
      <c r="S119" s="26"/>
      <c r="T119" s="26"/>
      <c r="U119" s="26"/>
    </row>
    <row r="120" spans="1:21" ht="15.75" customHeight="1">
      <c r="A120" s="26"/>
      <c r="B120" s="26"/>
      <c r="C120" s="26"/>
      <c r="D120" s="26"/>
      <c r="E120" s="26"/>
      <c r="F120" s="26"/>
      <c r="G120" s="26"/>
      <c r="H120" s="26"/>
      <c r="I120" s="26"/>
      <c r="J120" s="26"/>
      <c r="K120" s="26"/>
      <c r="L120" s="26"/>
      <c r="M120" s="26"/>
      <c r="N120" s="26"/>
      <c r="O120" s="26"/>
      <c r="P120" s="26"/>
      <c r="Q120" s="26"/>
      <c r="R120" s="26"/>
      <c r="S120" s="26"/>
      <c r="T120" s="26"/>
      <c r="U120" s="26"/>
    </row>
    <row r="121" spans="1:21" ht="15.75" customHeight="1">
      <c r="A121" s="26"/>
      <c r="B121" s="26"/>
      <c r="C121" s="26"/>
      <c r="D121" s="26"/>
      <c r="E121" s="26"/>
      <c r="F121" s="26"/>
      <c r="G121" s="26"/>
      <c r="H121" s="26"/>
      <c r="I121" s="26"/>
      <c r="J121" s="26"/>
      <c r="K121" s="26"/>
      <c r="L121" s="26"/>
      <c r="M121" s="26"/>
      <c r="N121" s="26"/>
      <c r="O121" s="26"/>
      <c r="P121" s="26"/>
      <c r="Q121" s="26"/>
      <c r="R121" s="26"/>
      <c r="S121" s="26"/>
      <c r="T121" s="26"/>
      <c r="U121" s="26"/>
    </row>
    <row r="122" spans="1:21" ht="15.75" customHeight="1">
      <c r="A122" s="26"/>
      <c r="B122" s="26"/>
      <c r="C122" s="26"/>
      <c r="D122" s="26"/>
      <c r="E122" s="26"/>
      <c r="F122" s="26"/>
      <c r="G122" s="26"/>
      <c r="H122" s="26"/>
      <c r="I122" s="26"/>
      <c r="J122" s="26"/>
      <c r="K122" s="26"/>
      <c r="L122" s="26"/>
      <c r="M122" s="26"/>
      <c r="N122" s="26"/>
      <c r="O122" s="26"/>
      <c r="P122" s="26"/>
      <c r="Q122" s="26"/>
      <c r="R122" s="26"/>
      <c r="S122" s="26"/>
      <c r="T122" s="26"/>
      <c r="U122" s="26"/>
    </row>
    <row r="123" spans="1:21" ht="15.75" customHeight="1">
      <c r="A123" s="26"/>
      <c r="B123" s="26"/>
      <c r="C123" s="26"/>
      <c r="D123" s="26"/>
      <c r="E123" s="26"/>
      <c r="F123" s="26"/>
      <c r="G123" s="26"/>
      <c r="H123" s="26"/>
      <c r="I123" s="26"/>
      <c r="J123" s="26"/>
      <c r="K123" s="26"/>
      <c r="L123" s="26"/>
      <c r="M123" s="26"/>
      <c r="N123" s="26"/>
      <c r="O123" s="26"/>
      <c r="P123" s="26"/>
      <c r="Q123" s="26"/>
      <c r="R123" s="26"/>
      <c r="S123" s="26"/>
      <c r="T123" s="26"/>
      <c r="U123" s="26"/>
    </row>
    <row r="124" spans="1:21" ht="15.75" customHeight="1">
      <c r="A124" s="26"/>
      <c r="B124" s="26"/>
      <c r="C124" s="26"/>
      <c r="D124" s="26"/>
      <c r="E124" s="26"/>
      <c r="F124" s="26"/>
      <c r="G124" s="26"/>
      <c r="H124" s="26"/>
      <c r="I124" s="26"/>
      <c r="J124" s="26"/>
      <c r="K124" s="26"/>
      <c r="L124" s="26"/>
      <c r="M124" s="26"/>
      <c r="N124" s="26"/>
      <c r="O124" s="26"/>
      <c r="P124" s="26"/>
      <c r="Q124" s="26"/>
      <c r="R124" s="26"/>
      <c r="S124" s="26"/>
      <c r="T124" s="26"/>
      <c r="U124" s="26"/>
    </row>
    <row r="125" spans="1:21" ht="15.75" customHeight="1">
      <c r="A125" s="26"/>
      <c r="B125" s="26"/>
      <c r="C125" s="26"/>
      <c r="D125" s="26"/>
      <c r="E125" s="26"/>
      <c r="F125" s="26"/>
      <c r="G125" s="26"/>
      <c r="H125" s="26"/>
      <c r="I125" s="26"/>
      <c r="J125" s="26"/>
      <c r="K125" s="26"/>
      <c r="L125" s="26"/>
      <c r="M125" s="26"/>
      <c r="N125" s="26"/>
      <c r="O125" s="26"/>
      <c r="P125" s="26"/>
      <c r="Q125" s="26"/>
      <c r="R125" s="26"/>
      <c r="S125" s="26"/>
      <c r="T125" s="26"/>
      <c r="U125" s="26"/>
    </row>
    <row r="126" spans="1:21" ht="15.75" customHeight="1">
      <c r="A126" s="26"/>
      <c r="B126" s="26"/>
      <c r="C126" s="26"/>
      <c r="D126" s="26"/>
      <c r="E126" s="26"/>
      <c r="F126" s="26"/>
      <c r="G126" s="26"/>
      <c r="H126" s="26"/>
      <c r="I126" s="26"/>
      <c r="J126" s="26"/>
      <c r="K126" s="26"/>
      <c r="L126" s="26"/>
      <c r="M126" s="26"/>
      <c r="N126" s="26"/>
      <c r="O126" s="26"/>
      <c r="P126" s="26"/>
      <c r="Q126" s="26"/>
      <c r="R126" s="26"/>
      <c r="S126" s="26"/>
      <c r="T126" s="26"/>
      <c r="U126" s="26"/>
    </row>
    <row r="127" spans="1:21" ht="15.75" customHeight="1">
      <c r="A127" s="26"/>
      <c r="B127" s="26"/>
      <c r="C127" s="26"/>
      <c r="D127" s="26"/>
      <c r="E127" s="26"/>
      <c r="F127" s="26"/>
      <c r="G127" s="26"/>
      <c r="H127" s="26"/>
      <c r="I127" s="26"/>
      <c r="J127" s="26"/>
      <c r="K127" s="26"/>
      <c r="L127" s="26"/>
      <c r="M127" s="26"/>
      <c r="N127" s="26"/>
      <c r="O127" s="26"/>
      <c r="P127" s="26"/>
      <c r="Q127" s="26"/>
      <c r="R127" s="26"/>
      <c r="S127" s="26"/>
      <c r="T127" s="26"/>
      <c r="U127" s="26"/>
    </row>
    <row r="128" spans="1:21" ht="15.75" customHeight="1">
      <c r="A128" s="26"/>
      <c r="B128" s="26"/>
      <c r="C128" s="26"/>
      <c r="D128" s="26"/>
      <c r="E128" s="26"/>
      <c r="F128" s="26"/>
      <c r="G128" s="26"/>
      <c r="H128" s="26"/>
      <c r="I128" s="26"/>
      <c r="J128" s="26"/>
      <c r="K128" s="26"/>
      <c r="L128" s="26"/>
      <c r="M128" s="26"/>
      <c r="N128" s="26"/>
      <c r="O128" s="26"/>
      <c r="P128" s="26"/>
      <c r="Q128" s="26"/>
      <c r="R128" s="26"/>
      <c r="S128" s="26"/>
      <c r="T128" s="26"/>
      <c r="U128" s="26"/>
    </row>
    <row r="129" spans="1:21" ht="15.75" customHeight="1">
      <c r="A129" s="26"/>
      <c r="B129" s="26"/>
      <c r="C129" s="26"/>
      <c r="D129" s="26"/>
      <c r="E129" s="26"/>
      <c r="F129" s="26"/>
      <c r="G129" s="26"/>
      <c r="H129" s="26"/>
      <c r="I129" s="26"/>
      <c r="J129" s="26"/>
      <c r="K129" s="26"/>
      <c r="L129" s="26"/>
      <c r="M129" s="26"/>
      <c r="N129" s="26"/>
      <c r="O129" s="26"/>
      <c r="P129" s="26"/>
      <c r="Q129" s="26"/>
      <c r="R129" s="26"/>
      <c r="S129" s="26"/>
      <c r="T129" s="26"/>
      <c r="U129" s="26"/>
    </row>
    <row r="130" spans="1:21" ht="15.75" customHeight="1">
      <c r="A130" s="26"/>
      <c r="B130" s="26"/>
      <c r="C130" s="26"/>
      <c r="D130" s="26"/>
      <c r="E130" s="26"/>
      <c r="F130" s="26"/>
      <c r="G130" s="26"/>
      <c r="H130" s="26"/>
      <c r="I130" s="26"/>
      <c r="J130" s="26"/>
      <c r="K130" s="26"/>
      <c r="L130" s="26"/>
      <c r="M130" s="26"/>
      <c r="N130" s="26"/>
      <c r="O130" s="26"/>
      <c r="P130" s="26"/>
      <c r="Q130" s="26"/>
      <c r="R130" s="26"/>
      <c r="S130" s="26"/>
      <c r="T130" s="26"/>
      <c r="U130" s="26"/>
    </row>
    <row r="131" spans="1:21" ht="15.75" customHeight="1">
      <c r="A131" s="26"/>
      <c r="B131" s="26"/>
      <c r="C131" s="26"/>
      <c r="D131" s="26"/>
      <c r="E131" s="26"/>
      <c r="F131" s="26"/>
      <c r="G131" s="26"/>
      <c r="H131" s="26"/>
      <c r="I131" s="26"/>
      <c r="J131" s="26"/>
      <c r="K131" s="26"/>
      <c r="L131" s="26"/>
      <c r="M131" s="26"/>
      <c r="N131" s="26"/>
      <c r="O131" s="26"/>
      <c r="P131" s="26"/>
      <c r="Q131" s="26"/>
      <c r="R131" s="26"/>
      <c r="S131" s="26"/>
      <c r="T131" s="26"/>
      <c r="U131" s="26"/>
    </row>
    <row r="132" spans="1:21" ht="15.75" customHeight="1">
      <c r="A132" s="26"/>
      <c r="B132" s="26"/>
      <c r="C132" s="26"/>
      <c r="D132" s="26"/>
      <c r="E132" s="26"/>
      <c r="F132" s="26"/>
      <c r="G132" s="26"/>
      <c r="H132" s="26"/>
      <c r="I132" s="26"/>
      <c r="J132" s="26"/>
      <c r="K132" s="26"/>
      <c r="L132" s="26"/>
      <c r="M132" s="26"/>
      <c r="N132" s="26"/>
      <c r="O132" s="26"/>
      <c r="P132" s="26"/>
      <c r="Q132" s="26"/>
      <c r="R132" s="26"/>
      <c r="S132" s="26"/>
      <c r="T132" s="26"/>
      <c r="U132" s="26"/>
    </row>
    <row r="133" spans="1:21" ht="15.75" customHeight="1">
      <c r="A133" s="26"/>
      <c r="B133" s="26"/>
      <c r="C133" s="26"/>
      <c r="D133" s="26"/>
      <c r="E133" s="26"/>
      <c r="F133" s="26"/>
      <c r="G133" s="26"/>
      <c r="H133" s="26"/>
      <c r="I133" s="26"/>
      <c r="J133" s="26"/>
      <c r="K133" s="26"/>
      <c r="L133" s="26"/>
      <c r="M133" s="26"/>
      <c r="N133" s="26"/>
      <c r="O133" s="26"/>
      <c r="P133" s="26"/>
      <c r="Q133" s="26"/>
      <c r="R133" s="26"/>
      <c r="S133" s="26"/>
      <c r="T133" s="26"/>
      <c r="U133" s="26"/>
    </row>
    <row r="134" spans="1:21" ht="15.75" customHeight="1">
      <c r="A134" s="26"/>
      <c r="B134" s="26"/>
      <c r="C134" s="26"/>
      <c r="D134" s="26"/>
      <c r="E134" s="26"/>
      <c r="F134" s="26"/>
      <c r="G134" s="26"/>
      <c r="H134" s="26"/>
      <c r="I134" s="26"/>
      <c r="J134" s="26"/>
      <c r="K134" s="26"/>
      <c r="L134" s="26"/>
      <c r="M134" s="26"/>
      <c r="N134" s="26"/>
      <c r="O134" s="26"/>
      <c r="P134" s="26"/>
      <c r="Q134" s="26"/>
      <c r="R134" s="26"/>
      <c r="S134" s="26"/>
      <c r="T134" s="26"/>
      <c r="U134" s="26"/>
    </row>
    <row r="135" spans="1:21" ht="15.75" customHeight="1">
      <c r="A135" s="26"/>
      <c r="B135" s="26"/>
      <c r="C135" s="26"/>
      <c r="D135" s="26"/>
      <c r="E135" s="26"/>
      <c r="F135" s="26"/>
      <c r="G135" s="26"/>
      <c r="H135" s="26"/>
      <c r="I135" s="26"/>
      <c r="J135" s="26"/>
      <c r="K135" s="26"/>
      <c r="L135" s="26"/>
      <c r="M135" s="26"/>
      <c r="N135" s="26"/>
      <c r="O135" s="26"/>
      <c r="P135" s="26"/>
      <c r="Q135" s="26"/>
      <c r="R135" s="26"/>
      <c r="S135" s="26"/>
      <c r="T135" s="26"/>
      <c r="U135" s="26"/>
    </row>
    <row r="136" spans="1:21" ht="15.75" customHeight="1">
      <c r="A136" s="26"/>
      <c r="B136" s="26"/>
      <c r="C136" s="26"/>
      <c r="D136" s="26"/>
      <c r="E136" s="26"/>
      <c r="F136" s="26"/>
      <c r="G136" s="26"/>
      <c r="H136" s="26"/>
      <c r="I136" s="26"/>
      <c r="J136" s="26"/>
      <c r="K136" s="26"/>
      <c r="L136" s="26"/>
      <c r="M136" s="26"/>
      <c r="N136" s="26"/>
      <c r="O136" s="26"/>
      <c r="P136" s="26"/>
      <c r="Q136" s="26"/>
      <c r="R136" s="26"/>
      <c r="S136" s="26"/>
      <c r="T136" s="26"/>
      <c r="U136" s="26"/>
    </row>
    <row r="137" spans="1:21" ht="15.75" customHeight="1">
      <c r="A137" s="26"/>
      <c r="B137" s="26"/>
      <c r="C137" s="26"/>
      <c r="D137" s="26"/>
      <c r="E137" s="26"/>
      <c r="F137" s="26"/>
      <c r="G137" s="26"/>
      <c r="H137" s="26"/>
      <c r="I137" s="26"/>
      <c r="J137" s="26"/>
      <c r="K137" s="26"/>
      <c r="L137" s="26"/>
      <c r="M137" s="26"/>
      <c r="N137" s="26"/>
      <c r="O137" s="26"/>
      <c r="P137" s="26"/>
      <c r="Q137" s="26"/>
      <c r="R137" s="26"/>
      <c r="S137" s="26"/>
      <c r="T137" s="26"/>
      <c r="U137" s="26"/>
    </row>
    <row r="138" spans="1:21" ht="15.75" customHeight="1">
      <c r="A138" s="26"/>
      <c r="B138" s="26"/>
      <c r="C138" s="26"/>
      <c r="D138" s="26"/>
      <c r="E138" s="26"/>
      <c r="F138" s="26"/>
      <c r="G138" s="26"/>
      <c r="H138" s="26"/>
      <c r="I138" s="26"/>
      <c r="J138" s="26"/>
      <c r="K138" s="26"/>
      <c r="L138" s="26"/>
      <c r="M138" s="26"/>
      <c r="N138" s="26"/>
      <c r="O138" s="26"/>
      <c r="P138" s="26"/>
      <c r="Q138" s="26"/>
      <c r="R138" s="26"/>
      <c r="S138" s="26"/>
      <c r="T138" s="26"/>
      <c r="U138" s="26"/>
    </row>
    <row r="139" spans="1:21" ht="15.75" customHeight="1">
      <c r="A139" s="26"/>
      <c r="B139" s="26"/>
      <c r="C139" s="26"/>
      <c r="D139" s="26"/>
      <c r="E139" s="26"/>
      <c r="F139" s="26"/>
      <c r="G139" s="26"/>
      <c r="H139" s="26"/>
      <c r="I139" s="26"/>
      <c r="J139" s="26"/>
      <c r="K139" s="26"/>
      <c r="L139" s="26"/>
      <c r="M139" s="26"/>
      <c r="N139" s="26"/>
      <c r="O139" s="26"/>
      <c r="P139" s="26"/>
      <c r="Q139" s="26"/>
      <c r="R139" s="26"/>
      <c r="S139" s="26"/>
      <c r="T139" s="26"/>
      <c r="U139" s="26"/>
    </row>
    <row r="140" spans="1:21" ht="15.75" customHeight="1">
      <c r="A140" s="26"/>
      <c r="B140" s="26"/>
      <c r="C140" s="26"/>
      <c r="D140" s="26"/>
      <c r="E140" s="26"/>
      <c r="F140" s="26"/>
      <c r="G140" s="26"/>
      <c r="H140" s="26"/>
      <c r="I140" s="26"/>
      <c r="J140" s="26"/>
      <c r="K140" s="26"/>
      <c r="L140" s="26"/>
      <c r="M140" s="26"/>
      <c r="N140" s="26"/>
      <c r="O140" s="26"/>
      <c r="P140" s="26"/>
      <c r="Q140" s="26"/>
      <c r="R140" s="26"/>
      <c r="S140" s="26"/>
      <c r="T140" s="26"/>
      <c r="U140" s="26"/>
    </row>
    <row r="141" spans="1:21" ht="15.75" customHeight="1">
      <c r="A141" s="26"/>
      <c r="B141" s="26"/>
      <c r="C141" s="26"/>
      <c r="D141" s="26"/>
      <c r="E141" s="26"/>
      <c r="F141" s="26"/>
      <c r="G141" s="26"/>
      <c r="H141" s="26"/>
      <c r="I141" s="26"/>
      <c r="J141" s="26"/>
      <c r="K141" s="26"/>
      <c r="L141" s="26"/>
      <c r="M141" s="26"/>
      <c r="N141" s="26"/>
      <c r="O141" s="26"/>
      <c r="P141" s="26"/>
      <c r="Q141" s="26"/>
      <c r="R141" s="26"/>
      <c r="S141" s="26"/>
      <c r="T141" s="26"/>
      <c r="U141" s="26"/>
    </row>
    <row r="142" spans="1:21" ht="15.75" customHeight="1">
      <c r="A142" s="26"/>
      <c r="B142" s="26"/>
      <c r="C142" s="26"/>
      <c r="D142" s="26"/>
      <c r="E142" s="26"/>
      <c r="F142" s="26"/>
      <c r="G142" s="26"/>
      <c r="H142" s="26"/>
      <c r="I142" s="26"/>
      <c r="J142" s="26"/>
      <c r="K142" s="26"/>
      <c r="L142" s="26"/>
      <c r="M142" s="26"/>
      <c r="N142" s="26"/>
      <c r="O142" s="26"/>
      <c r="P142" s="26"/>
      <c r="Q142" s="26"/>
      <c r="R142" s="26"/>
      <c r="S142" s="26"/>
      <c r="T142" s="26"/>
      <c r="U142" s="26"/>
    </row>
    <row r="143" spans="1:21" ht="15.75" customHeight="1">
      <c r="A143" s="26"/>
      <c r="B143" s="26"/>
      <c r="C143" s="26"/>
      <c r="D143" s="26"/>
      <c r="E143" s="26"/>
      <c r="F143" s="26"/>
      <c r="G143" s="26"/>
      <c r="H143" s="26"/>
      <c r="I143" s="26"/>
      <c r="J143" s="26"/>
      <c r="K143" s="26"/>
      <c r="L143" s="26"/>
      <c r="M143" s="26"/>
      <c r="N143" s="26"/>
      <c r="O143" s="26"/>
      <c r="P143" s="26"/>
      <c r="Q143" s="26"/>
      <c r="R143" s="26"/>
      <c r="S143" s="26"/>
      <c r="T143" s="26"/>
      <c r="U143" s="26"/>
    </row>
    <row r="144" spans="1:21" ht="15.75" customHeight="1">
      <c r="A144" s="26"/>
      <c r="B144" s="26"/>
      <c r="C144" s="26"/>
      <c r="D144" s="26"/>
      <c r="E144" s="26"/>
      <c r="F144" s="26"/>
      <c r="G144" s="26"/>
      <c r="H144" s="26"/>
      <c r="I144" s="26"/>
      <c r="J144" s="26"/>
      <c r="K144" s="26"/>
      <c r="L144" s="26"/>
      <c r="M144" s="26"/>
      <c r="N144" s="26"/>
      <c r="O144" s="26"/>
      <c r="P144" s="26"/>
      <c r="Q144" s="26"/>
      <c r="R144" s="26"/>
      <c r="S144" s="26"/>
      <c r="T144" s="26"/>
      <c r="U144" s="26"/>
    </row>
    <row r="145" spans="1:21" ht="15.75" customHeight="1">
      <c r="A145" s="26"/>
      <c r="B145" s="26"/>
      <c r="C145" s="26"/>
      <c r="D145" s="26"/>
      <c r="E145" s="26"/>
      <c r="F145" s="26"/>
      <c r="G145" s="26"/>
      <c r="H145" s="26"/>
      <c r="I145" s="26"/>
      <c r="J145" s="26"/>
      <c r="K145" s="26"/>
      <c r="L145" s="26"/>
      <c r="M145" s="26"/>
      <c r="N145" s="26"/>
      <c r="O145" s="26"/>
      <c r="P145" s="26"/>
      <c r="Q145" s="26"/>
      <c r="R145" s="26"/>
      <c r="S145" s="26"/>
      <c r="T145" s="26"/>
      <c r="U145" s="26"/>
    </row>
    <row r="146" spans="1:21" ht="15.75" customHeight="1">
      <c r="A146" s="26"/>
      <c r="B146" s="26"/>
      <c r="C146" s="26"/>
      <c r="D146" s="26"/>
      <c r="E146" s="26"/>
      <c r="F146" s="26"/>
      <c r="G146" s="26"/>
      <c r="H146" s="26"/>
      <c r="I146" s="26"/>
      <c r="J146" s="26"/>
      <c r="K146" s="26"/>
      <c r="L146" s="26"/>
      <c r="M146" s="26"/>
      <c r="N146" s="26"/>
      <c r="O146" s="26"/>
      <c r="P146" s="26"/>
      <c r="Q146" s="26"/>
      <c r="R146" s="26"/>
      <c r="S146" s="26"/>
      <c r="T146" s="26"/>
      <c r="U146" s="26"/>
    </row>
    <row r="147" spans="1:21" ht="15.75" customHeight="1">
      <c r="A147" s="26"/>
      <c r="B147" s="26"/>
      <c r="C147" s="26"/>
      <c r="D147" s="26"/>
      <c r="E147" s="26"/>
      <c r="F147" s="26"/>
      <c r="G147" s="26"/>
      <c r="H147" s="26"/>
      <c r="I147" s="26"/>
      <c r="J147" s="26"/>
      <c r="K147" s="26"/>
      <c r="L147" s="26"/>
      <c r="M147" s="26"/>
      <c r="N147" s="26"/>
      <c r="O147" s="26"/>
      <c r="P147" s="26"/>
      <c r="Q147" s="26"/>
      <c r="R147" s="26"/>
      <c r="S147" s="26"/>
      <c r="T147" s="26"/>
      <c r="U147" s="26"/>
    </row>
    <row r="148" spans="1:21" ht="15.75" customHeight="1">
      <c r="A148" s="26"/>
      <c r="B148" s="26"/>
      <c r="C148" s="26"/>
      <c r="D148" s="26"/>
      <c r="E148" s="26"/>
      <c r="F148" s="26"/>
      <c r="G148" s="26"/>
      <c r="H148" s="26"/>
      <c r="I148" s="26"/>
      <c r="J148" s="26"/>
      <c r="K148" s="26"/>
      <c r="L148" s="26"/>
      <c r="M148" s="26"/>
      <c r="N148" s="26"/>
      <c r="O148" s="26"/>
      <c r="P148" s="26"/>
      <c r="Q148" s="26"/>
      <c r="R148" s="26"/>
      <c r="S148" s="26"/>
      <c r="T148" s="26"/>
      <c r="U148" s="26"/>
    </row>
    <row r="149" spans="1:21" ht="15.75" customHeight="1">
      <c r="A149" s="26"/>
      <c r="B149" s="26"/>
      <c r="C149" s="26"/>
      <c r="D149" s="26"/>
      <c r="E149" s="26"/>
      <c r="F149" s="26"/>
      <c r="G149" s="26"/>
      <c r="H149" s="26"/>
      <c r="I149" s="26"/>
      <c r="J149" s="26"/>
      <c r="K149" s="26"/>
      <c r="L149" s="26"/>
      <c r="M149" s="26"/>
      <c r="N149" s="26"/>
      <c r="O149" s="26"/>
      <c r="P149" s="26"/>
      <c r="Q149" s="26"/>
      <c r="R149" s="26"/>
      <c r="S149" s="26"/>
      <c r="T149" s="26"/>
      <c r="U149" s="26"/>
    </row>
    <row r="150" spans="1:21" ht="15.75" customHeight="1">
      <c r="A150" s="26"/>
      <c r="B150" s="26"/>
      <c r="C150" s="26"/>
      <c r="D150" s="26"/>
      <c r="E150" s="26"/>
      <c r="F150" s="26"/>
      <c r="G150" s="26"/>
      <c r="H150" s="26"/>
      <c r="I150" s="26"/>
      <c r="J150" s="26"/>
      <c r="K150" s="26"/>
      <c r="L150" s="26"/>
      <c r="M150" s="26"/>
      <c r="N150" s="26"/>
      <c r="O150" s="26"/>
      <c r="P150" s="26"/>
      <c r="Q150" s="26"/>
      <c r="R150" s="26"/>
      <c r="S150" s="26"/>
      <c r="T150" s="26"/>
      <c r="U150" s="26"/>
    </row>
    <row r="151" spans="1:21" ht="15.75" customHeight="1">
      <c r="A151" s="26"/>
      <c r="B151" s="26"/>
      <c r="C151" s="26"/>
      <c r="D151" s="26"/>
      <c r="E151" s="26"/>
      <c r="F151" s="26"/>
      <c r="G151" s="26"/>
      <c r="H151" s="26"/>
      <c r="I151" s="26"/>
      <c r="J151" s="26"/>
      <c r="K151" s="26"/>
      <c r="L151" s="26"/>
      <c r="M151" s="26"/>
      <c r="N151" s="26"/>
      <c r="O151" s="26"/>
      <c r="P151" s="26"/>
      <c r="Q151" s="26"/>
      <c r="R151" s="26"/>
      <c r="S151" s="26"/>
      <c r="T151" s="26"/>
      <c r="U151" s="26"/>
    </row>
    <row r="152" spans="1:21" ht="15.75" customHeight="1">
      <c r="A152" s="26"/>
      <c r="B152" s="26"/>
      <c r="C152" s="26"/>
      <c r="D152" s="26"/>
      <c r="E152" s="26"/>
      <c r="F152" s="26"/>
      <c r="G152" s="26"/>
      <c r="H152" s="26"/>
      <c r="I152" s="26"/>
      <c r="J152" s="26"/>
      <c r="K152" s="26"/>
      <c r="L152" s="26"/>
      <c r="M152" s="26"/>
      <c r="N152" s="26"/>
      <c r="O152" s="26"/>
      <c r="P152" s="26"/>
      <c r="Q152" s="26"/>
      <c r="R152" s="26"/>
      <c r="S152" s="26"/>
      <c r="T152" s="26"/>
      <c r="U152" s="26"/>
    </row>
    <row r="153" spans="1:21" ht="15.75" customHeight="1">
      <c r="A153" s="26"/>
      <c r="B153" s="26"/>
      <c r="C153" s="26"/>
      <c r="D153" s="26"/>
      <c r="E153" s="26"/>
      <c r="F153" s="26"/>
      <c r="G153" s="26"/>
      <c r="H153" s="26"/>
      <c r="I153" s="26"/>
      <c r="J153" s="26"/>
      <c r="K153" s="26"/>
      <c r="L153" s="26"/>
      <c r="M153" s="26"/>
      <c r="N153" s="26"/>
      <c r="O153" s="26"/>
      <c r="P153" s="26"/>
      <c r="Q153" s="26"/>
      <c r="R153" s="26"/>
      <c r="S153" s="26"/>
      <c r="T153" s="26"/>
      <c r="U153" s="26"/>
    </row>
    <row r="154" spans="1:21" ht="15.75" customHeight="1">
      <c r="A154" s="26"/>
      <c r="B154" s="26"/>
      <c r="C154" s="26"/>
      <c r="D154" s="26"/>
      <c r="E154" s="26"/>
      <c r="F154" s="26"/>
      <c r="G154" s="26"/>
      <c r="H154" s="26"/>
      <c r="I154" s="26"/>
      <c r="J154" s="26"/>
      <c r="K154" s="26"/>
      <c r="L154" s="26"/>
      <c r="M154" s="26"/>
      <c r="N154" s="26"/>
      <c r="O154" s="26"/>
      <c r="P154" s="26"/>
      <c r="Q154" s="26"/>
      <c r="R154" s="26"/>
      <c r="S154" s="26"/>
      <c r="T154" s="26"/>
      <c r="U154" s="26"/>
    </row>
    <row r="155" spans="1:21" ht="15.75" customHeight="1">
      <c r="A155" s="26"/>
      <c r="B155" s="26"/>
      <c r="C155" s="26"/>
      <c r="D155" s="26"/>
      <c r="E155" s="26"/>
      <c r="F155" s="26"/>
      <c r="G155" s="26"/>
      <c r="H155" s="26"/>
      <c r="I155" s="26"/>
      <c r="J155" s="26"/>
      <c r="K155" s="26"/>
      <c r="L155" s="26"/>
      <c r="M155" s="26"/>
      <c r="N155" s="26"/>
      <c r="O155" s="26"/>
      <c r="P155" s="26"/>
      <c r="Q155" s="26"/>
      <c r="R155" s="26"/>
      <c r="S155" s="26"/>
      <c r="T155" s="26"/>
      <c r="U155" s="26"/>
    </row>
    <row r="156" spans="1:21" ht="15.75" customHeight="1">
      <c r="A156" s="26"/>
      <c r="B156" s="26"/>
      <c r="C156" s="26"/>
      <c r="D156" s="26"/>
      <c r="E156" s="26"/>
      <c r="F156" s="26"/>
      <c r="G156" s="26"/>
      <c r="H156" s="26"/>
      <c r="I156" s="26"/>
      <c r="J156" s="26"/>
      <c r="K156" s="26"/>
      <c r="L156" s="26"/>
      <c r="M156" s="26"/>
      <c r="N156" s="26"/>
      <c r="O156" s="26"/>
      <c r="P156" s="26"/>
      <c r="Q156" s="26"/>
      <c r="R156" s="26"/>
      <c r="S156" s="26"/>
      <c r="T156" s="26"/>
      <c r="U156" s="26"/>
    </row>
    <row r="157" spans="1:21" ht="15.75" customHeight="1">
      <c r="A157" s="26"/>
      <c r="B157" s="26"/>
      <c r="C157" s="26"/>
      <c r="D157" s="26"/>
      <c r="E157" s="26"/>
      <c r="F157" s="26"/>
      <c r="G157" s="26"/>
      <c r="H157" s="26"/>
      <c r="I157" s="26"/>
      <c r="J157" s="26"/>
      <c r="K157" s="26"/>
      <c r="L157" s="26"/>
      <c r="M157" s="26"/>
      <c r="N157" s="26"/>
      <c r="O157" s="26"/>
      <c r="P157" s="26"/>
      <c r="Q157" s="26"/>
      <c r="R157" s="26"/>
      <c r="S157" s="26"/>
      <c r="T157" s="26"/>
      <c r="U157" s="26"/>
    </row>
    <row r="158" spans="1:21" ht="15.75" customHeight="1">
      <c r="A158" s="26"/>
      <c r="B158" s="26"/>
      <c r="C158" s="26"/>
      <c r="D158" s="26"/>
      <c r="E158" s="26"/>
      <c r="F158" s="26"/>
      <c r="G158" s="26"/>
      <c r="H158" s="26"/>
      <c r="I158" s="26"/>
      <c r="J158" s="26"/>
      <c r="K158" s="26"/>
      <c r="L158" s="26"/>
      <c r="M158" s="26"/>
      <c r="N158" s="26"/>
      <c r="O158" s="26"/>
      <c r="P158" s="26"/>
      <c r="Q158" s="26"/>
      <c r="R158" s="26"/>
      <c r="S158" s="26"/>
      <c r="T158" s="26"/>
      <c r="U158" s="26"/>
    </row>
    <row r="159" spans="1:21" ht="15.75" customHeight="1">
      <c r="A159" s="26"/>
      <c r="B159" s="26"/>
      <c r="C159" s="26"/>
      <c r="D159" s="26"/>
      <c r="E159" s="26"/>
      <c r="F159" s="26"/>
      <c r="G159" s="26"/>
      <c r="H159" s="26"/>
      <c r="I159" s="26"/>
      <c r="J159" s="26"/>
      <c r="K159" s="26"/>
      <c r="L159" s="26"/>
      <c r="M159" s="26"/>
      <c r="N159" s="26"/>
      <c r="O159" s="26"/>
      <c r="P159" s="26"/>
      <c r="Q159" s="26"/>
      <c r="R159" s="26"/>
      <c r="S159" s="26"/>
      <c r="T159" s="26"/>
      <c r="U159" s="26"/>
    </row>
    <row r="160" spans="1:21" ht="15.75" customHeight="1">
      <c r="A160" s="26"/>
      <c r="B160" s="26"/>
      <c r="C160" s="26"/>
      <c r="D160" s="26"/>
      <c r="E160" s="26"/>
      <c r="F160" s="26"/>
      <c r="G160" s="26"/>
      <c r="H160" s="26"/>
      <c r="I160" s="26"/>
      <c r="J160" s="26"/>
      <c r="K160" s="26"/>
      <c r="L160" s="26"/>
      <c r="M160" s="26"/>
      <c r="N160" s="26"/>
      <c r="O160" s="26"/>
      <c r="P160" s="26"/>
      <c r="Q160" s="26"/>
      <c r="R160" s="26"/>
      <c r="S160" s="26"/>
      <c r="T160" s="26"/>
      <c r="U160" s="26"/>
    </row>
    <row r="161" spans="1:21" ht="15.75" customHeight="1">
      <c r="A161" s="26"/>
      <c r="B161" s="26"/>
      <c r="C161" s="26"/>
      <c r="D161" s="26"/>
      <c r="E161" s="26"/>
      <c r="F161" s="26"/>
      <c r="G161" s="26"/>
      <c r="H161" s="26"/>
      <c r="I161" s="26"/>
      <c r="J161" s="26"/>
      <c r="K161" s="26"/>
      <c r="L161" s="26"/>
      <c r="M161" s="26"/>
      <c r="N161" s="26"/>
      <c r="O161" s="26"/>
      <c r="P161" s="26"/>
      <c r="Q161" s="26"/>
      <c r="R161" s="26"/>
      <c r="S161" s="26"/>
      <c r="T161" s="26"/>
      <c r="U161" s="26"/>
    </row>
    <row r="162" spans="1:21" ht="15.75" customHeight="1">
      <c r="A162" s="26"/>
      <c r="B162" s="26"/>
      <c r="C162" s="26"/>
      <c r="D162" s="26"/>
      <c r="E162" s="26"/>
      <c r="F162" s="26"/>
      <c r="G162" s="26"/>
      <c r="H162" s="26"/>
      <c r="I162" s="26"/>
      <c r="J162" s="26"/>
      <c r="K162" s="26"/>
      <c r="L162" s="26"/>
      <c r="M162" s="26"/>
      <c r="N162" s="26"/>
      <c r="O162" s="26"/>
      <c r="P162" s="26"/>
      <c r="Q162" s="26"/>
      <c r="R162" s="26"/>
      <c r="S162" s="26"/>
      <c r="T162" s="26"/>
      <c r="U162" s="26"/>
    </row>
    <row r="163" spans="1:21" ht="15.75" customHeight="1">
      <c r="A163" s="26"/>
      <c r="B163" s="26"/>
      <c r="C163" s="26"/>
      <c r="D163" s="26"/>
      <c r="E163" s="26"/>
      <c r="F163" s="26"/>
      <c r="G163" s="26"/>
      <c r="H163" s="26"/>
      <c r="I163" s="26"/>
      <c r="J163" s="26"/>
      <c r="K163" s="26"/>
      <c r="L163" s="26"/>
      <c r="M163" s="26"/>
      <c r="N163" s="26"/>
      <c r="O163" s="26"/>
      <c r="P163" s="26"/>
      <c r="Q163" s="26"/>
      <c r="R163" s="26"/>
      <c r="S163" s="26"/>
      <c r="T163" s="26"/>
      <c r="U163" s="26"/>
    </row>
    <row r="164" spans="1:21" ht="15.75" customHeight="1">
      <c r="A164" s="26"/>
      <c r="B164" s="26"/>
      <c r="C164" s="26"/>
      <c r="D164" s="26"/>
      <c r="E164" s="26"/>
      <c r="F164" s="26"/>
      <c r="G164" s="26"/>
      <c r="H164" s="26"/>
      <c r="I164" s="26"/>
      <c r="J164" s="26"/>
      <c r="K164" s="26"/>
      <c r="L164" s="26"/>
      <c r="M164" s="26"/>
      <c r="N164" s="26"/>
      <c r="O164" s="26"/>
      <c r="P164" s="26"/>
      <c r="Q164" s="26"/>
      <c r="R164" s="26"/>
      <c r="S164" s="26"/>
      <c r="T164" s="26"/>
      <c r="U164" s="26"/>
    </row>
    <row r="165" spans="1:21" ht="15.75" customHeight="1">
      <c r="A165" s="26"/>
      <c r="B165" s="26"/>
      <c r="C165" s="26"/>
      <c r="D165" s="26"/>
      <c r="E165" s="26"/>
      <c r="F165" s="26"/>
      <c r="G165" s="26"/>
      <c r="H165" s="26"/>
      <c r="I165" s="26"/>
      <c r="J165" s="26"/>
      <c r="K165" s="26"/>
      <c r="L165" s="26"/>
      <c r="M165" s="26"/>
      <c r="N165" s="26"/>
      <c r="O165" s="26"/>
      <c r="P165" s="26"/>
      <c r="Q165" s="26"/>
      <c r="R165" s="26"/>
      <c r="S165" s="26"/>
      <c r="T165" s="26"/>
      <c r="U165" s="26"/>
    </row>
    <row r="166" spans="1:21" ht="15.75" customHeight="1">
      <c r="A166" s="26"/>
      <c r="B166" s="26"/>
      <c r="C166" s="26"/>
      <c r="D166" s="26"/>
      <c r="E166" s="26"/>
      <c r="F166" s="26"/>
      <c r="G166" s="26"/>
      <c r="H166" s="26"/>
      <c r="I166" s="26"/>
      <c r="J166" s="26"/>
      <c r="K166" s="26"/>
      <c r="L166" s="26"/>
      <c r="M166" s="26"/>
      <c r="N166" s="26"/>
      <c r="O166" s="26"/>
      <c r="P166" s="26"/>
      <c r="Q166" s="26"/>
      <c r="R166" s="26"/>
      <c r="S166" s="26"/>
      <c r="T166" s="26"/>
      <c r="U166" s="26"/>
    </row>
    <row r="167" spans="1:21" ht="15.75" customHeight="1">
      <c r="A167" s="26"/>
      <c r="B167" s="26"/>
      <c r="C167" s="26"/>
      <c r="D167" s="26"/>
      <c r="E167" s="26"/>
      <c r="F167" s="26"/>
      <c r="G167" s="26"/>
      <c r="H167" s="26"/>
      <c r="I167" s="26"/>
      <c r="J167" s="26"/>
      <c r="K167" s="26"/>
      <c r="L167" s="26"/>
      <c r="M167" s="26"/>
      <c r="N167" s="26"/>
      <c r="O167" s="26"/>
      <c r="P167" s="26"/>
      <c r="Q167" s="26"/>
      <c r="R167" s="26"/>
      <c r="S167" s="26"/>
      <c r="T167" s="26"/>
      <c r="U167" s="26"/>
    </row>
    <row r="168" spans="1:21" ht="15.75" customHeight="1">
      <c r="A168" s="26"/>
      <c r="B168" s="26"/>
      <c r="C168" s="26"/>
      <c r="D168" s="26"/>
      <c r="E168" s="26"/>
      <c r="F168" s="26"/>
      <c r="G168" s="26"/>
      <c r="H168" s="26"/>
      <c r="I168" s="26"/>
      <c r="J168" s="26"/>
      <c r="K168" s="26"/>
      <c r="L168" s="26"/>
      <c r="M168" s="26"/>
      <c r="N168" s="26"/>
      <c r="O168" s="26"/>
      <c r="P168" s="26"/>
      <c r="Q168" s="26"/>
      <c r="R168" s="26"/>
      <c r="S168" s="26"/>
      <c r="T168" s="26"/>
      <c r="U168" s="26"/>
    </row>
    <row r="169" spans="1:21" ht="15.75" customHeight="1">
      <c r="A169" s="26"/>
      <c r="B169" s="26"/>
      <c r="C169" s="26"/>
      <c r="D169" s="26"/>
      <c r="E169" s="26"/>
      <c r="F169" s="26"/>
      <c r="G169" s="26"/>
      <c r="H169" s="26"/>
      <c r="I169" s="26"/>
      <c r="J169" s="26"/>
      <c r="K169" s="26"/>
      <c r="L169" s="26"/>
      <c r="M169" s="26"/>
      <c r="N169" s="26"/>
      <c r="O169" s="26"/>
      <c r="P169" s="26"/>
      <c r="Q169" s="26"/>
      <c r="R169" s="26"/>
      <c r="S169" s="26"/>
      <c r="T169" s="26"/>
      <c r="U169" s="26"/>
    </row>
    <row r="170" spans="1:21" ht="15.75" customHeight="1">
      <c r="A170" s="26"/>
      <c r="B170" s="26"/>
      <c r="C170" s="26"/>
      <c r="D170" s="26"/>
      <c r="E170" s="26"/>
      <c r="F170" s="26"/>
      <c r="G170" s="26"/>
      <c r="H170" s="26"/>
      <c r="I170" s="26"/>
      <c r="J170" s="26"/>
      <c r="K170" s="26"/>
      <c r="L170" s="26"/>
      <c r="M170" s="26"/>
      <c r="N170" s="26"/>
      <c r="O170" s="26"/>
      <c r="P170" s="26"/>
      <c r="Q170" s="26"/>
      <c r="R170" s="26"/>
      <c r="S170" s="26"/>
      <c r="T170" s="26"/>
      <c r="U170" s="26"/>
    </row>
    <row r="171" spans="1:21" ht="15.75" customHeight="1">
      <c r="A171" s="26"/>
      <c r="B171" s="26"/>
      <c r="C171" s="26"/>
      <c r="D171" s="26"/>
      <c r="E171" s="26"/>
      <c r="F171" s="26"/>
      <c r="G171" s="26"/>
      <c r="H171" s="26"/>
      <c r="I171" s="26"/>
      <c r="J171" s="26"/>
      <c r="K171" s="26"/>
      <c r="L171" s="26"/>
      <c r="M171" s="26"/>
      <c r="N171" s="26"/>
      <c r="O171" s="26"/>
      <c r="P171" s="26"/>
      <c r="Q171" s="26"/>
      <c r="R171" s="26"/>
      <c r="S171" s="26"/>
      <c r="T171" s="26"/>
      <c r="U171" s="26"/>
    </row>
    <row r="172" spans="1:21" ht="15.75" customHeight="1">
      <c r="A172" s="26"/>
      <c r="B172" s="26"/>
      <c r="C172" s="26"/>
      <c r="D172" s="26"/>
      <c r="E172" s="26"/>
      <c r="F172" s="26"/>
      <c r="G172" s="26"/>
      <c r="H172" s="26"/>
      <c r="I172" s="26"/>
      <c r="J172" s="26"/>
      <c r="K172" s="26"/>
      <c r="L172" s="26"/>
      <c r="M172" s="26"/>
      <c r="N172" s="26"/>
      <c r="O172" s="26"/>
      <c r="P172" s="26"/>
      <c r="Q172" s="26"/>
      <c r="R172" s="26"/>
      <c r="S172" s="26"/>
      <c r="T172" s="26"/>
      <c r="U172" s="26"/>
    </row>
    <row r="173" spans="1:21" ht="15.75" customHeight="1">
      <c r="A173" s="26"/>
      <c r="B173" s="26"/>
      <c r="C173" s="26"/>
      <c r="D173" s="26"/>
      <c r="E173" s="26"/>
      <c r="F173" s="26"/>
      <c r="G173" s="26"/>
      <c r="H173" s="26"/>
      <c r="I173" s="26"/>
      <c r="J173" s="26"/>
      <c r="K173" s="26"/>
      <c r="L173" s="26"/>
      <c r="M173" s="26"/>
      <c r="N173" s="26"/>
      <c r="O173" s="26"/>
      <c r="P173" s="26"/>
      <c r="Q173" s="26"/>
      <c r="R173" s="26"/>
      <c r="S173" s="26"/>
      <c r="T173" s="26"/>
      <c r="U173" s="26"/>
    </row>
    <row r="174" spans="1:21" ht="15.75" customHeight="1">
      <c r="A174" s="26"/>
      <c r="B174" s="26"/>
      <c r="C174" s="26"/>
      <c r="D174" s="26"/>
      <c r="E174" s="26"/>
      <c r="F174" s="26"/>
      <c r="G174" s="26"/>
      <c r="H174" s="26"/>
      <c r="I174" s="26"/>
      <c r="J174" s="26"/>
      <c r="K174" s="26"/>
      <c r="L174" s="26"/>
      <c r="M174" s="26"/>
      <c r="N174" s="26"/>
      <c r="O174" s="26"/>
      <c r="P174" s="26"/>
      <c r="Q174" s="26"/>
      <c r="R174" s="26"/>
      <c r="S174" s="26"/>
      <c r="T174" s="26"/>
      <c r="U174" s="26"/>
    </row>
    <row r="175" spans="1:21" ht="15.75" customHeight="1">
      <c r="A175" s="26"/>
      <c r="B175" s="26"/>
      <c r="C175" s="26"/>
      <c r="D175" s="26"/>
      <c r="E175" s="26"/>
      <c r="F175" s="26"/>
      <c r="G175" s="26"/>
      <c r="H175" s="26"/>
      <c r="I175" s="26"/>
      <c r="J175" s="26"/>
      <c r="K175" s="26"/>
      <c r="L175" s="26"/>
      <c r="M175" s="26"/>
      <c r="N175" s="26"/>
      <c r="O175" s="26"/>
      <c r="P175" s="26"/>
      <c r="Q175" s="26"/>
      <c r="R175" s="26"/>
      <c r="S175" s="26"/>
      <c r="T175" s="26"/>
      <c r="U175" s="26"/>
    </row>
    <row r="176" spans="1:21" ht="15.75" customHeight="1">
      <c r="A176" s="26"/>
      <c r="B176" s="26"/>
      <c r="C176" s="26"/>
      <c r="D176" s="26"/>
      <c r="E176" s="26"/>
      <c r="F176" s="26"/>
      <c r="G176" s="26"/>
      <c r="H176" s="26"/>
      <c r="I176" s="26"/>
      <c r="J176" s="26"/>
      <c r="K176" s="26"/>
      <c r="L176" s="26"/>
      <c r="M176" s="26"/>
      <c r="N176" s="26"/>
      <c r="O176" s="26"/>
      <c r="P176" s="26"/>
      <c r="Q176" s="26"/>
      <c r="R176" s="26"/>
      <c r="S176" s="26"/>
      <c r="T176" s="26"/>
      <c r="U176" s="26"/>
    </row>
    <row r="177" spans="1:21" ht="15.75" customHeight="1">
      <c r="A177" s="26"/>
      <c r="B177" s="26"/>
      <c r="C177" s="26"/>
      <c r="D177" s="26"/>
      <c r="E177" s="26"/>
      <c r="F177" s="26"/>
      <c r="G177" s="26"/>
      <c r="H177" s="26"/>
      <c r="I177" s="26"/>
      <c r="J177" s="26"/>
      <c r="K177" s="26"/>
      <c r="L177" s="26"/>
      <c r="M177" s="26"/>
      <c r="N177" s="26"/>
      <c r="O177" s="26"/>
      <c r="P177" s="26"/>
      <c r="Q177" s="26"/>
      <c r="R177" s="26"/>
      <c r="S177" s="26"/>
      <c r="T177" s="26"/>
      <c r="U177" s="26"/>
    </row>
    <row r="178" spans="1:21" ht="15.75" customHeight="1">
      <c r="A178" s="26"/>
      <c r="B178" s="26"/>
      <c r="C178" s="26"/>
      <c r="D178" s="26"/>
      <c r="E178" s="26"/>
      <c r="F178" s="26"/>
      <c r="G178" s="26"/>
      <c r="H178" s="26"/>
      <c r="I178" s="26"/>
      <c r="J178" s="26"/>
      <c r="K178" s="26"/>
      <c r="L178" s="26"/>
      <c r="M178" s="26"/>
      <c r="N178" s="26"/>
      <c r="O178" s="26"/>
      <c r="P178" s="26"/>
      <c r="Q178" s="26"/>
      <c r="R178" s="26"/>
      <c r="S178" s="26"/>
      <c r="T178" s="26"/>
      <c r="U178" s="26"/>
    </row>
    <row r="179" spans="1:21" ht="15.75" customHeight="1">
      <c r="A179" s="26"/>
      <c r="B179" s="26"/>
      <c r="C179" s="26"/>
      <c r="D179" s="26"/>
      <c r="E179" s="26"/>
      <c r="F179" s="26"/>
      <c r="G179" s="26"/>
      <c r="H179" s="26"/>
      <c r="I179" s="26"/>
      <c r="J179" s="26"/>
      <c r="K179" s="26"/>
      <c r="L179" s="26"/>
      <c r="M179" s="26"/>
      <c r="N179" s="26"/>
      <c r="O179" s="26"/>
      <c r="P179" s="26"/>
      <c r="Q179" s="26"/>
      <c r="R179" s="26"/>
      <c r="S179" s="26"/>
      <c r="T179" s="26"/>
      <c r="U179" s="26"/>
    </row>
    <row r="180" spans="1:21" ht="15.75" customHeight="1">
      <c r="A180" s="26"/>
      <c r="B180" s="26"/>
      <c r="C180" s="26"/>
      <c r="D180" s="26"/>
      <c r="E180" s="26"/>
      <c r="F180" s="26"/>
      <c r="G180" s="26"/>
      <c r="H180" s="26"/>
      <c r="I180" s="26"/>
      <c r="J180" s="26"/>
      <c r="K180" s="26"/>
      <c r="L180" s="26"/>
      <c r="M180" s="26"/>
      <c r="N180" s="26"/>
      <c r="O180" s="26"/>
      <c r="P180" s="26"/>
      <c r="Q180" s="26"/>
      <c r="R180" s="26"/>
      <c r="S180" s="26"/>
      <c r="T180" s="26"/>
      <c r="U180" s="26"/>
    </row>
    <row r="181" spans="1:21" ht="15.75" customHeight="1">
      <c r="A181" s="26"/>
      <c r="B181" s="26"/>
      <c r="C181" s="26"/>
      <c r="D181" s="26"/>
      <c r="E181" s="26"/>
      <c r="F181" s="26"/>
      <c r="G181" s="26"/>
      <c r="H181" s="26"/>
      <c r="I181" s="26"/>
      <c r="J181" s="26"/>
      <c r="K181" s="26"/>
      <c r="L181" s="26"/>
      <c r="M181" s="26"/>
      <c r="N181" s="26"/>
      <c r="O181" s="26"/>
      <c r="P181" s="26"/>
      <c r="Q181" s="26"/>
      <c r="R181" s="26"/>
      <c r="S181" s="26"/>
      <c r="T181" s="26"/>
      <c r="U181" s="26"/>
    </row>
    <row r="182" spans="1:21" ht="15.75" customHeight="1">
      <c r="A182" s="26"/>
      <c r="B182" s="26"/>
      <c r="C182" s="26"/>
      <c r="D182" s="26"/>
      <c r="E182" s="26"/>
      <c r="F182" s="26"/>
      <c r="G182" s="26"/>
      <c r="H182" s="26"/>
      <c r="I182" s="26"/>
      <c r="J182" s="26"/>
      <c r="K182" s="26"/>
      <c r="L182" s="26"/>
      <c r="M182" s="26"/>
      <c r="N182" s="26"/>
      <c r="O182" s="26"/>
      <c r="P182" s="26"/>
      <c r="Q182" s="26"/>
      <c r="R182" s="26"/>
      <c r="S182" s="26"/>
      <c r="T182" s="26"/>
      <c r="U182" s="26"/>
    </row>
    <row r="183" spans="1:21" ht="15.75" customHeight="1">
      <c r="A183" s="26"/>
      <c r="B183" s="26"/>
      <c r="C183" s="26"/>
      <c r="D183" s="26"/>
      <c r="E183" s="26"/>
      <c r="F183" s="26"/>
      <c r="G183" s="26"/>
      <c r="H183" s="26"/>
      <c r="I183" s="26"/>
      <c r="J183" s="26"/>
      <c r="K183" s="26"/>
      <c r="L183" s="26"/>
      <c r="M183" s="26"/>
      <c r="N183" s="26"/>
      <c r="O183" s="26"/>
      <c r="P183" s="26"/>
      <c r="Q183" s="26"/>
      <c r="R183" s="26"/>
      <c r="S183" s="26"/>
      <c r="T183" s="26"/>
      <c r="U183" s="26"/>
    </row>
    <row r="184" spans="1:21" ht="15.75" customHeight="1">
      <c r="A184" s="26"/>
      <c r="B184" s="26"/>
      <c r="C184" s="26"/>
      <c r="D184" s="26"/>
      <c r="E184" s="26"/>
      <c r="F184" s="26"/>
      <c r="G184" s="26"/>
      <c r="H184" s="26"/>
      <c r="I184" s="26"/>
      <c r="J184" s="26"/>
      <c r="K184" s="26"/>
      <c r="L184" s="26"/>
      <c r="M184" s="26"/>
      <c r="N184" s="26"/>
      <c r="O184" s="26"/>
      <c r="P184" s="26"/>
      <c r="Q184" s="26"/>
      <c r="R184" s="26"/>
      <c r="S184" s="26"/>
      <c r="T184" s="26"/>
      <c r="U184" s="26"/>
    </row>
    <row r="185" spans="1:21" ht="15.75" customHeight="1">
      <c r="A185" s="26"/>
      <c r="B185" s="26"/>
      <c r="C185" s="26"/>
      <c r="D185" s="26"/>
      <c r="E185" s="26"/>
      <c r="F185" s="26"/>
      <c r="G185" s="26"/>
      <c r="H185" s="26"/>
      <c r="I185" s="26"/>
      <c r="J185" s="26"/>
      <c r="K185" s="26"/>
      <c r="L185" s="26"/>
      <c r="M185" s="26"/>
      <c r="N185" s="26"/>
      <c r="O185" s="26"/>
      <c r="P185" s="26"/>
      <c r="Q185" s="26"/>
      <c r="R185" s="26"/>
      <c r="S185" s="26"/>
      <c r="T185" s="26"/>
      <c r="U185" s="26"/>
    </row>
    <row r="186" spans="1:21" ht="15.75" customHeight="1">
      <c r="A186" s="26"/>
      <c r="B186" s="26"/>
      <c r="C186" s="26"/>
      <c r="D186" s="26"/>
      <c r="E186" s="26"/>
      <c r="F186" s="26"/>
      <c r="G186" s="26"/>
      <c r="H186" s="26"/>
      <c r="I186" s="26"/>
      <c r="J186" s="26"/>
      <c r="K186" s="26"/>
      <c r="L186" s="26"/>
      <c r="M186" s="26"/>
      <c r="N186" s="26"/>
      <c r="O186" s="26"/>
      <c r="P186" s="26"/>
      <c r="Q186" s="26"/>
      <c r="R186" s="26"/>
      <c r="S186" s="26"/>
      <c r="T186" s="26"/>
      <c r="U186" s="26"/>
    </row>
    <row r="187" spans="1:21" ht="15.75" customHeight="1">
      <c r="A187" s="26"/>
      <c r="B187" s="26"/>
      <c r="C187" s="26"/>
      <c r="D187" s="26"/>
      <c r="E187" s="26"/>
      <c r="F187" s="26"/>
      <c r="G187" s="26"/>
      <c r="H187" s="26"/>
      <c r="I187" s="26"/>
      <c r="J187" s="26"/>
      <c r="K187" s="26"/>
      <c r="L187" s="26"/>
      <c r="M187" s="26"/>
      <c r="N187" s="26"/>
      <c r="O187" s="26"/>
      <c r="P187" s="26"/>
      <c r="Q187" s="26"/>
      <c r="R187" s="26"/>
      <c r="S187" s="26"/>
      <c r="T187" s="26"/>
      <c r="U187" s="26"/>
    </row>
    <row r="188" spans="1:21" ht="15.75" customHeight="1">
      <c r="A188" s="26"/>
      <c r="B188" s="26"/>
      <c r="C188" s="26"/>
      <c r="D188" s="26"/>
      <c r="E188" s="26"/>
      <c r="F188" s="26"/>
      <c r="G188" s="26"/>
      <c r="H188" s="26"/>
      <c r="I188" s="26"/>
      <c r="J188" s="26"/>
      <c r="K188" s="26"/>
      <c r="L188" s="26"/>
      <c r="M188" s="26"/>
      <c r="N188" s="26"/>
      <c r="O188" s="26"/>
      <c r="P188" s="26"/>
      <c r="Q188" s="26"/>
      <c r="R188" s="26"/>
      <c r="S188" s="26"/>
      <c r="T188" s="26"/>
      <c r="U188" s="26"/>
    </row>
    <row r="189" spans="1:21" ht="15.75" customHeight="1">
      <c r="A189" s="26"/>
      <c r="B189" s="26"/>
      <c r="C189" s="26"/>
      <c r="D189" s="26"/>
      <c r="E189" s="26"/>
      <c r="F189" s="26"/>
      <c r="G189" s="26"/>
      <c r="H189" s="26"/>
      <c r="I189" s="26"/>
      <c r="J189" s="26"/>
      <c r="K189" s="26"/>
      <c r="L189" s="26"/>
      <c r="M189" s="26"/>
      <c r="N189" s="26"/>
      <c r="O189" s="26"/>
      <c r="P189" s="26"/>
      <c r="Q189" s="26"/>
      <c r="R189" s="26"/>
      <c r="S189" s="26"/>
      <c r="T189" s="26"/>
      <c r="U189" s="26"/>
    </row>
    <row r="190" spans="1:21" ht="15.75" customHeight="1">
      <c r="A190" s="26"/>
      <c r="B190" s="26"/>
      <c r="C190" s="26"/>
      <c r="D190" s="26"/>
      <c r="E190" s="26"/>
      <c r="F190" s="26"/>
      <c r="G190" s="26"/>
      <c r="H190" s="26"/>
      <c r="I190" s="26"/>
      <c r="J190" s="26"/>
      <c r="K190" s="26"/>
      <c r="L190" s="26"/>
      <c r="M190" s="26"/>
      <c r="N190" s="26"/>
      <c r="O190" s="26"/>
      <c r="P190" s="26"/>
      <c r="Q190" s="26"/>
      <c r="R190" s="26"/>
      <c r="S190" s="26"/>
      <c r="T190" s="26"/>
      <c r="U190" s="26"/>
    </row>
    <row r="191" spans="1:21" ht="15.75" customHeight="1">
      <c r="A191" s="26"/>
      <c r="B191" s="26"/>
      <c r="C191" s="26"/>
      <c r="D191" s="26"/>
      <c r="E191" s="26"/>
      <c r="F191" s="26"/>
      <c r="G191" s="26"/>
      <c r="H191" s="26"/>
      <c r="I191" s="26"/>
      <c r="J191" s="26"/>
      <c r="K191" s="26"/>
      <c r="L191" s="26"/>
      <c r="M191" s="26"/>
      <c r="N191" s="26"/>
      <c r="O191" s="26"/>
      <c r="P191" s="26"/>
      <c r="Q191" s="26"/>
      <c r="R191" s="26"/>
      <c r="S191" s="26"/>
      <c r="T191" s="26"/>
      <c r="U191" s="26"/>
    </row>
    <row r="192" spans="1:21" ht="15.75" customHeight="1">
      <c r="A192" s="26"/>
      <c r="B192" s="26"/>
      <c r="C192" s="26"/>
      <c r="D192" s="26"/>
      <c r="E192" s="26"/>
      <c r="F192" s="26"/>
      <c r="G192" s="26"/>
      <c r="H192" s="26"/>
      <c r="I192" s="26"/>
      <c r="J192" s="26"/>
      <c r="K192" s="26"/>
      <c r="L192" s="26"/>
      <c r="M192" s="26"/>
      <c r="N192" s="26"/>
      <c r="O192" s="26"/>
      <c r="P192" s="26"/>
      <c r="Q192" s="26"/>
      <c r="R192" s="26"/>
      <c r="S192" s="26"/>
      <c r="T192" s="26"/>
      <c r="U192" s="26"/>
    </row>
    <row r="193" spans="1:21" ht="15.75" customHeight="1">
      <c r="A193" s="26"/>
      <c r="B193" s="26"/>
      <c r="C193" s="26"/>
      <c r="D193" s="26"/>
      <c r="E193" s="26"/>
      <c r="F193" s="26"/>
      <c r="G193" s="26"/>
      <c r="H193" s="26"/>
      <c r="I193" s="26"/>
      <c r="J193" s="26"/>
      <c r="K193" s="26"/>
      <c r="L193" s="26"/>
      <c r="M193" s="26"/>
      <c r="N193" s="26"/>
      <c r="O193" s="26"/>
      <c r="P193" s="26"/>
      <c r="Q193" s="26"/>
      <c r="R193" s="26"/>
      <c r="S193" s="26"/>
      <c r="T193" s="26"/>
      <c r="U193" s="26"/>
    </row>
    <row r="194" spans="1:21" ht="15.75" customHeight="1">
      <c r="A194" s="26"/>
      <c r="B194" s="26"/>
      <c r="C194" s="26"/>
      <c r="D194" s="26"/>
      <c r="E194" s="26"/>
      <c r="F194" s="26"/>
      <c r="G194" s="26"/>
      <c r="H194" s="26"/>
      <c r="I194" s="26"/>
      <c r="J194" s="26"/>
      <c r="K194" s="26"/>
      <c r="L194" s="26"/>
      <c r="M194" s="26"/>
      <c r="N194" s="26"/>
      <c r="O194" s="26"/>
      <c r="P194" s="26"/>
      <c r="Q194" s="26"/>
      <c r="R194" s="26"/>
      <c r="S194" s="26"/>
      <c r="T194" s="26"/>
      <c r="U194" s="26"/>
    </row>
    <row r="195" spans="1:21" ht="15.75" customHeight="1">
      <c r="A195" s="26"/>
      <c r="B195" s="26"/>
      <c r="C195" s="26"/>
      <c r="D195" s="26"/>
      <c r="E195" s="26"/>
      <c r="F195" s="26"/>
      <c r="G195" s="26"/>
      <c r="H195" s="26"/>
      <c r="I195" s="26"/>
      <c r="J195" s="26"/>
      <c r="K195" s="26"/>
      <c r="L195" s="26"/>
      <c r="M195" s="26"/>
      <c r="N195" s="26"/>
      <c r="O195" s="26"/>
      <c r="P195" s="26"/>
      <c r="Q195" s="26"/>
      <c r="R195" s="26"/>
      <c r="S195" s="26"/>
      <c r="T195" s="26"/>
      <c r="U195" s="26"/>
    </row>
    <row r="196" spans="1:21" ht="15.75" customHeight="1">
      <c r="A196" s="26"/>
      <c r="B196" s="26"/>
      <c r="C196" s="26"/>
      <c r="D196" s="26"/>
      <c r="E196" s="26"/>
      <c r="F196" s="26"/>
      <c r="G196" s="26"/>
      <c r="H196" s="26"/>
      <c r="I196" s="26"/>
      <c r="J196" s="26"/>
      <c r="K196" s="26"/>
      <c r="L196" s="26"/>
      <c r="M196" s="26"/>
      <c r="N196" s="26"/>
      <c r="O196" s="26"/>
      <c r="P196" s="26"/>
      <c r="Q196" s="26"/>
      <c r="R196" s="26"/>
      <c r="S196" s="26"/>
      <c r="T196" s="26"/>
      <c r="U196" s="26"/>
    </row>
    <row r="197" spans="1:21" ht="15.75" customHeight="1">
      <c r="A197" s="26"/>
      <c r="B197" s="26"/>
      <c r="C197" s="26"/>
      <c r="D197" s="26"/>
      <c r="E197" s="26"/>
      <c r="F197" s="26"/>
      <c r="G197" s="26"/>
      <c r="H197" s="26"/>
      <c r="I197" s="26"/>
      <c r="J197" s="26"/>
      <c r="K197" s="26"/>
      <c r="L197" s="26"/>
      <c r="M197" s="26"/>
      <c r="N197" s="26"/>
      <c r="O197" s="26"/>
      <c r="P197" s="26"/>
      <c r="Q197" s="26"/>
      <c r="R197" s="26"/>
      <c r="S197" s="26"/>
      <c r="T197" s="26"/>
      <c r="U197" s="26"/>
    </row>
    <row r="198" spans="1:21" ht="15.75" customHeight="1">
      <c r="A198" s="26"/>
      <c r="B198" s="26"/>
      <c r="C198" s="26"/>
      <c r="D198" s="26"/>
      <c r="E198" s="26"/>
      <c r="F198" s="26"/>
      <c r="G198" s="26"/>
      <c r="H198" s="26"/>
      <c r="I198" s="26"/>
      <c r="J198" s="26"/>
      <c r="K198" s="26"/>
      <c r="L198" s="26"/>
      <c r="M198" s="26"/>
      <c r="N198" s="26"/>
      <c r="O198" s="26"/>
      <c r="P198" s="26"/>
      <c r="Q198" s="26"/>
      <c r="R198" s="26"/>
      <c r="S198" s="26"/>
      <c r="T198" s="26"/>
      <c r="U198" s="26"/>
    </row>
    <row r="199" spans="1:21" ht="15.75" customHeight="1">
      <c r="A199" s="26"/>
      <c r="B199" s="26"/>
      <c r="C199" s="26"/>
      <c r="D199" s="26"/>
      <c r="E199" s="26"/>
      <c r="F199" s="26"/>
      <c r="G199" s="26"/>
      <c r="H199" s="26"/>
      <c r="I199" s="26"/>
      <c r="J199" s="26"/>
      <c r="K199" s="26"/>
      <c r="L199" s="26"/>
      <c r="M199" s="26"/>
      <c r="N199" s="26"/>
      <c r="O199" s="26"/>
      <c r="P199" s="26"/>
      <c r="Q199" s="26"/>
      <c r="R199" s="26"/>
      <c r="S199" s="26"/>
      <c r="T199" s="26"/>
      <c r="U199" s="26"/>
    </row>
    <row r="200" spans="1:21" ht="15.75" customHeight="1">
      <c r="A200" s="26"/>
      <c r="B200" s="26"/>
      <c r="C200" s="26"/>
      <c r="D200" s="26"/>
      <c r="E200" s="26"/>
      <c r="F200" s="26"/>
      <c r="G200" s="26"/>
      <c r="H200" s="26"/>
      <c r="I200" s="26"/>
      <c r="J200" s="26"/>
      <c r="K200" s="26"/>
      <c r="L200" s="26"/>
      <c r="M200" s="26"/>
      <c r="N200" s="26"/>
      <c r="O200" s="26"/>
      <c r="P200" s="26"/>
      <c r="Q200" s="26"/>
      <c r="R200" s="26"/>
      <c r="S200" s="26"/>
      <c r="T200" s="26"/>
      <c r="U200" s="26"/>
    </row>
    <row r="201" spans="1:21" ht="15.75" customHeight="1">
      <c r="A201" s="26"/>
      <c r="B201" s="26"/>
      <c r="C201" s="26"/>
      <c r="D201" s="26"/>
      <c r="E201" s="26"/>
      <c r="F201" s="26"/>
      <c r="G201" s="26"/>
      <c r="H201" s="26"/>
      <c r="I201" s="26"/>
      <c r="J201" s="26"/>
      <c r="K201" s="26"/>
      <c r="L201" s="26"/>
      <c r="M201" s="26"/>
      <c r="N201" s="26"/>
      <c r="O201" s="26"/>
      <c r="P201" s="26"/>
      <c r="Q201" s="26"/>
      <c r="R201" s="26"/>
      <c r="S201" s="26"/>
      <c r="T201" s="26"/>
      <c r="U201" s="26"/>
    </row>
    <row r="202" spans="1:21" ht="15.75" customHeight="1">
      <c r="A202" s="26"/>
      <c r="B202" s="26"/>
      <c r="C202" s="26"/>
      <c r="D202" s="26"/>
      <c r="E202" s="26"/>
      <c r="F202" s="26"/>
      <c r="G202" s="26"/>
      <c r="H202" s="26"/>
      <c r="I202" s="26"/>
      <c r="J202" s="26"/>
      <c r="K202" s="26"/>
      <c r="L202" s="26"/>
      <c r="M202" s="26"/>
      <c r="N202" s="26"/>
      <c r="O202" s="26"/>
      <c r="P202" s="26"/>
      <c r="Q202" s="26"/>
      <c r="R202" s="26"/>
      <c r="S202" s="26"/>
      <c r="T202" s="26"/>
      <c r="U202" s="26"/>
    </row>
    <row r="203" spans="1:21" ht="15.75" customHeight="1">
      <c r="A203" s="26"/>
      <c r="B203" s="26"/>
      <c r="C203" s="26"/>
      <c r="D203" s="26"/>
      <c r="E203" s="26"/>
      <c r="F203" s="26"/>
      <c r="G203" s="26"/>
      <c r="H203" s="26"/>
      <c r="I203" s="26"/>
      <c r="J203" s="26"/>
      <c r="K203" s="26"/>
      <c r="L203" s="26"/>
      <c r="M203" s="26"/>
      <c r="N203" s="26"/>
      <c r="O203" s="26"/>
      <c r="P203" s="26"/>
      <c r="Q203" s="26"/>
      <c r="R203" s="26"/>
      <c r="S203" s="26"/>
      <c r="T203" s="26"/>
      <c r="U203" s="26"/>
    </row>
    <row r="204" spans="1:21" ht="15.75" customHeight="1">
      <c r="A204" s="26"/>
      <c r="B204" s="26"/>
      <c r="C204" s="26"/>
      <c r="D204" s="26"/>
      <c r="E204" s="26"/>
      <c r="F204" s="26"/>
      <c r="G204" s="26"/>
      <c r="H204" s="26"/>
      <c r="I204" s="26"/>
      <c r="J204" s="26"/>
      <c r="K204" s="26"/>
      <c r="L204" s="26"/>
      <c r="M204" s="26"/>
      <c r="N204" s="26"/>
      <c r="O204" s="26"/>
      <c r="P204" s="26"/>
      <c r="Q204" s="26"/>
      <c r="R204" s="26"/>
      <c r="S204" s="26"/>
      <c r="T204" s="26"/>
      <c r="U204" s="26"/>
    </row>
    <row r="205" spans="1:21" ht="15.75" customHeight="1">
      <c r="A205" s="26"/>
      <c r="B205" s="26"/>
      <c r="C205" s="26"/>
      <c r="D205" s="26"/>
      <c r="E205" s="26"/>
      <c r="F205" s="26"/>
      <c r="G205" s="26"/>
      <c r="H205" s="26"/>
      <c r="I205" s="26"/>
      <c r="J205" s="26"/>
      <c r="K205" s="26"/>
      <c r="L205" s="26"/>
      <c r="M205" s="26"/>
      <c r="N205" s="26"/>
      <c r="O205" s="26"/>
      <c r="P205" s="26"/>
      <c r="Q205" s="26"/>
      <c r="R205" s="26"/>
      <c r="S205" s="26"/>
      <c r="T205" s="26"/>
      <c r="U205" s="26"/>
    </row>
    <row r="206" spans="1:21" ht="15.75" customHeight="1">
      <c r="A206" s="26"/>
      <c r="B206" s="26"/>
      <c r="C206" s="26"/>
      <c r="D206" s="26"/>
      <c r="E206" s="26"/>
      <c r="F206" s="26"/>
      <c r="G206" s="26"/>
      <c r="H206" s="26"/>
      <c r="I206" s="26"/>
      <c r="J206" s="26"/>
      <c r="K206" s="26"/>
      <c r="L206" s="26"/>
      <c r="M206" s="26"/>
      <c r="N206" s="26"/>
      <c r="O206" s="26"/>
      <c r="P206" s="26"/>
      <c r="Q206" s="26"/>
      <c r="R206" s="26"/>
      <c r="S206" s="26"/>
      <c r="T206" s="26"/>
      <c r="U206" s="26"/>
    </row>
    <row r="207" spans="1:21" ht="15.75" customHeight="1">
      <c r="A207" s="26"/>
      <c r="B207" s="26"/>
      <c r="C207" s="26"/>
      <c r="D207" s="26"/>
      <c r="E207" s="26"/>
      <c r="F207" s="26"/>
      <c r="G207" s="26"/>
      <c r="H207" s="26"/>
      <c r="I207" s="26"/>
      <c r="J207" s="26"/>
      <c r="K207" s="26"/>
      <c r="L207" s="26"/>
      <c r="M207" s="26"/>
      <c r="N207" s="26"/>
      <c r="O207" s="26"/>
      <c r="P207" s="26"/>
      <c r="Q207" s="26"/>
      <c r="R207" s="26"/>
      <c r="S207" s="26"/>
      <c r="T207" s="26"/>
      <c r="U207" s="26"/>
    </row>
    <row r="208" spans="1:21" ht="15.75" customHeight="1">
      <c r="A208" s="26"/>
      <c r="B208" s="26"/>
      <c r="C208" s="26"/>
      <c r="D208" s="26"/>
      <c r="E208" s="26"/>
      <c r="F208" s="26"/>
      <c r="G208" s="26"/>
      <c r="H208" s="26"/>
      <c r="I208" s="26"/>
      <c r="J208" s="26"/>
      <c r="K208" s="26"/>
      <c r="L208" s="26"/>
      <c r="M208" s="26"/>
      <c r="N208" s="26"/>
      <c r="O208" s="26"/>
      <c r="P208" s="26"/>
      <c r="Q208" s="26"/>
      <c r="R208" s="26"/>
      <c r="S208" s="26"/>
      <c r="T208" s="26"/>
      <c r="U208" s="26"/>
    </row>
    <row r="209" spans="1:21" ht="15.75" customHeight="1">
      <c r="A209" s="26"/>
      <c r="B209" s="26"/>
      <c r="C209" s="26"/>
      <c r="D209" s="26"/>
      <c r="E209" s="26"/>
      <c r="F209" s="26"/>
      <c r="G209" s="26"/>
      <c r="H209" s="26"/>
      <c r="I209" s="26"/>
      <c r="J209" s="26"/>
      <c r="K209" s="26"/>
      <c r="L209" s="26"/>
      <c r="M209" s="26"/>
      <c r="N209" s="26"/>
      <c r="O209" s="26"/>
      <c r="P209" s="26"/>
      <c r="Q209" s="26"/>
      <c r="R209" s="26"/>
      <c r="S209" s="26"/>
      <c r="T209" s="26"/>
      <c r="U209" s="26"/>
    </row>
    <row r="210" spans="1:21" ht="15.75" customHeight="1">
      <c r="A210" s="26"/>
      <c r="B210" s="26"/>
      <c r="C210" s="26"/>
      <c r="D210" s="26"/>
      <c r="E210" s="26"/>
      <c r="F210" s="26"/>
      <c r="G210" s="26"/>
      <c r="H210" s="26"/>
      <c r="I210" s="26"/>
      <c r="J210" s="26"/>
      <c r="K210" s="26"/>
      <c r="L210" s="26"/>
      <c r="M210" s="26"/>
      <c r="N210" s="26"/>
      <c r="O210" s="26"/>
      <c r="P210" s="26"/>
      <c r="Q210" s="26"/>
      <c r="R210" s="26"/>
      <c r="S210" s="26"/>
      <c r="T210" s="26"/>
      <c r="U210" s="26"/>
    </row>
    <row r="211" spans="1:21" ht="15.75" customHeight="1">
      <c r="A211" s="26"/>
      <c r="B211" s="26"/>
      <c r="C211" s="26"/>
      <c r="D211" s="26"/>
      <c r="E211" s="26"/>
      <c r="F211" s="26"/>
      <c r="G211" s="26"/>
      <c r="H211" s="26"/>
      <c r="I211" s="26"/>
      <c r="J211" s="26"/>
      <c r="K211" s="26"/>
      <c r="L211" s="26"/>
      <c r="M211" s="26"/>
      <c r="N211" s="26"/>
      <c r="O211" s="26"/>
      <c r="P211" s="26"/>
      <c r="Q211" s="26"/>
      <c r="R211" s="26"/>
      <c r="S211" s="26"/>
      <c r="T211" s="26"/>
      <c r="U211" s="26"/>
    </row>
    <row r="212" spans="1:21" ht="15.75" customHeight="1">
      <c r="A212" s="26"/>
      <c r="B212" s="26"/>
      <c r="C212" s="26"/>
      <c r="D212" s="26"/>
      <c r="E212" s="26"/>
      <c r="F212" s="26"/>
      <c r="G212" s="26"/>
      <c r="H212" s="26"/>
      <c r="I212" s="26"/>
      <c r="J212" s="26"/>
      <c r="K212" s="26"/>
      <c r="L212" s="26"/>
      <c r="M212" s="26"/>
      <c r="N212" s="26"/>
      <c r="O212" s="26"/>
      <c r="P212" s="26"/>
      <c r="Q212" s="26"/>
      <c r="R212" s="26"/>
      <c r="S212" s="26"/>
      <c r="T212" s="26"/>
      <c r="U212" s="26"/>
    </row>
    <row r="213" spans="1:21" ht="15.75" customHeight="1">
      <c r="A213" s="26"/>
      <c r="B213" s="26"/>
      <c r="C213" s="26"/>
      <c r="D213" s="26"/>
      <c r="E213" s="26"/>
      <c r="F213" s="26"/>
      <c r="G213" s="26"/>
      <c r="H213" s="26"/>
      <c r="I213" s="26"/>
      <c r="J213" s="26"/>
      <c r="K213" s="26"/>
      <c r="L213" s="26"/>
      <c r="M213" s="26"/>
      <c r="N213" s="26"/>
      <c r="O213" s="26"/>
      <c r="P213" s="26"/>
      <c r="Q213" s="26"/>
      <c r="R213" s="26"/>
      <c r="S213" s="26"/>
      <c r="T213" s="26"/>
      <c r="U213" s="26"/>
    </row>
    <row r="214" spans="1:21" ht="15.75" customHeight="1">
      <c r="A214" s="26"/>
      <c r="B214" s="26"/>
      <c r="C214" s="26"/>
      <c r="D214" s="26"/>
      <c r="E214" s="26"/>
      <c r="F214" s="26"/>
      <c r="G214" s="26"/>
      <c r="H214" s="26"/>
      <c r="I214" s="26"/>
      <c r="J214" s="26"/>
      <c r="K214" s="26"/>
      <c r="L214" s="26"/>
      <c r="M214" s="26"/>
      <c r="N214" s="26"/>
      <c r="O214" s="26"/>
      <c r="P214" s="26"/>
      <c r="Q214" s="26"/>
      <c r="R214" s="26"/>
      <c r="S214" s="26"/>
      <c r="T214" s="26"/>
      <c r="U214" s="26"/>
    </row>
    <row r="215" spans="1:21" ht="15.75" customHeight="1">
      <c r="A215" s="26"/>
      <c r="B215" s="26"/>
      <c r="C215" s="26"/>
      <c r="D215" s="26"/>
      <c r="E215" s="26"/>
      <c r="F215" s="26"/>
      <c r="G215" s="26"/>
      <c r="H215" s="26"/>
      <c r="I215" s="26"/>
      <c r="J215" s="26"/>
      <c r="K215" s="26"/>
      <c r="L215" s="26"/>
      <c r="M215" s="26"/>
      <c r="N215" s="26"/>
      <c r="O215" s="26"/>
      <c r="P215" s="26"/>
      <c r="Q215" s="26"/>
      <c r="R215" s="26"/>
      <c r="S215" s="26"/>
      <c r="T215" s="26"/>
      <c r="U215" s="26"/>
    </row>
    <row r="216" spans="1:21" ht="15.75" customHeight="1">
      <c r="A216" s="26"/>
      <c r="B216" s="26"/>
      <c r="C216" s="26"/>
      <c r="D216" s="26"/>
      <c r="E216" s="26"/>
      <c r="F216" s="26"/>
      <c r="G216" s="26"/>
      <c r="H216" s="26"/>
      <c r="I216" s="26"/>
      <c r="J216" s="26"/>
      <c r="K216" s="26"/>
      <c r="L216" s="26"/>
      <c r="M216" s="26"/>
      <c r="N216" s="26"/>
      <c r="O216" s="26"/>
      <c r="P216" s="26"/>
      <c r="Q216" s="26"/>
      <c r="R216" s="26"/>
      <c r="S216" s="26"/>
      <c r="T216" s="26"/>
      <c r="U216" s="26"/>
    </row>
    <row r="217" spans="1:21" ht="15.75" customHeight="1">
      <c r="A217" s="26"/>
      <c r="B217" s="26"/>
      <c r="C217" s="26"/>
      <c r="D217" s="26"/>
      <c r="E217" s="26"/>
      <c r="F217" s="26"/>
      <c r="G217" s="26"/>
      <c r="H217" s="26"/>
      <c r="I217" s="26"/>
      <c r="J217" s="26"/>
      <c r="K217" s="26"/>
      <c r="L217" s="26"/>
      <c r="M217" s="26"/>
      <c r="N217" s="26"/>
      <c r="O217" s="26"/>
      <c r="P217" s="26"/>
      <c r="Q217" s="26"/>
      <c r="R217" s="26"/>
      <c r="S217" s="26"/>
      <c r="T217" s="26"/>
      <c r="U217" s="26"/>
    </row>
    <row r="218" spans="1:21" ht="15.75" customHeight="1">
      <c r="A218" s="26"/>
      <c r="B218" s="26"/>
      <c r="C218" s="26"/>
      <c r="D218" s="26"/>
      <c r="E218" s="26"/>
      <c r="F218" s="26"/>
      <c r="G218" s="26"/>
      <c r="H218" s="26"/>
      <c r="I218" s="26"/>
      <c r="J218" s="26"/>
      <c r="K218" s="26"/>
      <c r="L218" s="26"/>
      <c r="M218" s="26"/>
      <c r="N218" s="26"/>
      <c r="O218" s="26"/>
      <c r="P218" s="26"/>
      <c r="Q218" s="26"/>
      <c r="R218" s="26"/>
      <c r="S218" s="26"/>
      <c r="T218" s="26"/>
      <c r="U218" s="26"/>
    </row>
    <row r="219" spans="1:21" ht="15.75" customHeight="1">
      <c r="A219" s="26"/>
      <c r="B219" s="26"/>
      <c r="C219" s="26"/>
      <c r="D219" s="26"/>
      <c r="E219" s="26"/>
      <c r="F219" s="26"/>
      <c r="G219" s="26"/>
      <c r="H219" s="26"/>
      <c r="I219" s="26"/>
      <c r="J219" s="26"/>
      <c r="K219" s="26"/>
      <c r="L219" s="26"/>
      <c r="M219" s="26"/>
      <c r="N219" s="26"/>
      <c r="O219" s="26"/>
      <c r="P219" s="26"/>
      <c r="Q219" s="26"/>
      <c r="R219" s="26"/>
      <c r="S219" s="26"/>
      <c r="T219" s="26"/>
      <c r="U219" s="26"/>
    </row>
    <row r="220" spans="1:21" ht="15.75" customHeight="1">
      <c r="A220" s="26"/>
      <c r="B220" s="26"/>
      <c r="C220" s="26"/>
      <c r="D220" s="26"/>
      <c r="E220" s="26"/>
      <c r="F220" s="26"/>
      <c r="G220" s="26"/>
      <c r="H220" s="26"/>
      <c r="I220" s="26"/>
      <c r="J220" s="26"/>
      <c r="K220" s="26"/>
      <c r="L220" s="26"/>
      <c r="M220" s="26"/>
      <c r="N220" s="26"/>
      <c r="O220" s="26"/>
      <c r="P220" s="26"/>
      <c r="Q220" s="26"/>
      <c r="R220" s="26"/>
      <c r="S220" s="26"/>
      <c r="T220" s="26"/>
      <c r="U220" s="26"/>
    </row>
    <row r="221" spans="1:21" ht="15.75" customHeight="1">
      <c r="A221" s="26"/>
      <c r="B221" s="26"/>
      <c r="C221" s="26"/>
      <c r="D221" s="26"/>
      <c r="E221" s="26"/>
      <c r="F221" s="26"/>
      <c r="G221" s="26"/>
      <c r="H221" s="26"/>
      <c r="I221" s="26"/>
      <c r="J221" s="26"/>
      <c r="K221" s="26"/>
      <c r="L221" s="26"/>
      <c r="M221" s="26"/>
      <c r="N221" s="26"/>
      <c r="O221" s="26"/>
      <c r="P221" s="26"/>
      <c r="Q221" s="26"/>
      <c r="R221" s="26"/>
      <c r="S221" s="26"/>
      <c r="T221" s="26"/>
      <c r="U221" s="26"/>
    </row>
    <row r="222" spans="1:21" ht="15.75" customHeight="1">
      <c r="A222" s="26"/>
      <c r="B222" s="26"/>
      <c r="C222" s="26"/>
      <c r="D222" s="26"/>
      <c r="E222" s="26"/>
      <c r="F222" s="26"/>
      <c r="G222" s="26"/>
      <c r="H222" s="26"/>
      <c r="I222" s="26"/>
      <c r="J222" s="26"/>
      <c r="K222" s="26"/>
      <c r="L222" s="26"/>
      <c r="M222" s="26"/>
      <c r="N222" s="26"/>
      <c r="O222" s="26"/>
      <c r="P222" s="26"/>
      <c r="Q222" s="26"/>
      <c r="R222" s="26"/>
      <c r="S222" s="26"/>
      <c r="T222" s="26"/>
      <c r="U222" s="26"/>
    </row>
    <row r="223" spans="1:21" ht="15.75" customHeight="1">
      <c r="A223" s="26"/>
      <c r="B223" s="26"/>
      <c r="C223" s="26"/>
      <c r="D223" s="26"/>
      <c r="E223" s="26"/>
      <c r="F223" s="26"/>
      <c r="G223" s="26"/>
      <c r="H223" s="26"/>
      <c r="I223" s="26"/>
      <c r="J223" s="26"/>
      <c r="K223" s="26"/>
      <c r="L223" s="26"/>
      <c r="M223" s="26"/>
      <c r="N223" s="26"/>
      <c r="O223" s="26"/>
      <c r="P223" s="26"/>
      <c r="Q223" s="26"/>
      <c r="R223" s="26"/>
      <c r="S223" s="26"/>
      <c r="T223" s="26"/>
      <c r="U223" s="26"/>
    </row>
    <row r="224" spans="1:21" ht="15.75" customHeight="1">
      <c r="A224" s="26"/>
      <c r="B224" s="26"/>
      <c r="C224" s="26"/>
      <c r="D224" s="26"/>
      <c r="E224" s="26"/>
      <c r="F224" s="26"/>
      <c r="G224" s="26"/>
      <c r="H224" s="26"/>
      <c r="I224" s="26"/>
      <c r="J224" s="26"/>
      <c r="K224" s="26"/>
      <c r="L224" s="26"/>
      <c r="M224" s="26"/>
      <c r="N224" s="26"/>
      <c r="O224" s="26"/>
      <c r="P224" s="26"/>
      <c r="Q224" s="26"/>
      <c r="R224" s="26"/>
      <c r="S224" s="26"/>
      <c r="T224" s="26"/>
      <c r="U224" s="26"/>
    </row>
    <row r="225" spans="1:21" ht="15.75" customHeight="1">
      <c r="A225" s="26"/>
      <c r="B225" s="26"/>
      <c r="C225" s="26"/>
      <c r="D225" s="26"/>
      <c r="E225" s="26"/>
      <c r="F225" s="26"/>
      <c r="G225" s="26"/>
      <c r="H225" s="26"/>
      <c r="I225" s="26"/>
      <c r="J225" s="26"/>
      <c r="K225" s="26"/>
      <c r="L225" s="26"/>
      <c r="M225" s="26"/>
      <c r="N225" s="26"/>
      <c r="O225" s="26"/>
      <c r="P225" s="26"/>
      <c r="Q225" s="26"/>
      <c r="R225" s="26"/>
      <c r="S225" s="26"/>
      <c r="T225" s="26"/>
      <c r="U225" s="26"/>
    </row>
    <row r="226" spans="1:21" ht="15.75" customHeight="1">
      <c r="A226" s="26"/>
      <c r="B226" s="26"/>
      <c r="C226" s="26"/>
      <c r="D226" s="26"/>
      <c r="E226" s="26"/>
      <c r="F226" s="26"/>
      <c r="G226" s="26"/>
      <c r="H226" s="26"/>
      <c r="I226" s="26"/>
      <c r="J226" s="26"/>
      <c r="K226" s="26"/>
      <c r="L226" s="26"/>
      <c r="M226" s="26"/>
      <c r="N226" s="26"/>
      <c r="O226" s="26"/>
      <c r="P226" s="26"/>
      <c r="Q226" s="26"/>
      <c r="R226" s="26"/>
      <c r="S226" s="26"/>
      <c r="T226" s="26"/>
      <c r="U226" s="26"/>
    </row>
    <row r="227" spans="1:21" ht="15.75" customHeight="1">
      <c r="A227" s="26"/>
      <c r="B227" s="26"/>
      <c r="C227" s="26"/>
      <c r="D227" s="26"/>
      <c r="E227" s="26"/>
      <c r="F227" s="26"/>
      <c r="G227" s="26"/>
      <c r="H227" s="26"/>
      <c r="I227" s="26"/>
      <c r="J227" s="26"/>
      <c r="K227" s="26"/>
      <c r="L227" s="26"/>
      <c r="M227" s="26"/>
      <c r="N227" s="26"/>
      <c r="O227" s="26"/>
      <c r="P227" s="26"/>
      <c r="Q227" s="26"/>
      <c r="R227" s="26"/>
      <c r="S227" s="26"/>
      <c r="T227" s="26"/>
      <c r="U227" s="26"/>
    </row>
    <row r="228" spans="1:21" ht="15.75" customHeight="1">
      <c r="A228" s="26"/>
      <c r="B228" s="26"/>
      <c r="C228" s="26"/>
      <c r="D228" s="26"/>
      <c r="E228" s="26"/>
      <c r="F228" s="26"/>
      <c r="G228" s="26"/>
      <c r="H228" s="26"/>
      <c r="I228" s="26"/>
      <c r="J228" s="26"/>
      <c r="K228" s="26"/>
      <c r="L228" s="26"/>
      <c r="M228" s="26"/>
      <c r="N228" s="26"/>
      <c r="O228" s="26"/>
      <c r="P228" s="26"/>
      <c r="Q228" s="26"/>
      <c r="R228" s="26"/>
      <c r="S228" s="26"/>
      <c r="T228" s="26"/>
      <c r="U228" s="26"/>
    </row>
    <row r="229" spans="1:21" ht="15.75" customHeight="1">
      <c r="A229" s="26"/>
      <c r="B229" s="26"/>
      <c r="C229" s="26"/>
      <c r="D229" s="26"/>
      <c r="E229" s="26"/>
      <c r="F229" s="26"/>
      <c r="G229" s="26"/>
      <c r="H229" s="26"/>
      <c r="I229" s="26"/>
      <c r="J229" s="26"/>
      <c r="K229" s="26"/>
      <c r="N229" s="26"/>
      <c r="O229" s="26"/>
      <c r="P229" s="26"/>
      <c r="Q229" s="26"/>
      <c r="R229" s="26"/>
      <c r="S229" s="26"/>
      <c r="T229" s="26"/>
      <c r="U229" s="26"/>
    </row>
    <row r="230" spans="1:21" ht="15.75" customHeight="1">
      <c r="A230" s="26"/>
      <c r="B230" s="26"/>
      <c r="C230" s="26"/>
      <c r="D230" s="26"/>
      <c r="E230" s="26"/>
      <c r="F230" s="26"/>
      <c r="G230" s="26"/>
      <c r="H230" s="26"/>
      <c r="I230" s="26"/>
      <c r="J230" s="26"/>
      <c r="K230" s="26"/>
      <c r="N230" s="26"/>
      <c r="O230" s="26"/>
      <c r="P230" s="26"/>
      <c r="Q230" s="26"/>
      <c r="R230" s="26"/>
      <c r="S230" s="26"/>
      <c r="T230" s="26"/>
      <c r="U230" s="26"/>
    </row>
    <row r="231" spans="1:21" ht="15.75" customHeight="1">
      <c r="A231" s="26"/>
      <c r="B231" s="26"/>
      <c r="C231" s="26"/>
      <c r="D231" s="26"/>
      <c r="E231" s="26"/>
      <c r="F231" s="26"/>
      <c r="G231" s="26"/>
      <c r="H231" s="26"/>
      <c r="I231" s="26"/>
      <c r="J231" s="26"/>
      <c r="K231" s="26"/>
      <c r="N231" s="26"/>
      <c r="O231" s="26"/>
      <c r="P231" s="26"/>
      <c r="Q231" s="26"/>
      <c r="R231" s="26"/>
      <c r="S231" s="26"/>
      <c r="T231" s="26"/>
      <c r="U231" s="26"/>
    </row>
    <row r="232" spans="1:21" ht="15.75" customHeight="1"/>
    <row r="233" spans="1:21" ht="15.75" customHeight="1"/>
    <row r="234" spans="1:21" ht="15.75" customHeight="1"/>
    <row r="235" spans="1:21" ht="15.75" customHeight="1"/>
    <row r="236" spans="1:21" ht="15.75" customHeight="1"/>
    <row r="237" spans="1:21" ht="15.75" customHeight="1"/>
    <row r="238" spans="1:21" ht="15.75" customHeight="1"/>
    <row r="239" spans="1:21" ht="15.75" customHeight="1"/>
    <row r="240" spans="1:2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row r="1204" ht="15.75" customHeight="1"/>
    <row r="1205" ht="15.75" customHeight="1"/>
    <row r="1206" ht="15.75" customHeight="1"/>
    <row r="1207" ht="15.75" customHeight="1"/>
    <row r="1208" ht="15.75" customHeight="1"/>
    <row r="1209" ht="15.75" customHeight="1"/>
    <row r="1210" ht="15.75" customHeight="1"/>
    <row r="1211" ht="15.75" customHeight="1"/>
    <row r="1212" ht="15.75" customHeight="1"/>
    <row r="1213" ht="15.75" customHeight="1"/>
    <row r="1214" ht="15.75" customHeight="1"/>
    <row r="1215" ht="15.75" customHeight="1"/>
    <row r="1216" ht="15.75" customHeight="1"/>
    <row r="1217" ht="15.75" customHeight="1"/>
    <row r="1218" ht="15.75" customHeight="1"/>
    <row r="1219" ht="15.75" customHeight="1"/>
    <row r="1220" ht="15.75" customHeight="1"/>
    <row r="1221" ht="15.75" customHeight="1"/>
    <row r="1222" ht="15.75" customHeight="1"/>
    <row r="1223" ht="15.75" customHeight="1"/>
    <row r="1224" ht="15.75" customHeight="1"/>
    <row r="1225" ht="15.75" customHeight="1"/>
    <row r="1226" ht="15.75" customHeight="1"/>
    <row r="1227" ht="15.75" customHeight="1"/>
    <row r="1228" ht="15.75" customHeight="1"/>
    <row r="1229" ht="15.75" customHeight="1"/>
    <row r="1230" ht="15.75" customHeight="1"/>
    <row r="1231" ht="15.75" customHeight="1"/>
    <row r="1232" ht="15.75" customHeight="1"/>
    <row r="1233" ht="15.75" customHeight="1"/>
    <row r="1234" ht="15.75" customHeight="1"/>
    <row r="1235" ht="15.75" customHeight="1"/>
    <row r="1236" ht="15.75" customHeight="1"/>
    <row r="1237" ht="15.75" customHeight="1"/>
    <row r="1238" ht="15.75" customHeight="1"/>
    <row r="1239" ht="15.75" customHeight="1"/>
    <row r="1240" ht="15.75" customHeight="1"/>
    <row r="1241" ht="15.75" customHeight="1"/>
    <row r="1242" ht="15.75" customHeight="1"/>
    <row r="1243" ht="15.75" customHeight="1"/>
    <row r="1244" ht="15.75" customHeight="1"/>
    <row r="1245" ht="15.75" customHeight="1"/>
    <row r="1246" ht="15.75" customHeight="1"/>
    <row r="1247" ht="15.75" customHeight="1"/>
    <row r="1248" ht="15.75" customHeight="1"/>
    <row r="1249" ht="15.75" customHeight="1"/>
    <row r="1250" ht="15.75" customHeight="1"/>
    <row r="1251" ht="15.75" customHeight="1"/>
    <row r="1252" ht="15.75" customHeight="1"/>
    <row r="1253" ht="15.75" customHeight="1"/>
    <row r="1254" ht="15.75" customHeight="1"/>
    <row r="1255" ht="15.75" customHeight="1"/>
    <row r="1256" ht="15.75" customHeight="1"/>
    <row r="1257" ht="15.75" customHeight="1"/>
    <row r="1258" ht="15.75" customHeight="1"/>
    <row r="1259" ht="15.75" customHeight="1"/>
    <row r="1260" ht="15.75" customHeight="1"/>
    <row r="1261" ht="15.75" customHeight="1"/>
    <row r="1262" ht="15.75" customHeight="1"/>
    <row r="1263" ht="15.75" customHeight="1"/>
    <row r="1264" ht="15.75" customHeight="1"/>
    <row r="1265" ht="15.75" customHeight="1"/>
    <row r="1266" ht="15.75" customHeight="1"/>
    <row r="1267" ht="15.75" customHeight="1"/>
    <row r="1268" ht="15.75" customHeight="1"/>
    <row r="1269" ht="15.75" customHeight="1"/>
    <row r="1270" ht="15.75" customHeight="1"/>
    <row r="1271" ht="15.75" customHeight="1"/>
    <row r="1272" ht="15.75" customHeight="1"/>
    <row r="1273" ht="15.75" customHeight="1"/>
    <row r="1274" ht="15.75" customHeight="1"/>
    <row r="1275" ht="15.75" customHeight="1"/>
    <row r="1276" ht="15.75" customHeight="1"/>
    <row r="1277" ht="15.75" customHeight="1"/>
    <row r="1278" ht="15.75" customHeight="1"/>
    <row r="1279" ht="15.75" customHeight="1"/>
    <row r="1280" ht="15.75" customHeight="1"/>
    <row r="1281" ht="15.75" customHeight="1"/>
    <row r="1282" ht="15.75" customHeight="1"/>
    <row r="1283" ht="15.75" customHeight="1"/>
    <row r="1284" ht="15.75" customHeight="1"/>
    <row r="1285" ht="15.75" customHeight="1"/>
    <row r="1286" ht="15.75" customHeight="1"/>
    <row r="1287" ht="15.75" customHeight="1"/>
    <row r="1288" ht="15.75" customHeight="1"/>
    <row r="1289" ht="15.75" customHeight="1"/>
    <row r="1290" ht="15.75" customHeight="1"/>
    <row r="1291" ht="15.75" customHeight="1"/>
    <row r="1292" ht="15.75" customHeight="1"/>
    <row r="1293" ht="15.75" customHeight="1"/>
    <row r="1294" ht="15.75" customHeight="1"/>
    <row r="1295" ht="15.75" customHeight="1"/>
    <row r="1296" ht="15.75" customHeight="1"/>
    <row r="1297" ht="15.75" customHeight="1"/>
    <row r="1298" ht="15.75" customHeight="1"/>
    <row r="1299" ht="15.75" customHeight="1"/>
    <row r="1300" ht="15.75" customHeight="1"/>
    <row r="1301" ht="15.75" customHeight="1"/>
    <row r="1302" ht="15.75" customHeight="1"/>
    <row r="1303" ht="15.75" customHeight="1"/>
    <row r="1304" ht="15.75" customHeight="1"/>
    <row r="1305" ht="15.75" customHeight="1"/>
    <row r="1306" ht="15.75" customHeight="1"/>
    <row r="1307" ht="15.75" customHeight="1"/>
    <row r="1308" ht="15.75" customHeight="1"/>
    <row r="1309" ht="15.75" customHeight="1"/>
    <row r="1310" ht="15.75" customHeight="1"/>
    <row r="1311" ht="15.75" customHeight="1"/>
    <row r="1312" ht="15.75" customHeight="1"/>
    <row r="1313" ht="15.75" customHeight="1"/>
    <row r="1314" ht="15.75" customHeight="1"/>
    <row r="1315" ht="15.75" customHeight="1"/>
    <row r="1316" ht="15.75" customHeight="1"/>
    <row r="1317" ht="15.75" customHeight="1"/>
    <row r="1318" ht="15.75" customHeight="1"/>
    <row r="1319" ht="15.75" customHeight="1"/>
    <row r="1320" ht="15.75" customHeight="1"/>
    <row r="1321" ht="15.75" customHeight="1"/>
    <row r="1322" ht="15.75" customHeight="1"/>
    <row r="1323" ht="15.75" customHeight="1"/>
    <row r="1324" ht="15.75" customHeight="1"/>
    <row r="1325" ht="15.75" customHeight="1"/>
    <row r="1326" ht="15.75" customHeight="1"/>
    <row r="1327" ht="15.75" customHeight="1"/>
    <row r="1328" ht="15.75" customHeight="1"/>
    <row r="1329" ht="15.75" customHeight="1"/>
    <row r="1330" ht="15.75" customHeight="1"/>
    <row r="1331" ht="15.75" customHeight="1"/>
    <row r="1332" ht="15.75" customHeight="1"/>
    <row r="1333" ht="15.75" customHeight="1"/>
    <row r="1334" ht="15.75" customHeight="1"/>
    <row r="1335" ht="15.75" customHeight="1"/>
    <row r="1336" ht="15.75" customHeight="1"/>
    <row r="1337" ht="15.75" customHeight="1"/>
    <row r="1338" ht="15.75" customHeight="1"/>
    <row r="1339" ht="15.75" customHeight="1"/>
    <row r="1340" ht="15.75" customHeight="1"/>
    <row r="1341" ht="15.75" customHeight="1"/>
    <row r="1342" ht="15.75" customHeight="1"/>
    <row r="1343" ht="15.75" customHeight="1"/>
    <row r="1344" ht="15.75" customHeight="1"/>
    <row r="1345" ht="15.75" customHeight="1"/>
    <row r="1346" ht="15.75" customHeight="1"/>
    <row r="1347" ht="15.75" customHeight="1"/>
    <row r="1348" ht="15.75" customHeight="1"/>
    <row r="1349" ht="15.75" customHeight="1"/>
    <row r="1350" ht="15.75" customHeight="1"/>
    <row r="1351" ht="15.75" customHeight="1"/>
    <row r="1352" ht="15.75" customHeight="1"/>
    <row r="1353" ht="15.75" customHeight="1"/>
    <row r="1354" ht="15.75" customHeight="1"/>
    <row r="1355" ht="15.75" customHeight="1"/>
    <row r="1356" ht="15.75" customHeight="1"/>
    <row r="1357" ht="15.75" customHeight="1"/>
    <row r="1358" ht="15.75" customHeight="1"/>
    <row r="1359" ht="15.75" customHeight="1"/>
    <row r="1360" ht="15.75" customHeight="1"/>
    <row r="1361" ht="15.75" customHeight="1"/>
    <row r="1362" ht="15.75" customHeight="1"/>
    <row r="1363" ht="15.75" customHeight="1"/>
    <row r="1364" ht="15.75" customHeight="1"/>
    <row r="1365" ht="15.75" customHeight="1"/>
    <row r="1366" ht="15.75" customHeight="1"/>
    <row r="1367" ht="15.75" customHeight="1"/>
    <row r="1368" ht="15.75" customHeight="1"/>
    <row r="1369" ht="15.75" customHeight="1"/>
    <row r="1370" ht="15.75" customHeight="1"/>
    <row r="1371" ht="15.75" customHeight="1"/>
    <row r="1372" ht="15.75" customHeight="1"/>
    <row r="1373" ht="15.75" customHeight="1"/>
    <row r="1374" ht="15.75" customHeight="1"/>
    <row r="1375" ht="15.75" customHeight="1"/>
    <row r="1376" ht="15.75" customHeight="1"/>
    <row r="1377" ht="15.75" customHeight="1"/>
    <row r="1378" ht="15.75" customHeight="1"/>
    <row r="1379" ht="15.75" customHeight="1"/>
    <row r="1380" ht="15.75" customHeight="1"/>
    <row r="1381" ht="15.75" customHeight="1"/>
    <row r="1382" ht="15.75" customHeight="1"/>
    <row r="1383" ht="15.75" customHeight="1"/>
    <row r="1384" ht="15.75" customHeight="1"/>
    <row r="1385" ht="15.75" customHeight="1"/>
    <row r="1386" ht="15.75" customHeight="1"/>
    <row r="1387" ht="15.75" customHeight="1"/>
    <row r="1388" ht="15.75" customHeight="1"/>
    <row r="1389" ht="15.75" customHeight="1"/>
    <row r="1390" ht="15.75" customHeight="1"/>
    <row r="1391" ht="15.75" customHeight="1"/>
    <row r="1392" ht="15.75" customHeight="1"/>
    <row r="1393" ht="15.75" customHeight="1"/>
    <row r="1394" ht="15.75" customHeight="1"/>
    <row r="1395" ht="15.75" customHeight="1"/>
    <row r="1396" ht="15.75" customHeight="1"/>
    <row r="1397" ht="15.75" customHeight="1"/>
    <row r="1398" ht="15.75" customHeight="1"/>
    <row r="1399" ht="15.75" customHeight="1"/>
    <row r="1400" ht="15.75" customHeight="1"/>
    <row r="1401" ht="15.75" customHeight="1"/>
    <row r="1402" ht="15.75" customHeight="1"/>
    <row r="1403" ht="15.75" customHeight="1"/>
    <row r="1404" ht="15.75" customHeight="1"/>
    <row r="1405" ht="15.75" customHeight="1"/>
    <row r="1406" ht="15.75" customHeight="1"/>
    <row r="1407" ht="15.75" customHeight="1"/>
    <row r="1408" ht="15.75" customHeight="1"/>
    <row r="1409" ht="15.75" customHeight="1"/>
    <row r="1410" ht="15.75" customHeight="1"/>
    <row r="1411" ht="15.75" customHeight="1"/>
    <row r="1412" ht="15.75" customHeight="1"/>
    <row r="1413" ht="15.75" customHeight="1"/>
    <row r="1414" ht="15.75" customHeight="1"/>
    <row r="1415" ht="15.75" customHeight="1"/>
    <row r="1416" ht="15.75" customHeight="1"/>
    <row r="1417" ht="15.75" customHeight="1"/>
    <row r="1418" ht="15.75" customHeight="1"/>
    <row r="1419" ht="15.75" customHeight="1"/>
    <row r="1420" ht="15.75" customHeight="1"/>
    <row r="1421" ht="15.75" customHeight="1"/>
    <row r="1422" ht="15.75" customHeight="1"/>
    <row r="1423" ht="15.75" customHeight="1"/>
    <row r="1424" ht="15.75" customHeight="1"/>
    <row r="1425" ht="15.75" customHeight="1"/>
    <row r="1426" ht="15.75" customHeight="1"/>
    <row r="1427" ht="15.75" customHeight="1"/>
    <row r="1428" ht="15.75" customHeight="1"/>
    <row r="1429" ht="15.75" customHeight="1"/>
    <row r="1430" ht="15.75" customHeight="1"/>
    <row r="1431" ht="15.75" customHeight="1"/>
    <row r="1432" ht="15.75" customHeight="1"/>
    <row r="1433" ht="15.75" customHeight="1"/>
    <row r="1434" ht="15.75" customHeight="1"/>
    <row r="1435" ht="15.75" customHeight="1"/>
    <row r="1436" ht="15.75" customHeight="1"/>
    <row r="1437" ht="15.75" customHeight="1"/>
    <row r="1438" ht="15.75" customHeight="1"/>
    <row r="1439" ht="15.75" customHeight="1"/>
    <row r="1440" ht="15.75" customHeight="1"/>
    <row r="1441" ht="15.75" customHeight="1"/>
    <row r="1442" ht="15.75" customHeight="1"/>
    <row r="1443" ht="15.75" customHeight="1"/>
    <row r="1444" ht="15.75" customHeight="1"/>
    <row r="1445" ht="15.75" customHeight="1"/>
    <row r="1446" ht="15.75" customHeight="1"/>
    <row r="1447" ht="15.75" customHeight="1"/>
    <row r="1448" ht="15.75" customHeight="1"/>
    <row r="1449" ht="15.75" customHeight="1"/>
    <row r="1450" ht="15.75" customHeight="1"/>
    <row r="1451" ht="15.75" customHeight="1"/>
    <row r="1452" ht="15.75" customHeight="1"/>
    <row r="1453" ht="15.75" customHeight="1"/>
    <row r="1454" ht="15.75" customHeight="1"/>
    <row r="1455" ht="15.75" customHeight="1"/>
    <row r="1456" ht="15.75" customHeight="1"/>
    <row r="1457" ht="15.75" customHeight="1"/>
    <row r="1458" ht="15.75" customHeight="1"/>
    <row r="1459" ht="15.75" customHeight="1"/>
    <row r="1460" ht="15.75" customHeight="1"/>
    <row r="1461" ht="15.75" customHeight="1"/>
    <row r="1462" ht="15.75" customHeight="1"/>
    <row r="1463" ht="15.75" customHeight="1"/>
    <row r="1464" ht="15.75" customHeight="1"/>
    <row r="1465" ht="15.75" customHeight="1"/>
    <row r="1466" ht="15.75" customHeight="1"/>
    <row r="1467" ht="15.75" customHeight="1"/>
    <row r="1468" ht="15.75" customHeight="1"/>
    <row r="1469" ht="15.75" customHeight="1"/>
    <row r="1470" ht="15.75" customHeight="1"/>
    <row r="1471" ht="15.75" customHeight="1"/>
    <row r="1472" ht="15.75" customHeight="1"/>
    <row r="1473" ht="15.75" customHeight="1"/>
    <row r="1474" ht="15.75" customHeight="1"/>
    <row r="1475" ht="15.75" customHeight="1"/>
    <row r="1476" ht="15.75" customHeight="1"/>
    <row r="1477" ht="15.75" customHeight="1"/>
    <row r="1478" ht="15.75" customHeight="1"/>
    <row r="1479" ht="15.75" customHeight="1"/>
    <row r="1480" ht="15.75" customHeight="1"/>
    <row r="1481" ht="15.75" customHeight="1"/>
    <row r="1482" ht="15.75" customHeight="1"/>
    <row r="1483" ht="15.75" customHeight="1"/>
    <row r="1484" ht="15.75" customHeight="1"/>
    <row r="1485" ht="15.75" customHeight="1"/>
    <row r="1486" ht="15.75" customHeight="1"/>
    <row r="1487" ht="15.75" customHeight="1"/>
    <row r="1488" ht="15.75" customHeight="1"/>
    <row r="1489" ht="15.75" customHeight="1"/>
    <row r="1490" ht="15.75" customHeight="1"/>
    <row r="1491" ht="15.75" customHeight="1"/>
    <row r="1492" ht="15.75" customHeight="1"/>
    <row r="1493" ht="15.75" customHeight="1"/>
    <row r="1494" ht="15.75" customHeight="1"/>
    <row r="1495" ht="15.75" customHeight="1"/>
    <row r="1496" ht="15.75" customHeight="1"/>
    <row r="1497" ht="15.75" customHeight="1"/>
    <row r="1498" ht="15.75" customHeight="1"/>
    <row r="1499" ht="15.75" customHeight="1"/>
    <row r="1500" ht="15.75" customHeight="1"/>
    <row r="1501" ht="15.75" customHeight="1"/>
    <row r="1502" ht="15.75" customHeight="1"/>
    <row r="1503" ht="15.75" customHeight="1"/>
    <row r="1504" ht="15.75" customHeight="1"/>
    <row r="1505" ht="15.75" customHeight="1"/>
    <row r="1506" ht="15.75" customHeight="1"/>
    <row r="1507" ht="15.75" customHeight="1"/>
    <row r="1508" ht="15.75" customHeight="1"/>
    <row r="1509" ht="15.75" customHeight="1"/>
    <row r="1510" ht="15.75" customHeight="1"/>
    <row r="1511" ht="15.75" customHeight="1"/>
    <row r="1512" ht="15.75" customHeight="1"/>
    <row r="1513" ht="15.75" customHeight="1"/>
    <row r="1514" ht="15.75" customHeight="1"/>
    <row r="1515" ht="15.75" customHeight="1"/>
    <row r="1516" ht="15.75" customHeight="1"/>
    <row r="1517" ht="15.75" customHeight="1"/>
    <row r="1518" ht="15.75" customHeight="1"/>
    <row r="1519" ht="15.75" customHeight="1"/>
    <row r="1520" ht="15.75" customHeight="1"/>
    <row r="1521" ht="15.75" customHeight="1"/>
    <row r="1522" ht="15.75" customHeight="1"/>
    <row r="1523" ht="15.75" customHeight="1"/>
    <row r="1524" ht="15.75" customHeight="1"/>
    <row r="1525" ht="15.75" customHeight="1"/>
    <row r="1526" ht="15.75" customHeight="1"/>
    <row r="1527" ht="15.75" customHeight="1"/>
    <row r="1528" ht="15.75" customHeight="1"/>
    <row r="1529" ht="15.75" customHeight="1"/>
    <row r="1530" ht="15.75" customHeight="1"/>
    <row r="1531" ht="15.75" customHeight="1"/>
    <row r="1532" ht="15.75" customHeight="1"/>
    <row r="1533" ht="15.75" customHeight="1"/>
    <row r="1534" ht="15.75" customHeight="1"/>
    <row r="1535" ht="15.75" customHeight="1"/>
    <row r="1536" ht="15.75" customHeight="1"/>
    <row r="1537" ht="15.75" customHeight="1"/>
    <row r="1538" ht="15.75" customHeight="1"/>
    <row r="1539" ht="15.75" customHeight="1"/>
    <row r="1540" ht="15.75" customHeight="1"/>
    <row r="1541" ht="15.75" customHeight="1"/>
    <row r="1542" ht="15.75" customHeight="1"/>
    <row r="1543" ht="15.75" customHeight="1"/>
    <row r="1544" ht="15.75" customHeight="1"/>
    <row r="1545" ht="15.75" customHeight="1"/>
    <row r="1546" ht="15.75" customHeight="1"/>
    <row r="1547" ht="15.75" customHeight="1"/>
    <row r="1548" ht="15.75" customHeight="1"/>
    <row r="1549" ht="15.75" customHeight="1"/>
    <row r="1550" ht="15.75" customHeight="1"/>
    <row r="1551" ht="15.75" customHeight="1"/>
    <row r="1552" ht="15.75" customHeight="1"/>
    <row r="1553" ht="15.75" customHeight="1"/>
    <row r="1554" ht="15.75" customHeight="1"/>
    <row r="1555" ht="15.75" customHeight="1"/>
    <row r="1556" ht="15.75" customHeight="1"/>
    <row r="1557" ht="15.75" customHeight="1"/>
    <row r="1558" ht="15.75" customHeight="1"/>
    <row r="1559" ht="15.75" customHeight="1"/>
    <row r="1560" ht="15.75" customHeight="1"/>
    <row r="1561" ht="15.75" customHeight="1"/>
    <row r="1562" ht="15.75" customHeight="1"/>
    <row r="1563" ht="15.75" customHeight="1"/>
    <row r="1564" ht="15.75" customHeight="1"/>
    <row r="1565" ht="15.75" customHeight="1"/>
    <row r="1566" ht="15.75" customHeight="1"/>
    <row r="1567" ht="15.75" customHeight="1"/>
    <row r="1568" ht="15.75" customHeight="1"/>
    <row r="1569" ht="15.75" customHeight="1"/>
    <row r="1570" ht="15.75" customHeight="1"/>
    <row r="1571" ht="15.75" customHeight="1"/>
    <row r="1572" ht="15.75" customHeight="1"/>
    <row r="1573" ht="15.75" customHeight="1"/>
    <row r="1574" ht="15.75" customHeight="1"/>
    <row r="1575" ht="15.75" customHeight="1"/>
    <row r="1576" ht="15.75" customHeight="1"/>
    <row r="1577" ht="15.75" customHeight="1"/>
    <row r="1578" ht="15.75" customHeight="1"/>
    <row r="1579" ht="15.75" customHeight="1"/>
    <row r="1580" ht="15.75" customHeight="1"/>
    <row r="1581" ht="15.75" customHeight="1"/>
    <row r="1582" ht="15.75" customHeight="1"/>
    <row r="1583" ht="15.75" customHeight="1"/>
    <row r="1584" ht="15.75" customHeight="1"/>
    <row r="1585" ht="15.75" customHeight="1"/>
    <row r="1586" ht="15.75" customHeight="1"/>
    <row r="1587" ht="15.75" customHeight="1"/>
    <row r="1588" ht="15.75" customHeight="1"/>
    <row r="1589" ht="15.75" customHeight="1"/>
    <row r="1590" ht="15.75" customHeight="1"/>
    <row r="1591" ht="15.75" customHeight="1"/>
    <row r="1592" ht="15.75" customHeight="1"/>
    <row r="1593" ht="15.75" customHeight="1"/>
    <row r="1594" ht="15.75" customHeight="1"/>
    <row r="1595" ht="15.75" customHeight="1"/>
    <row r="1596" ht="15.75" customHeight="1"/>
    <row r="1597" ht="15.75" customHeight="1"/>
    <row r="1598" ht="15.75" customHeight="1"/>
    <row r="1599" ht="15.75" customHeight="1"/>
    <row r="1600" ht="15.75" customHeight="1"/>
    <row r="1601" ht="15.75" customHeight="1"/>
    <row r="1602" ht="15.75" customHeight="1"/>
    <row r="1603" ht="15.75" customHeight="1"/>
    <row r="1604" ht="15.75" customHeight="1"/>
    <row r="1605" ht="15.75" customHeight="1"/>
    <row r="1606" ht="15.75" customHeight="1"/>
    <row r="1607" ht="15.75" customHeight="1"/>
    <row r="1608" ht="15.75" customHeight="1"/>
    <row r="1609" ht="15.75" customHeight="1"/>
    <row r="1610" ht="15.75" customHeight="1"/>
    <row r="1611" ht="15.75" customHeight="1"/>
    <row r="1612" ht="15.75" customHeight="1"/>
    <row r="1613" ht="15.75" customHeight="1"/>
    <row r="1614" ht="15.75" customHeight="1"/>
    <row r="1615" ht="15.75" customHeight="1"/>
    <row r="1616" ht="15.75" customHeight="1"/>
    <row r="1617" ht="15.75" customHeight="1"/>
    <row r="1618" ht="15.75" customHeight="1"/>
    <row r="1619" ht="15.75" customHeight="1"/>
    <row r="1620" ht="15.75" customHeight="1"/>
    <row r="1621" ht="15.75" customHeight="1"/>
    <row r="1622" ht="15.75" customHeight="1"/>
    <row r="1623" ht="15.75" customHeight="1"/>
    <row r="1624" ht="15.75" customHeight="1"/>
    <row r="1625" ht="15.75" customHeight="1"/>
    <row r="1626" ht="15.75" customHeight="1"/>
    <row r="1627" ht="15.75" customHeight="1"/>
    <row r="1628" ht="15.75" customHeight="1"/>
    <row r="1629" ht="15.75" customHeight="1"/>
    <row r="1630" ht="15.75" customHeight="1"/>
    <row r="1631" ht="15.75" customHeight="1"/>
    <row r="1632" ht="15.75" customHeight="1"/>
    <row r="1633" ht="15.75" customHeight="1"/>
    <row r="1634" ht="15.75" customHeight="1"/>
    <row r="1635" ht="15.75" customHeight="1"/>
    <row r="1636" ht="15.75" customHeight="1"/>
    <row r="1637" ht="15.75" customHeight="1"/>
    <row r="1638" ht="15.75" customHeight="1"/>
    <row r="1639" ht="15.75" customHeight="1"/>
    <row r="1640" ht="15.75" customHeight="1"/>
    <row r="1641" ht="15.75" customHeight="1"/>
    <row r="1642" ht="15.75" customHeight="1"/>
    <row r="1643" ht="15.75" customHeight="1"/>
    <row r="1644" ht="15.75" customHeight="1"/>
    <row r="1645" ht="15.75" customHeight="1"/>
    <row r="1646" ht="15.75" customHeight="1"/>
    <row r="1647" ht="15.75" customHeight="1"/>
    <row r="1648" ht="15.75" customHeight="1"/>
    <row r="1649" ht="15.75" customHeight="1"/>
    <row r="1650" ht="15.75" customHeight="1"/>
    <row r="1651" ht="15.75" customHeight="1"/>
    <row r="1652" ht="15.75" customHeight="1"/>
    <row r="1653" ht="15.75" customHeight="1"/>
    <row r="1654" ht="15.75" customHeight="1"/>
    <row r="1655" ht="15.75" customHeight="1"/>
    <row r="1656" ht="15.75" customHeight="1"/>
    <row r="1657" ht="15.75" customHeight="1"/>
    <row r="1658" ht="15.75" customHeight="1"/>
    <row r="1659" ht="15.75" customHeight="1"/>
    <row r="1660" ht="15.75" customHeight="1"/>
    <row r="1661" ht="15.75" customHeight="1"/>
    <row r="1662" ht="15.75" customHeight="1"/>
    <row r="1663" ht="15.75" customHeight="1"/>
    <row r="1664" ht="15.75" customHeight="1"/>
    <row r="1665" ht="15.75" customHeight="1"/>
    <row r="1666" ht="15.75" customHeight="1"/>
    <row r="1667" ht="15.75" customHeight="1"/>
    <row r="1668" ht="15.75" customHeight="1"/>
    <row r="1669" ht="15.75" customHeight="1"/>
    <row r="1670" ht="15.75" customHeight="1"/>
    <row r="1671" ht="15.75" customHeight="1"/>
    <row r="1672" ht="15.75" customHeight="1"/>
    <row r="1673" ht="15.75" customHeight="1"/>
    <row r="1674" ht="15.75" customHeight="1"/>
    <row r="1675" ht="15.75" customHeight="1"/>
    <row r="1676" ht="15.75" customHeight="1"/>
    <row r="1677" ht="15.75" customHeight="1"/>
    <row r="1678" ht="15.75" customHeight="1"/>
    <row r="1679" ht="15.75" customHeight="1"/>
    <row r="1680" ht="15.75" customHeight="1"/>
    <row r="1681" ht="15.75" customHeight="1"/>
    <row r="1682" ht="15.75" customHeight="1"/>
    <row r="1683" ht="15.75" customHeight="1"/>
    <row r="1684" ht="15.75" customHeight="1"/>
    <row r="1685" ht="15.75" customHeight="1"/>
    <row r="1686" ht="15.75" customHeight="1"/>
    <row r="1687" ht="15.75" customHeight="1"/>
    <row r="1688" ht="15.75" customHeight="1"/>
    <row r="1689" ht="15.75" customHeight="1"/>
    <row r="1690" ht="15.75" customHeight="1"/>
    <row r="1691" ht="15.75" customHeight="1"/>
    <row r="1692" ht="15.75" customHeight="1"/>
    <row r="1693" ht="15.75" customHeight="1"/>
    <row r="1694" ht="15.75" customHeight="1"/>
    <row r="1695" ht="15.75" customHeight="1"/>
    <row r="1696" ht="15.75" customHeight="1"/>
    <row r="1697" ht="15.75" customHeight="1"/>
    <row r="1698" ht="15.75" customHeight="1"/>
    <row r="1699" ht="15.75" customHeight="1"/>
    <row r="1700" ht="15.75" customHeight="1"/>
    <row r="1701" ht="15.75" customHeight="1"/>
    <row r="1702" ht="15.75" customHeight="1"/>
    <row r="1703" ht="15.75" customHeight="1"/>
    <row r="1704" ht="15.75" customHeight="1"/>
    <row r="1705" ht="15.75" customHeight="1"/>
    <row r="1706" ht="15.75" customHeight="1"/>
    <row r="1707" ht="15.75" customHeight="1"/>
    <row r="1708" ht="15.75" customHeight="1"/>
    <row r="1709" ht="15.75" customHeight="1"/>
    <row r="1710" ht="15.75" customHeight="1"/>
    <row r="1711" ht="15.75" customHeight="1"/>
    <row r="1712" ht="15.75" customHeight="1"/>
    <row r="1713" ht="15.75" customHeight="1"/>
    <row r="1714" ht="15.75" customHeight="1"/>
    <row r="1715" ht="15.75" customHeight="1"/>
    <row r="1716" ht="15.75" customHeight="1"/>
    <row r="1717" ht="15.75" customHeight="1"/>
    <row r="1718" ht="15.75" customHeight="1"/>
    <row r="1719" ht="15.75" customHeight="1"/>
    <row r="1720" ht="15.75" customHeight="1"/>
    <row r="1721" ht="15.75" customHeight="1"/>
    <row r="1722" ht="15.75" customHeight="1"/>
    <row r="1723" ht="15.75" customHeight="1"/>
    <row r="1724" ht="15.75" customHeight="1"/>
    <row r="1725" ht="15.75" customHeight="1"/>
    <row r="1726" ht="15.75" customHeight="1"/>
    <row r="1727" ht="15.75" customHeight="1"/>
    <row r="1728" ht="15.75" customHeight="1"/>
    <row r="1729" ht="15.75" customHeight="1"/>
    <row r="1730" ht="15.75" customHeight="1"/>
    <row r="1731" ht="15.75" customHeight="1"/>
    <row r="1732" ht="15.75" customHeight="1"/>
    <row r="1733" ht="15.75" customHeight="1"/>
    <row r="1734" ht="15.75" customHeight="1"/>
    <row r="1735" ht="15.75" customHeight="1"/>
    <row r="1736" ht="15.75" customHeight="1"/>
    <row r="1737" ht="15.75" customHeight="1"/>
    <row r="1738" ht="15.75" customHeight="1"/>
    <row r="1739" ht="15.75" customHeight="1"/>
    <row r="1740" ht="15.75" customHeight="1"/>
    <row r="1741" ht="15.75" customHeight="1"/>
    <row r="1742" ht="15.75" customHeight="1"/>
    <row r="1743" ht="15.75" customHeight="1"/>
    <row r="1744" ht="15.75" customHeight="1"/>
    <row r="1745" ht="15.75" customHeight="1"/>
    <row r="1746" ht="15.75" customHeight="1"/>
    <row r="1747" ht="15.75" customHeight="1"/>
    <row r="1748" ht="15.75" customHeight="1"/>
    <row r="1749" ht="15.75" customHeight="1"/>
    <row r="1750" ht="15.75" customHeight="1"/>
    <row r="1751" ht="15.75" customHeight="1"/>
    <row r="1752" ht="15.75" customHeight="1"/>
    <row r="1753" ht="15.75" customHeight="1"/>
    <row r="1754" ht="15.75" customHeight="1"/>
    <row r="1755" ht="15.75" customHeight="1"/>
    <row r="1756" ht="15.75" customHeight="1"/>
    <row r="1757" ht="15.75" customHeight="1"/>
    <row r="1758" ht="15.75" customHeight="1"/>
    <row r="1759" ht="15.75" customHeight="1"/>
    <row r="1760" ht="15.75" customHeight="1"/>
    <row r="1761" ht="15.75" customHeight="1"/>
    <row r="1762" ht="15.75" customHeight="1"/>
    <row r="1763" ht="15.75" customHeight="1"/>
    <row r="1764" ht="15.75" customHeight="1"/>
    <row r="1765" ht="15.75" customHeight="1"/>
    <row r="1766" ht="15.75" customHeight="1"/>
    <row r="1767" ht="15.75" customHeight="1"/>
    <row r="1768" ht="15.75" customHeight="1"/>
    <row r="1769" ht="15.75" customHeight="1"/>
    <row r="1770" ht="15.75" customHeight="1"/>
    <row r="1771" ht="15.75" customHeight="1"/>
    <row r="1772" ht="15.75" customHeight="1"/>
    <row r="1773" ht="15.75" customHeight="1"/>
    <row r="1774" ht="15.75" customHeight="1"/>
    <row r="1775" ht="15.75" customHeight="1"/>
    <row r="1776" ht="15.75" customHeight="1"/>
    <row r="1777" ht="15.75" customHeight="1"/>
    <row r="1778" ht="15.75" customHeight="1"/>
    <row r="1779" ht="15.75" customHeight="1"/>
    <row r="1780" ht="15.75" customHeight="1"/>
    <row r="1781" ht="15.75" customHeight="1"/>
    <row r="1782" ht="15.75" customHeight="1"/>
    <row r="1783" ht="15.75" customHeight="1"/>
    <row r="1784" ht="15.75" customHeight="1"/>
    <row r="1785" ht="15.75" customHeight="1"/>
    <row r="1786" ht="15.75" customHeight="1"/>
    <row r="1787" ht="15.75" customHeight="1"/>
    <row r="1788" ht="15.75" customHeight="1"/>
    <row r="1789" ht="15.75" customHeight="1"/>
    <row r="1790" ht="15.75" customHeight="1"/>
    <row r="1791" ht="15.75" customHeight="1"/>
    <row r="1792" ht="15.75" customHeight="1"/>
    <row r="1793" ht="15.75" customHeight="1"/>
    <row r="1794" ht="15.75" customHeight="1"/>
    <row r="1795" ht="15.75" customHeight="1"/>
    <row r="1796" ht="15.75" customHeight="1"/>
    <row r="1797" ht="15.75" customHeight="1"/>
    <row r="1798" ht="15.75" customHeight="1"/>
    <row r="1799" ht="15.75" customHeight="1"/>
    <row r="1800" ht="15.75" customHeight="1"/>
    <row r="1801" ht="15.75" customHeight="1"/>
    <row r="1802" ht="15.75" customHeight="1"/>
    <row r="1803" ht="15.75" customHeight="1"/>
    <row r="1804" ht="15.75" customHeight="1"/>
    <row r="1805" ht="15.75" customHeight="1"/>
    <row r="1806" ht="15.75" customHeight="1"/>
    <row r="1807" ht="15.75" customHeight="1"/>
    <row r="1808" ht="15.75" customHeight="1"/>
    <row r="1809" ht="15.75" customHeight="1"/>
    <row r="1810" ht="15.75" customHeight="1"/>
    <row r="1811" ht="15.75" customHeight="1"/>
    <row r="1812" ht="15.75" customHeight="1"/>
    <row r="1813" ht="15.75" customHeight="1"/>
    <row r="1814" ht="15.75" customHeight="1"/>
    <row r="1815" ht="15.75" customHeight="1"/>
    <row r="1816" ht="15.75" customHeight="1"/>
    <row r="1817" ht="15.75" customHeight="1"/>
    <row r="1818" ht="15.75" customHeight="1"/>
    <row r="1819" ht="15.75" customHeight="1"/>
    <row r="1820" ht="15.75" customHeight="1"/>
    <row r="1821" ht="15.75" customHeight="1"/>
    <row r="1822" ht="15.75" customHeight="1"/>
    <row r="1823" ht="15.75" customHeight="1"/>
    <row r="1824" ht="15.75" customHeight="1"/>
    <row r="1825" ht="15.75" customHeight="1"/>
    <row r="1826" ht="15.75" customHeight="1"/>
    <row r="1827" ht="15.75" customHeight="1"/>
    <row r="1828" ht="15.75" customHeight="1"/>
    <row r="1829" ht="15.75" customHeight="1"/>
    <row r="1830" ht="15.75" customHeight="1"/>
    <row r="1831" ht="15.75" customHeight="1"/>
    <row r="1832" ht="15.75" customHeight="1"/>
    <row r="1833" ht="15.75" customHeight="1"/>
    <row r="1834" ht="15.75" customHeight="1"/>
    <row r="1835" ht="15.75" customHeight="1"/>
    <row r="1836" ht="15.75" customHeight="1"/>
    <row r="1837" ht="15.75" customHeight="1"/>
    <row r="1838" ht="15.75" customHeight="1"/>
    <row r="1839" ht="15.75" customHeight="1"/>
    <row r="1840" ht="15.75" customHeight="1"/>
    <row r="1841" ht="15.75" customHeight="1"/>
    <row r="1842" ht="15.75" customHeight="1"/>
    <row r="1843" ht="15.75" customHeight="1"/>
    <row r="1844" ht="15.75" customHeight="1"/>
    <row r="1845" ht="15.75" customHeight="1"/>
    <row r="1846" ht="15.75" customHeight="1"/>
    <row r="1847" ht="15.75" customHeight="1"/>
    <row r="1848" ht="15.75" customHeight="1"/>
    <row r="1849" ht="15.75" customHeight="1"/>
    <row r="1850" ht="15.75" customHeight="1"/>
    <row r="1851" ht="15.75" customHeight="1"/>
    <row r="1852" ht="15.75" customHeight="1"/>
    <row r="1853" ht="15.75" customHeight="1"/>
    <row r="1854" ht="15.75" customHeight="1"/>
    <row r="1855" ht="15.75" customHeight="1"/>
    <row r="1856" ht="15.75" customHeight="1"/>
    <row r="1857" ht="15.75" customHeight="1"/>
    <row r="1858" ht="15.75" customHeight="1"/>
    <row r="1859" ht="15.75" customHeight="1"/>
    <row r="1860" ht="15.75" customHeight="1"/>
    <row r="1861" ht="15.75" customHeight="1"/>
    <row r="1862" ht="15.75" customHeight="1"/>
    <row r="1863" ht="15.75" customHeight="1"/>
    <row r="1864" ht="15.75" customHeight="1"/>
    <row r="1865" ht="15.75" customHeight="1"/>
    <row r="1866" ht="15.75" customHeight="1"/>
    <row r="1867" ht="15.75" customHeight="1"/>
    <row r="1868" ht="15.75" customHeight="1"/>
    <row r="1869" ht="15.75" customHeight="1"/>
    <row r="1870" ht="15.75" customHeight="1"/>
    <row r="1871" ht="15.75" customHeight="1"/>
    <row r="1872" ht="15.75" customHeight="1"/>
    <row r="1873" ht="15.75" customHeight="1"/>
    <row r="1874" ht="15.75" customHeight="1"/>
    <row r="1875" ht="15.75" customHeight="1"/>
    <row r="1876" ht="15.75" customHeight="1"/>
    <row r="1877" ht="15.75" customHeight="1"/>
    <row r="1878" ht="15.75" customHeight="1"/>
    <row r="1879" ht="15.75" customHeight="1"/>
    <row r="1880" ht="15.75" customHeight="1"/>
    <row r="1881" ht="15.75" customHeight="1"/>
    <row r="1882" ht="15.75" customHeight="1"/>
    <row r="1883" ht="15.75" customHeight="1"/>
    <row r="1884" ht="15.75" customHeight="1"/>
    <row r="1885" ht="15.75" customHeight="1"/>
    <row r="1886" ht="15.75" customHeight="1"/>
    <row r="1887" ht="15.75" customHeight="1"/>
    <row r="1888" ht="15.75" customHeight="1"/>
    <row r="1889" ht="15.75" customHeight="1"/>
    <row r="1890" ht="15.75" customHeight="1"/>
    <row r="1891" ht="15.75" customHeight="1"/>
    <row r="1892" ht="15.75" customHeight="1"/>
    <row r="1893" ht="15.75" customHeight="1"/>
    <row r="1894" ht="15.75" customHeight="1"/>
    <row r="1895" ht="15.75" customHeight="1"/>
    <row r="1896" ht="15.75" customHeight="1"/>
    <row r="1897" ht="15.75" customHeight="1"/>
    <row r="1898" ht="15.75" customHeight="1"/>
    <row r="1899" ht="15.75" customHeight="1"/>
    <row r="1900" ht="15.75" customHeight="1"/>
    <row r="1901" ht="15.75" customHeight="1"/>
    <row r="1902" ht="15.75" customHeight="1"/>
    <row r="1903" ht="15.75" customHeight="1"/>
    <row r="1904" ht="15.75" customHeight="1"/>
    <row r="1905" ht="15.75" customHeight="1"/>
    <row r="1906" ht="15.75" customHeight="1"/>
    <row r="1907" ht="15.75" customHeight="1"/>
    <row r="1908" ht="15.75" customHeight="1"/>
    <row r="1909" ht="15.75" customHeight="1"/>
    <row r="1910" ht="15.75" customHeight="1"/>
    <row r="1911" ht="15.75" customHeight="1"/>
    <row r="1912" ht="15.75" customHeight="1"/>
    <row r="1913" ht="15.75" customHeight="1"/>
    <row r="1914" ht="15.75" customHeight="1"/>
    <row r="1915" ht="15.75" customHeight="1"/>
    <row r="1916" ht="15.75" customHeight="1"/>
    <row r="1917" ht="15.75" customHeight="1"/>
    <row r="1918" ht="15.75" customHeight="1"/>
    <row r="1919" ht="15.75" customHeight="1"/>
    <row r="1920" ht="15.75" customHeight="1"/>
    <row r="1921" ht="15.75" customHeight="1"/>
    <row r="1922" ht="15.75" customHeight="1"/>
    <row r="1923" ht="15.75" customHeight="1"/>
    <row r="1924" ht="15.75" customHeight="1"/>
    <row r="1925" ht="15.75" customHeight="1"/>
    <row r="1926" ht="15.75" customHeight="1"/>
    <row r="1927" ht="15.75" customHeight="1"/>
    <row r="1928" ht="15.75" customHeight="1"/>
    <row r="1929" ht="15.75" customHeight="1"/>
    <row r="1930" ht="15.75" customHeight="1"/>
    <row r="1931" ht="15.75" customHeight="1"/>
    <row r="1932" ht="15.75" customHeight="1"/>
    <row r="1933" ht="15.75" customHeight="1"/>
    <row r="1934" ht="15.75" customHeight="1"/>
    <row r="1935" ht="15.75" customHeight="1"/>
    <row r="1936" ht="15.75" customHeight="1"/>
    <row r="1937" ht="15.75" customHeight="1"/>
    <row r="1938" ht="15.75" customHeight="1"/>
    <row r="1939" ht="15.75" customHeight="1"/>
    <row r="1940" ht="15.75" customHeight="1"/>
    <row r="1941" ht="15.75" customHeight="1"/>
    <row r="1942" ht="15.75" customHeight="1"/>
    <row r="1943" ht="15.75" customHeight="1"/>
    <row r="1944" ht="15.75" customHeight="1"/>
    <row r="1945" ht="15.75" customHeight="1"/>
    <row r="1946" ht="15.75" customHeight="1"/>
    <row r="1947" ht="15.75" customHeight="1"/>
    <row r="1948" ht="15.75" customHeight="1"/>
    <row r="1949" ht="15.75" customHeight="1"/>
    <row r="1950" ht="15.75" customHeight="1"/>
    <row r="1951" ht="15.75" customHeight="1"/>
    <row r="1952" ht="15.75" customHeight="1"/>
    <row r="1953" ht="15.75" customHeight="1"/>
    <row r="1954" ht="15.75" customHeight="1"/>
    <row r="1955" ht="15.75" customHeight="1"/>
    <row r="1956" ht="15.75" customHeight="1"/>
    <row r="1957" ht="15.75" customHeight="1"/>
    <row r="1958" ht="15.75" customHeight="1"/>
    <row r="1959" ht="15.75" customHeight="1"/>
    <row r="1960" ht="15.75" customHeight="1"/>
    <row r="1961" ht="15.75" customHeight="1"/>
    <row r="1962" ht="15.75" customHeight="1"/>
    <row r="1963" ht="15.75" customHeight="1"/>
    <row r="1964" ht="15.75" customHeight="1"/>
    <row r="1965" ht="15.75" customHeight="1"/>
    <row r="1966" ht="15.75" customHeight="1"/>
    <row r="1967" ht="15.75" customHeight="1"/>
    <row r="1968" ht="15.75" customHeight="1"/>
    <row r="1969" ht="15.75" customHeight="1"/>
    <row r="1970" ht="15.75" customHeight="1"/>
    <row r="1971" ht="15.75" customHeight="1"/>
    <row r="1972" ht="15.75" customHeight="1"/>
    <row r="1973" ht="15.75" customHeight="1"/>
    <row r="1974" ht="15.75" customHeight="1"/>
    <row r="1975" ht="15.75" customHeight="1"/>
    <row r="1976" ht="15.75" customHeight="1"/>
    <row r="1977" ht="15.75" customHeight="1"/>
    <row r="1978" ht="15.75" customHeight="1"/>
    <row r="1979" ht="15.75" customHeight="1"/>
    <row r="1980" ht="15.75" customHeight="1"/>
    <row r="1981" ht="15.75" customHeight="1"/>
    <row r="1982" ht="15.75" customHeight="1"/>
    <row r="1983" ht="15.75" customHeight="1"/>
    <row r="1984" ht="15.75" customHeight="1"/>
    <row r="1985" ht="15.75" customHeight="1"/>
    <row r="1986" ht="15.75" customHeight="1"/>
    <row r="1987" ht="15.75" customHeight="1"/>
    <row r="1988" ht="15.75" customHeight="1"/>
    <row r="1989" ht="15.75" customHeight="1"/>
    <row r="1990" ht="15.75" customHeight="1"/>
    <row r="1991" ht="15.75" customHeight="1"/>
    <row r="1992" ht="15.75" customHeight="1"/>
    <row r="1993" ht="15.75" customHeight="1"/>
    <row r="1994" ht="15.75" customHeight="1"/>
    <row r="1995" ht="15.75" customHeight="1"/>
    <row r="1996" ht="15.75" customHeight="1"/>
    <row r="1997" ht="15.75" customHeight="1"/>
    <row r="1998" ht="15.75" customHeight="1"/>
    <row r="1999" ht="15.75" customHeight="1"/>
    <row r="2000" ht="15.75" customHeight="1"/>
    <row r="2001" ht="15.75" customHeight="1"/>
    <row r="2002" ht="15.75" customHeight="1"/>
    <row r="2003" ht="15.75" customHeight="1"/>
    <row r="2004" ht="15.75" customHeight="1"/>
    <row r="2005" ht="15.75" customHeight="1"/>
    <row r="2006" ht="15.75" customHeight="1"/>
    <row r="2007" ht="15.75" customHeight="1"/>
    <row r="2008" ht="15.75" customHeight="1"/>
    <row r="2009" ht="15.75" customHeight="1"/>
    <row r="2010" ht="15.75" customHeight="1"/>
    <row r="2011" ht="15.75" customHeight="1"/>
    <row r="2012" ht="15.75" customHeight="1"/>
    <row r="2013" ht="15.75" customHeight="1"/>
    <row r="2014" ht="15.75" customHeight="1"/>
    <row r="2015" ht="15.75" customHeight="1"/>
    <row r="2016" ht="15.75" customHeight="1"/>
    <row r="2017" ht="15.75" customHeight="1"/>
    <row r="2018" ht="15.75" customHeight="1"/>
    <row r="2019" ht="15.75" customHeight="1"/>
    <row r="2020" ht="15.75" customHeight="1"/>
    <row r="2021" ht="15.75" customHeight="1"/>
    <row r="2022" ht="15.75" customHeight="1"/>
    <row r="2023" ht="15.75" customHeight="1"/>
    <row r="2024" ht="15.75" customHeight="1"/>
    <row r="2025" ht="15.75" customHeight="1"/>
    <row r="2026" ht="15.75" customHeight="1"/>
    <row r="2027" ht="15.75" customHeight="1"/>
    <row r="2028" ht="15.75" customHeight="1"/>
    <row r="2029" ht="15.75" customHeight="1"/>
    <row r="2030" ht="15.75" customHeight="1"/>
    <row r="2031" ht="15.75" customHeight="1"/>
    <row r="2032" ht="15.75" customHeight="1"/>
    <row r="2033" ht="15.75" customHeight="1"/>
    <row r="2034" ht="15.75" customHeight="1"/>
    <row r="2035" ht="15.75" customHeight="1"/>
    <row r="2036" ht="15.75" customHeight="1"/>
    <row r="2037" ht="15.75" customHeight="1"/>
    <row r="2038" ht="15.75" customHeight="1"/>
    <row r="2039" ht="15.75" customHeight="1"/>
    <row r="2040" ht="15.75" customHeight="1"/>
    <row r="2041" ht="15.75" customHeight="1"/>
    <row r="2042" ht="15.75" customHeight="1"/>
    <row r="2043" ht="15.75" customHeight="1"/>
    <row r="2044" ht="15.75" customHeight="1"/>
    <row r="2045" ht="15.75" customHeight="1"/>
    <row r="2046" ht="15.75" customHeight="1"/>
    <row r="2047" ht="15.75" customHeight="1"/>
    <row r="2048" ht="15.75" customHeight="1"/>
    <row r="2049" ht="15.75" customHeight="1"/>
    <row r="2050" ht="15.75" customHeight="1"/>
    <row r="2051" ht="15.75" customHeight="1"/>
    <row r="2052" ht="15.75" customHeight="1"/>
    <row r="2053" ht="15.75" customHeight="1"/>
    <row r="2054" ht="15.75" customHeight="1"/>
    <row r="2055" ht="15.75" customHeight="1"/>
    <row r="2056" ht="15.75" customHeight="1"/>
    <row r="2057" ht="15.75" customHeight="1"/>
    <row r="2058" ht="15.75" customHeight="1"/>
    <row r="2059" ht="15.75" customHeight="1"/>
    <row r="2060" ht="15.75" customHeight="1"/>
    <row r="2061" ht="15.75" customHeight="1"/>
    <row r="2062" ht="15.75" customHeight="1"/>
    <row r="2063" ht="15.75" customHeight="1"/>
    <row r="2064" ht="15.75" customHeight="1"/>
    <row r="2065" ht="15.75" customHeight="1"/>
    <row r="2066" ht="15.75" customHeight="1"/>
    <row r="2067" ht="15.75" customHeight="1"/>
    <row r="2068" ht="15.75" customHeight="1"/>
    <row r="2069" ht="15.75" customHeight="1"/>
    <row r="2070" ht="15.75" customHeight="1"/>
    <row r="2071" ht="15.75" customHeight="1"/>
    <row r="2072" ht="15.75" customHeight="1"/>
    <row r="2073" ht="15.75" customHeight="1"/>
    <row r="2074" ht="15.75" customHeight="1"/>
    <row r="2075" ht="15.75" customHeight="1"/>
    <row r="2076" ht="15.75" customHeight="1"/>
    <row r="2077" ht="15.75" customHeight="1"/>
    <row r="2078" ht="15.75" customHeight="1"/>
    <row r="2079" ht="15.75" customHeight="1"/>
    <row r="2080" ht="15.75" customHeight="1"/>
    <row r="2081" ht="15.75" customHeight="1"/>
    <row r="2082" ht="15.75" customHeight="1"/>
    <row r="2083" ht="15.75" customHeight="1"/>
    <row r="2084" ht="15.75" customHeight="1"/>
    <row r="2085" ht="15.75" customHeight="1"/>
    <row r="2086" ht="15.75" customHeight="1"/>
    <row r="2087" ht="15.75" customHeight="1"/>
    <row r="2088" ht="15.75" customHeight="1"/>
    <row r="2089" ht="15.75" customHeight="1"/>
    <row r="2090" ht="15.75" customHeight="1"/>
    <row r="2091" ht="15.75" customHeight="1"/>
    <row r="2092" ht="15.75" customHeight="1"/>
    <row r="2093" ht="15.75" customHeight="1"/>
    <row r="2094" ht="15.75" customHeight="1"/>
    <row r="2095" ht="15.75" customHeight="1"/>
    <row r="2096" ht="15.75" customHeight="1"/>
    <row r="2097" ht="15.75" customHeight="1"/>
    <row r="2098" ht="15.75" customHeight="1"/>
    <row r="2099" ht="15.75" customHeight="1"/>
    <row r="2100" ht="15.75" customHeight="1"/>
    <row r="2101" ht="15.75" customHeight="1"/>
    <row r="2102" ht="15.75" customHeight="1"/>
    <row r="2103" ht="15.75" customHeight="1"/>
    <row r="2104" ht="15.75" customHeight="1"/>
    <row r="2105" ht="15.75" customHeight="1"/>
    <row r="2106" ht="15.75" customHeight="1"/>
    <row r="2107" ht="15.75" customHeight="1"/>
    <row r="2108" ht="15.75" customHeight="1"/>
    <row r="2109" ht="15.75" customHeight="1"/>
    <row r="2110" ht="15.75" customHeight="1"/>
    <row r="2111" ht="15.75" customHeight="1"/>
    <row r="2112" ht="15.75" customHeight="1"/>
    <row r="2113" ht="15.75" customHeight="1"/>
    <row r="2114" ht="15.75" customHeight="1"/>
    <row r="2115" ht="15.75" customHeight="1"/>
    <row r="2116" ht="15.75" customHeight="1"/>
    <row r="2117" ht="15.75" customHeight="1"/>
    <row r="2118" ht="15.75" customHeight="1"/>
    <row r="2119" ht="15.75" customHeight="1"/>
    <row r="2120" ht="15.75" customHeight="1"/>
    <row r="2121" ht="15.75" customHeight="1"/>
    <row r="2122" ht="15.75" customHeight="1"/>
    <row r="2123" ht="15.75" customHeight="1"/>
    <row r="2124" ht="15.75" customHeight="1"/>
    <row r="2125" ht="15.75" customHeight="1"/>
    <row r="2126" ht="15.75" customHeight="1"/>
    <row r="2127" ht="15.75" customHeight="1"/>
    <row r="2128" ht="15.75" customHeight="1"/>
    <row r="2129" ht="15.75" customHeight="1"/>
    <row r="2130" ht="15.75" customHeight="1"/>
    <row r="2131" ht="15.75" customHeight="1"/>
    <row r="2132" ht="15.75" customHeight="1"/>
    <row r="2133" ht="15.75" customHeight="1"/>
    <row r="2134" ht="15.75" customHeight="1"/>
    <row r="2135" ht="15.75" customHeight="1"/>
    <row r="2136" ht="15.75" customHeight="1"/>
    <row r="2137" ht="15.75" customHeight="1"/>
    <row r="2138" ht="15.75" customHeight="1"/>
    <row r="2139" ht="15.75" customHeight="1"/>
    <row r="2140" ht="15.75" customHeight="1"/>
    <row r="2141" ht="15.75" customHeight="1"/>
    <row r="2142" ht="15.75" customHeight="1"/>
    <row r="2143" ht="15.75" customHeight="1"/>
    <row r="2144" ht="15.75" customHeight="1"/>
    <row r="2145" ht="15.75" customHeight="1"/>
    <row r="2146" ht="15.75" customHeight="1"/>
    <row r="2147" ht="15.75" customHeight="1"/>
    <row r="2148" ht="15.75" customHeight="1"/>
    <row r="2149" ht="15.75" customHeight="1"/>
    <row r="2150" ht="15.75" customHeight="1"/>
    <row r="2151" ht="15.75" customHeight="1"/>
    <row r="2152" ht="15.75" customHeight="1"/>
    <row r="2153" ht="15.75" customHeight="1"/>
    <row r="2154" ht="15.75" customHeight="1"/>
    <row r="2155" ht="15.75" customHeight="1"/>
    <row r="2156" ht="15.75" customHeight="1"/>
    <row r="2157" ht="15.75" customHeight="1"/>
    <row r="2158" ht="15.75" customHeight="1"/>
    <row r="2159" ht="15.75" customHeight="1"/>
    <row r="2160" ht="15.75" customHeight="1"/>
    <row r="2161" ht="15.75" customHeight="1"/>
    <row r="2162" ht="15.75" customHeight="1"/>
    <row r="2163" ht="15.75" customHeight="1"/>
    <row r="2164" ht="15.75" customHeight="1"/>
    <row r="2165" ht="15.75" customHeight="1"/>
    <row r="2166" ht="15.75" customHeight="1"/>
    <row r="2167" ht="15.75" customHeight="1"/>
    <row r="2168" ht="15.75" customHeight="1"/>
    <row r="2169" ht="15.75" customHeight="1"/>
    <row r="2170" ht="15.75" customHeight="1"/>
    <row r="2171" ht="15.75" customHeight="1"/>
    <row r="2172" ht="15.75" customHeight="1"/>
    <row r="2173" ht="15.75" customHeight="1"/>
    <row r="2174" ht="15.75" customHeight="1"/>
    <row r="2175" ht="15.75" customHeight="1"/>
    <row r="2176" ht="15.75" customHeight="1"/>
    <row r="2177" ht="15.75" customHeight="1"/>
    <row r="2178" ht="15.75" customHeight="1"/>
    <row r="2179" ht="15.75" customHeight="1"/>
    <row r="2180" ht="15.75" customHeight="1"/>
    <row r="2181" ht="15.75" customHeight="1"/>
    <row r="2182" ht="15.75" customHeight="1"/>
    <row r="2183" ht="15.75" customHeight="1"/>
    <row r="2184" ht="15.75" customHeight="1"/>
    <row r="2185" ht="15.75" customHeight="1"/>
    <row r="2186" ht="15.75" customHeight="1"/>
    <row r="2187" ht="15.75" customHeight="1"/>
    <row r="2188" ht="15.75" customHeight="1"/>
    <row r="2189" ht="15.75" customHeight="1"/>
    <row r="2190" ht="15.75" customHeight="1"/>
    <row r="2191" ht="15.75" customHeight="1"/>
    <row r="2192" ht="15.75" customHeight="1"/>
    <row r="2193" ht="15.75" customHeight="1"/>
    <row r="2194" ht="15.75" customHeight="1"/>
    <row r="2195" ht="15.75" customHeight="1"/>
    <row r="2196" ht="15.75" customHeight="1"/>
    <row r="2197" ht="15.75" customHeight="1"/>
    <row r="2198" ht="15.75" customHeight="1"/>
    <row r="2199" ht="15.75" customHeight="1"/>
    <row r="2200" ht="15.75" customHeight="1"/>
    <row r="2201" ht="15.75" customHeight="1"/>
    <row r="2202" ht="15.75" customHeight="1"/>
    <row r="2203" ht="15.75" customHeight="1"/>
    <row r="2204" ht="15.75" customHeight="1"/>
    <row r="2205" ht="15.75" customHeight="1"/>
    <row r="2206" ht="15.75" customHeight="1"/>
    <row r="2207" ht="15.75" customHeight="1"/>
    <row r="2208" ht="15.75" customHeight="1"/>
    <row r="2209" ht="15.75" customHeight="1"/>
    <row r="2210" ht="15.75" customHeight="1"/>
    <row r="2211" ht="15.75" customHeight="1"/>
    <row r="2212" ht="15.75" customHeight="1"/>
    <row r="2213" ht="15.75" customHeight="1"/>
    <row r="2214" ht="15.75" customHeight="1"/>
    <row r="2215" ht="15.75" customHeight="1"/>
    <row r="2216" ht="15.75" customHeight="1"/>
    <row r="2217" ht="15.75" customHeight="1"/>
    <row r="2218" ht="15.75" customHeight="1"/>
    <row r="2219" ht="15.75" customHeight="1"/>
    <row r="2220" ht="15.75" customHeight="1"/>
    <row r="2221" ht="15.75" customHeight="1"/>
    <row r="2222" ht="15.75" customHeight="1"/>
    <row r="2223" ht="15.75" customHeight="1"/>
    <row r="2224" ht="15.75" customHeight="1"/>
    <row r="2225" ht="15.75" customHeight="1"/>
    <row r="2226" ht="15.75" customHeight="1"/>
    <row r="2227" ht="15.75" customHeight="1"/>
    <row r="2228" ht="15.75" customHeight="1"/>
    <row r="2229" ht="15.75" customHeight="1"/>
    <row r="2230" ht="15.75" customHeight="1"/>
    <row r="2231" ht="15.75" customHeight="1"/>
    <row r="2232" ht="15.75" customHeight="1"/>
    <row r="2233" ht="15.75" customHeight="1"/>
    <row r="2234" ht="15.75" customHeight="1"/>
    <row r="2235" ht="15.75" customHeight="1"/>
    <row r="2236" ht="15.75" customHeight="1"/>
    <row r="2237" ht="15.75" customHeight="1"/>
    <row r="2238" ht="15.75" customHeight="1"/>
    <row r="2239" ht="15.75" customHeight="1"/>
    <row r="2240" ht="15.75" customHeight="1"/>
    <row r="2241" ht="15.75" customHeight="1"/>
    <row r="2242" ht="15.75" customHeight="1"/>
    <row r="2243" ht="15.75" customHeight="1"/>
    <row r="2244" ht="15.75" customHeight="1"/>
    <row r="2245" ht="15.75" customHeight="1"/>
    <row r="2246" ht="15.75" customHeight="1"/>
    <row r="2247" ht="15.75" customHeight="1"/>
    <row r="2248" ht="15.75" customHeight="1"/>
    <row r="2249" ht="15.75" customHeight="1"/>
    <row r="2250" ht="15.75" customHeight="1"/>
    <row r="2251" ht="15.75" customHeight="1"/>
    <row r="2252" ht="15.75" customHeight="1"/>
    <row r="2253" ht="15.75" customHeight="1"/>
    <row r="2254" ht="15.75" customHeight="1"/>
    <row r="2255" ht="15.75" customHeight="1"/>
    <row r="2256" ht="15.75" customHeight="1"/>
    <row r="2257" ht="15.75" customHeight="1"/>
    <row r="2258" ht="15.75" customHeight="1"/>
    <row r="2259" ht="15.75" customHeight="1"/>
    <row r="2260" ht="15.75" customHeight="1"/>
    <row r="2261" ht="15.75" customHeight="1"/>
    <row r="2262" ht="15.75" customHeight="1"/>
    <row r="2263" ht="15.75" customHeight="1"/>
    <row r="2264" ht="15.75" customHeight="1"/>
    <row r="2265" ht="15.75" customHeight="1"/>
    <row r="2266" ht="15.75" customHeight="1"/>
    <row r="2267" ht="15.75" customHeight="1"/>
    <row r="2268" ht="15.75" customHeight="1"/>
    <row r="2269" ht="15.75" customHeight="1"/>
    <row r="2270" ht="15.75" customHeight="1"/>
    <row r="2271" ht="15.75" customHeight="1"/>
    <row r="2272" ht="15.75" customHeight="1"/>
    <row r="2273" ht="15.75" customHeight="1"/>
    <row r="2274" ht="15.75" customHeight="1"/>
    <row r="2275" ht="15.75" customHeight="1"/>
    <row r="2276" ht="15.75" customHeight="1"/>
    <row r="2277" ht="15.75" customHeight="1"/>
    <row r="2278" ht="15.75" customHeight="1"/>
    <row r="2279" ht="15.75" customHeight="1"/>
    <row r="2280" ht="15.75" customHeight="1"/>
    <row r="2281" ht="15.75" customHeight="1"/>
    <row r="2282" ht="15.75" customHeight="1"/>
    <row r="2283" ht="15.75" customHeight="1"/>
    <row r="2284" ht="15.75" customHeight="1"/>
    <row r="2285" ht="15.75" customHeight="1"/>
    <row r="2286" ht="15.75" customHeight="1"/>
    <row r="2287" ht="15.75" customHeight="1"/>
    <row r="2288" ht="15.75" customHeight="1"/>
    <row r="2289" ht="15.75" customHeight="1"/>
    <row r="2290" ht="15.75" customHeight="1"/>
    <row r="2291" ht="15.75" customHeight="1"/>
    <row r="2292" ht="15.75" customHeight="1"/>
    <row r="2293" ht="15.75" customHeight="1"/>
    <row r="2294" ht="15.75" customHeight="1"/>
    <row r="2295" ht="15.75" customHeight="1"/>
    <row r="2296" ht="15.75" customHeight="1"/>
    <row r="2297" ht="15.75" customHeight="1"/>
    <row r="2298" ht="15.75" customHeight="1"/>
    <row r="2299" ht="15.75" customHeight="1"/>
    <row r="2300" ht="15.75" customHeight="1"/>
    <row r="2301" ht="15.75" customHeight="1"/>
    <row r="2302" ht="15.75" customHeight="1"/>
    <row r="2303" ht="15.75" customHeight="1"/>
    <row r="2304" ht="15.75" customHeight="1"/>
    <row r="2305" ht="15.75" customHeight="1"/>
    <row r="2306" ht="15.75" customHeight="1"/>
    <row r="2307" ht="15.75" customHeight="1"/>
    <row r="2308" ht="15.75" customHeight="1"/>
    <row r="2309" ht="15.75" customHeight="1"/>
    <row r="2310" ht="15.75" customHeight="1"/>
    <row r="2311" ht="15.75" customHeight="1"/>
    <row r="2312" ht="15.75" customHeight="1"/>
    <row r="2313" ht="15.75" customHeight="1"/>
    <row r="2314" ht="15.75" customHeight="1"/>
    <row r="2315" ht="15.75" customHeight="1"/>
    <row r="2316" ht="15.75" customHeight="1"/>
    <row r="2317" ht="15.75" customHeight="1"/>
    <row r="2318" ht="15.75" customHeight="1"/>
    <row r="2319" ht="15.75" customHeight="1"/>
    <row r="2320" ht="15.75" customHeight="1"/>
    <row r="2321" ht="15.75" customHeight="1"/>
    <row r="2322" ht="15.75" customHeight="1"/>
    <row r="2323" ht="15.75" customHeight="1"/>
    <row r="2324" ht="15.75" customHeight="1"/>
    <row r="2325" ht="15.75" customHeight="1"/>
    <row r="2326" ht="15.75" customHeight="1"/>
    <row r="2327" ht="15.75" customHeight="1"/>
    <row r="2328" ht="15.75" customHeight="1"/>
    <row r="2329" ht="15.75" customHeight="1"/>
    <row r="2330" ht="15.75" customHeight="1"/>
    <row r="2331" ht="15.75" customHeight="1"/>
    <row r="2332" ht="15.75" customHeight="1"/>
    <row r="2333" ht="15.75" customHeight="1"/>
    <row r="2334" ht="15.75" customHeight="1"/>
    <row r="2335" ht="15.75" customHeight="1"/>
    <row r="2336" ht="15.75" customHeight="1"/>
    <row r="2337" ht="15.75" customHeight="1"/>
    <row r="2338" ht="15.75" customHeight="1"/>
    <row r="2339" ht="15.75" customHeight="1"/>
    <row r="2340" ht="15.75" customHeight="1"/>
    <row r="2341" ht="15.75" customHeight="1"/>
    <row r="2342" ht="15.75" customHeight="1"/>
    <row r="2343" ht="15.75" customHeight="1"/>
    <row r="2344" ht="15.75" customHeight="1"/>
    <row r="2345" ht="15.75" customHeight="1"/>
    <row r="2346" ht="15.75" customHeight="1"/>
    <row r="2347" ht="15.75" customHeight="1"/>
    <row r="2348" ht="15.75" customHeight="1"/>
    <row r="2349" ht="15.75" customHeight="1"/>
    <row r="2350" ht="15.75" customHeight="1"/>
    <row r="2351" ht="15.75" customHeight="1"/>
    <row r="2352" ht="15.75" customHeight="1"/>
    <row r="2353" ht="15.75" customHeight="1"/>
    <row r="2354" ht="15.75" customHeight="1"/>
    <row r="2355" ht="15.75" customHeight="1"/>
    <row r="2356" ht="15.75" customHeight="1"/>
    <row r="2357" ht="15.75" customHeight="1"/>
    <row r="2358" ht="15.75" customHeight="1"/>
    <row r="2359" ht="15.75" customHeight="1"/>
    <row r="2360" ht="15.75" customHeight="1"/>
    <row r="2361" ht="15.75" customHeight="1"/>
    <row r="2362" ht="15.75" customHeight="1"/>
    <row r="2363" ht="15.75" customHeight="1"/>
    <row r="2364" ht="15.75" customHeight="1"/>
    <row r="2365" ht="15.75" customHeight="1"/>
    <row r="2366" ht="15.75" customHeight="1"/>
    <row r="2367" ht="15.75" customHeight="1"/>
    <row r="2368" ht="15.75" customHeight="1"/>
    <row r="2369" ht="15.75" customHeight="1"/>
    <row r="2370" ht="15.75" customHeight="1"/>
    <row r="2371" ht="15.75" customHeight="1"/>
    <row r="2372" ht="15.75" customHeight="1"/>
    <row r="2373" ht="15.75" customHeight="1"/>
    <row r="2374" ht="15.75" customHeight="1"/>
    <row r="2375" ht="15.75" customHeight="1"/>
    <row r="2376" ht="15.75" customHeight="1"/>
    <row r="2377" ht="15.75" customHeight="1"/>
    <row r="2378" ht="15.75" customHeight="1"/>
    <row r="2379" ht="15.75" customHeight="1"/>
    <row r="2380" ht="15.75" customHeight="1"/>
    <row r="2381" ht="15.75" customHeight="1"/>
    <row r="2382" ht="15.75" customHeight="1"/>
    <row r="2383" ht="15.75" customHeight="1"/>
    <row r="2384" ht="15.75" customHeight="1"/>
    <row r="2385" ht="15.75" customHeight="1"/>
    <row r="2386" ht="15.75" customHeight="1"/>
    <row r="2387" ht="15.75" customHeight="1"/>
    <row r="2388" ht="15.75" customHeight="1"/>
    <row r="2389" ht="15.75" customHeight="1"/>
    <row r="2390" ht="15.75" customHeight="1"/>
    <row r="2391" ht="15.75" customHeight="1"/>
    <row r="2392" ht="15.75" customHeight="1"/>
    <row r="2393" ht="15.75" customHeight="1"/>
    <row r="2394" ht="15.75" customHeight="1"/>
    <row r="2395" ht="15.75" customHeight="1"/>
    <row r="2396" ht="15.75" customHeight="1"/>
    <row r="2397" ht="15.75" customHeight="1"/>
    <row r="2398" ht="15.75" customHeight="1"/>
    <row r="2399" ht="15.75" customHeight="1"/>
    <row r="2400" ht="15.75" customHeight="1"/>
    <row r="2401" ht="15.75" customHeight="1"/>
    <row r="2402" ht="15.75" customHeight="1"/>
    <row r="2403" ht="15.75" customHeight="1"/>
    <row r="2404" ht="15.75" customHeight="1"/>
    <row r="2405" ht="15.75" customHeight="1"/>
    <row r="2406" ht="15.75" customHeight="1"/>
    <row r="2407" ht="15.75" customHeight="1"/>
    <row r="2408" ht="15.75" customHeight="1"/>
    <row r="2409" ht="15.75" customHeight="1"/>
    <row r="2410" ht="15.75" customHeight="1"/>
    <row r="2411" ht="15.75" customHeight="1"/>
    <row r="2412" ht="15.75" customHeight="1"/>
    <row r="2413" ht="15.75" customHeight="1"/>
    <row r="2414" ht="15.75" customHeight="1"/>
    <row r="2415" ht="15.75" customHeight="1"/>
    <row r="2416" ht="15.75" customHeight="1"/>
    <row r="2417" ht="15.75" customHeight="1"/>
    <row r="2418" ht="15.75" customHeight="1"/>
    <row r="2419" ht="15.75" customHeight="1"/>
    <row r="2420" ht="15.75" customHeight="1"/>
    <row r="2421" ht="15.75" customHeight="1"/>
    <row r="2422" ht="15.75" customHeight="1"/>
    <row r="2423" ht="15.75" customHeight="1"/>
    <row r="2424" ht="15.75" customHeight="1"/>
    <row r="2425" ht="15.75" customHeight="1"/>
    <row r="2426" ht="15.75" customHeight="1"/>
    <row r="2427" ht="15.75" customHeight="1"/>
    <row r="2428" ht="15.75" customHeight="1"/>
    <row r="2429" ht="15.75" customHeight="1"/>
    <row r="2430" ht="15.75" customHeight="1"/>
    <row r="2431" ht="15.75" customHeight="1"/>
    <row r="2432" ht="15.75" customHeight="1"/>
    <row r="2433" ht="15.75" customHeight="1"/>
    <row r="2434" ht="15.75" customHeight="1"/>
    <row r="2435" ht="15.75" customHeight="1"/>
    <row r="2436" ht="15.75" customHeight="1"/>
    <row r="2437" ht="15.75" customHeight="1"/>
    <row r="2438" ht="15.75" customHeight="1"/>
    <row r="2439" ht="15.75" customHeight="1"/>
    <row r="2440" ht="15.75" customHeight="1"/>
    <row r="2441" ht="15.75" customHeight="1"/>
    <row r="2442" ht="15.75" customHeight="1"/>
    <row r="2443" ht="15.75" customHeight="1"/>
    <row r="2444" ht="15.75" customHeight="1"/>
    <row r="2445" ht="15.75" customHeight="1"/>
    <row r="2446" ht="15.75" customHeight="1"/>
    <row r="2447" ht="15.75" customHeight="1"/>
    <row r="2448" ht="15.75" customHeight="1"/>
    <row r="2449" ht="15.75" customHeight="1"/>
    <row r="2450" ht="15.75" customHeight="1"/>
    <row r="2451" ht="15.75" customHeight="1"/>
    <row r="2452" ht="15.75" customHeight="1"/>
    <row r="2453" ht="15.75" customHeight="1"/>
    <row r="2454" ht="15.75" customHeight="1"/>
    <row r="2455" ht="15.75" customHeight="1"/>
    <row r="2456" ht="15.75" customHeight="1"/>
    <row r="2457" ht="15.75" customHeight="1"/>
    <row r="2458" ht="15.75" customHeight="1"/>
    <row r="2459" ht="15.75" customHeight="1"/>
    <row r="2460" ht="15.75" customHeight="1"/>
    <row r="2461" ht="15.75" customHeight="1"/>
    <row r="2462" ht="15.75" customHeight="1"/>
    <row r="2463" ht="15.75" customHeight="1"/>
    <row r="2464" ht="15.75" customHeight="1"/>
    <row r="2465" ht="15.75" customHeight="1"/>
    <row r="2466" ht="15.75" customHeight="1"/>
    <row r="2467" ht="15.75" customHeight="1"/>
    <row r="2468" ht="15.75" customHeight="1"/>
    <row r="2469" ht="15.75" customHeight="1"/>
    <row r="2470" ht="15.75" customHeight="1"/>
    <row r="2471" ht="15.75" customHeight="1"/>
    <row r="2472" ht="15.75" customHeight="1"/>
    <row r="2473" ht="15.75" customHeight="1"/>
    <row r="2474" ht="15.75" customHeight="1"/>
    <row r="2475" ht="15.75" customHeight="1"/>
    <row r="2476" ht="15.75" customHeight="1"/>
    <row r="2477" ht="15.75" customHeight="1"/>
    <row r="2478" ht="15.75" customHeight="1"/>
    <row r="2479" ht="15.75" customHeight="1"/>
    <row r="2480" ht="15.75" customHeight="1"/>
    <row r="2481" ht="15.75" customHeight="1"/>
    <row r="2482" ht="15.75" customHeight="1"/>
    <row r="2483" ht="15.75" customHeight="1"/>
    <row r="2484" ht="15.75" customHeight="1"/>
    <row r="2485" ht="15.75" customHeight="1"/>
    <row r="2486" ht="15.75" customHeight="1"/>
    <row r="2487" ht="15.75" customHeight="1"/>
    <row r="2488" ht="15.75" customHeight="1"/>
    <row r="2489" ht="15.75" customHeight="1"/>
    <row r="2490" ht="15.75" customHeight="1"/>
    <row r="2491" ht="15.75" customHeight="1"/>
    <row r="2492" ht="15.75" customHeight="1"/>
    <row r="2493" ht="15.75" customHeight="1"/>
    <row r="2494" ht="15.75" customHeight="1"/>
    <row r="2495" ht="15.75" customHeight="1"/>
    <row r="2496" ht="15.75" customHeight="1"/>
    <row r="2497" ht="15.75" customHeight="1"/>
    <row r="2498" ht="15.75" customHeight="1"/>
    <row r="2499" ht="15.75" customHeight="1"/>
    <row r="2500" ht="15.75" customHeight="1"/>
    <row r="2501" ht="15.75" customHeight="1"/>
    <row r="2502" ht="15.75" customHeight="1"/>
    <row r="2503" ht="15.75" customHeight="1"/>
    <row r="2504" ht="15.75" customHeight="1"/>
    <row r="2505" ht="15.75" customHeight="1"/>
    <row r="2506" ht="15.75" customHeight="1"/>
    <row r="2507" ht="15.75" customHeight="1"/>
    <row r="2508" ht="15.75" customHeight="1"/>
    <row r="2509" ht="15.75" customHeight="1"/>
    <row r="2510" ht="15.75" customHeight="1"/>
    <row r="2511" ht="15.75" customHeight="1"/>
    <row r="2512" ht="15.75" customHeight="1"/>
    <row r="2513" ht="15.75" customHeight="1"/>
    <row r="2514" ht="15.75" customHeight="1"/>
    <row r="2515" ht="15.75" customHeight="1"/>
    <row r="2516" ht="15.75" customHeight="1"/>
    <row r="2517" ht="15.75" customHeight="1"/>
    <row r="2518" ht="15.75" customHeight="1"/>
    <row r="2519" ht="15.75" customHeight="1"/>
    <row r="2520" ht="15.75" customHeight="1"/>
    <row r="2521" ht="15.75" customHeight="1"/>
    <row r="2522" ht="15.75" customHeight="1"/>
    <row r="2523" ht="15.75" customHeight="1"/>
    <row r="2524" ht="15.75" customHeight="1"/>
    <row r="2525" ht="15.75" customHeight="1"/>
    <row r="2526" ht="15.75" customHeight="1"/>
    <row r="2527" ht="15.75" customHeight="1"/>
    <row r="2528" ht="15.75" customHeight="1"/>
    <row r="2529" ht="15.75" customHeight="1"/>
    <row r="2530" ht="15.75" customHeight="1"/>
    <row r="2531" ht="15.75" customHeight="1"/>
    <row r="2532" ht="15.75" customHeight="1"/>
    <row r="2533" ht="15.75" customHeight="1"/>
    <row r="2534" ht="15.75" customHeight="1"/>
    <row r="2535" ht="15.75" customHeight="1"/>
    <row r="2536" ht="15.75" customHeight="1"/>
    <row r="2537" ht="15.75" customHeight="1"/>
    <row r="2538" ht="15.75" customHeight="1"/>
    <row r="2539" ht="15.75" customHeight="1"/>
    <row r="2540" ht="15.75" customHeight="1"/>
    <row r="2541" ht="15.75" customHeight="1"/>
    <row r="2542" ht="15.75" customHeight="1"/>
    <row r="2543" ht="15.75" customHeight="1"/>
    <row r="2544" ht="15.75" customHeight="1"/>
    <row r="2545" ht="15.75" customHeight="1"/>
    <row r="2546" ht="15.75" customHeight="1"/>
    <row r="2547" ht="15.75" customHeight="1"/>
    <row r="2548" ht="15.75" customHeight="1"/>
    <row r="2549" ht="15.75" customHeight="1"/>
    <row r="2550" ht="15.75" customHeight="1"/>
    <row r="2551" ht="15.75" customHeight="1"/>
    <row r="2552" ht="15.75" customHeight="1"/>
    <row r="2553" ht="15.75" customHeight="1"/>
    <row r="2554" ht="15.75" customHeight="1"/>
    <row r="2555" ht="15.75" customHeight="1"/>
    <row r="2556" ht="15.75" customHeight="1"/>
    <row r="2557" ht="15.75" customHeight="1"/>
    <row r="2558" ht="15.75" customHeight="1"/>
    <row r="2559" ht="15.75" customHeight="1"/>
    <row r="2560" ht="15.75" customHeight="1"/>
    <row r="2561" ht="15.75" customHeight="1"/>
    <row r="2562" ht="15.75" customHeight="1"/>
    <row r="2563" ht="15.75" customHeight="1"/>
    <row r="2564" ht="15.75" customHeight="1"/>
    <row r="2565" ht="15.75" customHeight="1"/>
    <row r="2566" ht="15.75" customHeight="1"/>
    <row r="2567" ht="15.75" customHeight="1"/>
    <row r="2568" ht="15.75" customHeight="1"/>
    <row r="2569" ht="15.75" customHeight="1"/>
    <row r="2570" ht="15.75" customHeight="1"/>
    <row r="2571" ht="15.75" customHeight="1"/>
    <row r="2572" ht="15.75" customHeight="1"/>
    <row r="2573" ht="15.75" customHeight="1"/>
    <row r="2574" ht="15.75" customHeight="1"/>
    <row r="2575" ht="15.75" customHeight="1"/>
    <row r="2576" ht="15.75" customHeight="1"/>
    <row r="2577" ht="15.75" customHeight="1"/>
    <row r="2578" ht="15.75" customHeight="1"/>
    <row r="2579" ht="15.75" customHeight="1"/>
    <row r="2580" ht="15.75" customHeight="1"/>
    <row r="2581" ht="15.75" customHeight="1"/>
    <row r="2582" ht="15.75" customHeight="1"/>
    <row r="2583" ht="15.75" customHeight="1"/>
    <row r="2584" ht="15.75" customHeight="1"/>
    <row r="2585" ht="15.75" customHeight="1"/>
    <row r="2586" ht="15.75" customHeight="1"/>
    <row r="2587" ht="15.75" customHeight="1"/>
    <row r="2588" ht="15.75" customHeight="1"/>
    <row r="2589" ht="15.75" customHeight="1"/>
    <row r="2590" ht="15.75" customHeight="1"/>
    <row r="2591" ht="15.75" customHeight="1"/>
    <row r="2592" ht="15.75" customHeight="1"/>
    <row r="2593" ht="15.75" customHeight="1"/>
    <row r="2594" ht="15.75" customHeight="1"/>
    <row r="2595" ht="15.75" customHeight="1"/>
    <row r="2596" ht="15.75" customHeight="1"/>
    <row r="2597" ht="15.75" customHeight="1"/>
    <row r="2598" ht="15.75" customHeight="1"/>
    <row r="2599" ht="15.75" customHeight="1"/>
    <row r="2600" ht="15.75" customHeight="1"/>
    <row r="2601" ht="15.75" customHeight="1"/>
    <row r="2602" ht="15.75" customHeight="1"/>
    <row r="2603" ht="15.75" customHeight="1"/>
    <row r="2604" ht="15.75" customHeight="1"/>
    <row r="2605" ht="15.75" customHeight="1"/>
    <row r="2606" ht="15.75" customHeight="1"/>
    <row r="2607" ht="15.75" customHeight="1"/>
    <row r="2608" ht="15.75" customHeight="1"/>
    <row r="2609" ht="15.75" customHeight="1"/>
    <row r="2610" ht="15.75" customHeight="1"/>
    <row r="2611" ht="15.75" customHeight="1"/>
    <row r="2612" ht="15.75" customHeight="1"/>
    <row r="2613" ht="15.75" customHeight="1"/>
    <row r="2614" ht="15.75" customHeight="1"/>
    <row r="2615" ht="15.75" customHeight="1"/>
    <row r="2616" ht="15.75" customHeight="1"/>
    <row r="2617" ht="15.75" customHeight="1"/>
    <row r="2618" ht="15.75" customHeight="1"/>
    <row r="2619" ht="15.75" customHeight="1"/>
    <row r="2620" ht="15.75" customHeight="1"/>
    <row r="2621" ht="15.75" customHeight="1"/>
    <row r="2622" ht="15.75" customHeight="1"/>
    <row r="2623" ht="15.75" customHeight="1"/>
    <row r="2624" ht="15.75" customHeight="1"/>
    <row r="2625" ht="15.75" customHeight="1"/>
    <row r="2626" ht="15.75" customHeight="1"/>
    <row r="2627" ht="15.75" customHeight="1"/>
    <row r="2628" ht="15.75" customHeight="1"/>
    <row r="2629" ht="15.75" customHeight="1"/>
    <row r="2630" ht="15.75" customHeight="1"/>
    <row r="2631" ht="15.75" customHeight="1"/>
    <row r="2632" ht="15.75" customHeight="1"/>
    <row r="2633" ht="15.75" customHeight="1"/>
    <row r="2634" ht="15.75" customHeight="1"/>
    <row r="2635" ht="15.75" customHeight="1"/>
    <row r="2636" ht="15.75" customHeight="1"/>
    <row r="2637" ht="15.75" customHeight="1"/>
    <row r="2638" ht="15.75" customHeight="1"/>
    <row r="2639" ht="15.75" customHeight="1"/>
    <row r="2640" ht="15.75" customHeight="1"/>
    <row r="2641" ht="15.75" customHeight="1"/>
    <row r="2642" ht="15.75" customHeight="1"/>
    <row r="2643" ht="15.75" customHeight="1"/>
    <row r="2644" ht="15.75" customHeight="1"/>
    <row r="2645" ht="15.75" customHeight="1"/>
    <row r="2646" ht="15.75" customHeight="1"/>
    <row r="2647" ht="15.75" customHeight="1"/>
    <row r="2648" ht="15.75" customHeight="1"/>
    <row r="2649" ht="15.75" customHeight="1"/>
    <row r="2650" ht="15.75" customHeight="1"/>
    <row r="2651" ht="15.75" customHeight="1"/>
    <row r="2652" ht="15.75" customHeight="1"/>
    <row r="2653" ht="15.75" customHeight="1"/>
    <row r="2654" ht="15.75" customHeight="1"/>
    <row r="2655" ht="15.75" customHeight="1"/>
    <row r="2656" ht="15.75" customHeight="1"/>
    <row r="2657" ht="15.75" customHeight="1"/>
    <row r="2658" ht="15.75" customHeight="1"/>
    <row r="2659" ht="15.75" customHeight="1"/>
    <row r="2660" ht="15.75" customHeight="1"/>
    <row r="2661" ht="15.75" customHeight="1"/>
    <row r="2662" ht="15.75" customHeight="1"/>
    <row r="2663" ht="15.75" customHeight="1"/>
    <row r="2664" ht="15.75" customHeight="1"/>
    <row r="2665" ht="15.75" customHeight="1"/>
    <row r="2666" ht="15.75" customHeight="1"/>
    <row r="2667" ht="15.75" customHeight="1"/>
    <row r="2668" ht="15.75" customHeight="1"/>
    <row r="2669" ht="15.75" customHeight="1"/>
    <row r="2670" ht="15.75" customHeight="1"/>
    <row r="2671" ht="15.75" customHeight="1"/>
    <row r="2672" ht="15.75" customHeight="1"/>
    <row r="2673" ht="15.75" customHeight="1"/>
    <row r="2674" ht="15.75" customHeight="1"/>
    <row r="2675" ht="15.75" customHeight="1"/>
    <row r="2676" ht="15.75" customHeight="1"/>
    <row r="2677" ht="15.75" customHeight="1"/>
    <row r="2678" ht="15.75" customHeight="1"/>
    <row r="2679" ht="15.75" customHeight="1"/>
    <row r="2680" ht="15.75" customHeight="1"/>
    <row r="2681" ht="15.75" customHeight="1"/>
    <row r="2682" ht="15.75" customHeight="1"/>
    <row r="2683" ht="15.75" customHeight="1"/>
    <row r="2684" ht="15.75" customHeight="1"/>
    <row r="2685" ht="15.75" customHeight="1"/>
    <row r="2686" ht="15.75" customHeight="1"/>
    <row r="2687" ht="15.75" customHeight="1"/>
    <row r="2688" ht="15.75" customHeight="1"/>
    <row r="2689" ht="15.75" customHeight="1"/>
    <row r="2690" ht="15.75" customHeight="1"/>
    <row r="2691" ht="15.75" customHeight="1"/>
    <row r="2692" ht="15.75" customHeight="1"/>
    <row r="2693" ht="15.75" customHeight="1"/>
    <row r="2694" ht="15.75" customHeight="1"/>
    <row r="2695" ht="15.75" customHeight="1"/>
    <row r="2696" ht="15.75" customHeight="1"/>
    <row r="2697" ht="15.75" customHeight="1"/>
    <row r="2698" ht="15.75" customHeight="1"/>
    <row r="2699" ht="15.75" customHeight="1"/>
    <row r="2700" ht="15.75" customHeight="1"/>
    <row r="2701" ht="15.75" customHeight="1"/>
    <row r="2702" ht="15.75" customHeight="1"/>
    <row r="2703" ht="15.75" customHeight="1"/>
    <row r="2704" ht="15.75" customHeight="1"/>
    <row r="2705" ht="15.75" customHeight="1"/>
    <row r="2706" ht="15.75" customHeight="1"/>
    <row r="2707" ht="15.75" customHeight="1"/>
    <row r="2708" ht="15.75" customHeight="1"/>
    <row r="2709" ht="15.75" customHeight="1"/>
    <row r="2710" ht="15.75" customHeight="1"/>
    <row r="2711" ht="15.75" customHeight="1"/>
    <row r="2712" ht="15.75" customHeight="1"/>
    <row r="2713" ht="15.75" customHeight="1"/>
    <row r="2714" ht="15.75" customHeight="1"/>
    <row r="2715" ht="15.75" customHeight="1"/>
    <row r="2716" ht="15.75" customHeight="1"/>
    <row r="2717" ht="15.75" customHeight="1"/>
    <row r="2718" ht="15.75" customHeight="1"/>
    <row r="2719" ht="15.75" customHeight="1"/>
    <row r="2720" ht="15.75" customHeight="1"/>
    <row r="2721" ht="15.75" customHeight="1"/>
    <row r="2722" ht="15.75" customHeight="1"/>
    <row r="2723" ht="15.75" customHeight="1"/>
    <row r="2724" ht="15.75" customHeight="1"/>
    <row r="2725" ht="15.75" customHeight="1"/>
    <row r="2726" ht="15.75" customHeight="1"/>
    <row r="2727" ht="15.75" customHeight="1"/>
    <row r="2728" ht="15.75" customHeight="1"/>
    <row r="2729" ht="15.75" customHeight="1"/>
    <row r="2730" ht="15.75" customHeight="1"/>
    <row r="2731" ht="15.75" customHeight="1"/>
    <row r="2732" ht="15.75" customHeight="1"/>
    <row r="2733" ht="15.75" customHeight="1"/>
    <row r="2734" ht="15.75" customHeight="1"/>
    <row r="2735" ht="15.75" customHeight="1"/>
    <row r="2736" ht="15.75" customHeight="1"/>
    <row r="2737" ht="15.75" customHeight="1"/>
    <row r="2738" ht="15.75" customHeight="1"/>
    <row r="2739" ht="15.75" customHeight="1"/>
    <row r="2740" ht="15.75" customHeight="1"/>
    <row r="2741" ht="15.75" customHeight="1"/>
    <row r="2742" ht="15.75" customHeight="1"/>
    <row r="2743" ht="15.75" customHeight="1"/>
    <row r="2744" ht="15.75" customHeight="1"/>
    <row r="2745" ht="15.75" customHeight="1"/>
    <row r="2746" ht="15.75" customHeight="1"/>
    <row r="2747" ht="15.75" customHeight="1"/>
    <row r="2748" ht="15.75" customHeight="1"/>
    <row r="2749" ht="15.75" customHeight="1"/>
    <row r="2750" ht="15.75" customHeight="1"/>
    <row r="2751" ht="15.75" customHeight="1"/>
    <row r="2752" ht="15.75" customHeight="1"/>
    <row r="2753" ht="15.75" customHeight="1"/>
    <row r="2754" ht="15.75" customHeight="1"/>
    <row r="2755" ht="15.75" customHeight="1"/>
    <row r="2756" ht="15.75" customHeight="1"/>
    <row r="2757" ht="15.75" customHeight="1"/>
    <row r="2758" ht="15.75" customHeight="1"/>
    <row r="2759" ht="15.75" customHeight="1"/>
    <row r="2760" ht="15.75" customHeight="1"/>
    <row r="2761" ht="15.75" customHeight="1"/>
    <row r="2762" ht="15.75" customHeight="1"/>
    <row r="2763" ht="15.75" customHeight="1"/>
    <row r="2764" ht="15.75" customHeight="1"/>
    <row r="2765" ht="15.75" customHeight="1"/>
    <row r="2766" ht="15.75" customHeight="1"/>
    <row r="2767" ht="15.75" customHeight="1"/>
    <row r="2768" ht="15.75" customHeight="1"/>
    <row r="2769" ht="15.75" customHeight="1"/>
    <row r="2770" ht="15.75" customHeight="1"/>
    <row r="2771" ht="15.75" customHeight="1"/>
    <row r="2772" ht="15.75" customHeight="1"/>
    <row r="2773" ht="15.75" customHeight="1"/>
    <row r="2774" ht="15.75" customHeight="1"/>
    <row r="2775" ht="15.75" customHeight="1"/>
    <row r="2776" ht="15.75" customHeight="1"/>
    <row r="2777" ht="15.75" customHeight="1"/>
    <row r="2778" ht="15.75" customHeight="1"/>
    <row r="2779" ht="15.75" customHeight="1"/>
    <row r="2780" ht="15.75" customHeight="1"/>
    <row r="2781" ht="15.75" customHeight="1"/>
    <row r="2782" ht="15.75" customHeight="1"/>
    <row r="2783" ht="15.75" customHeight="1"/>
    <row r="2784" ht="15.75" customHeight="1"/>
    <row r="2785" ht="15.75" customHeight="1"/>
    <row r="2786" ht="15.75" customHeight="1"/>
    <row r="2787" ht="15.75" customHeight="1"/>
    <row r="2788" ht="15.75" customHeight="1"/>
    <row r="2789" ht="15.75" customHeight="1"/>
    <row r="2790" ht="15.75" customHeight="1"/>
    <row r="2791" ht="15.75" customHeight="1"/>
    <row r="2792" ht="15.75" customHeight="1"/>
    <row r="2793" ht="15.75" customHeight="1"/>
    <row r="2794" ht="15.75" customHeight="1"/>
    <row r="2795" ht="15.75" customHeight="1"/>
    <row r="2796" ht="15.75" customHeight="1"/>
    <row r="2797" ht="15.75" customHeight="1"/>
    <row r="2798" ht="15.75" customHeight="1"/>
    <row r="2799" ht="15.75" customHeight="1"/>
    <row r="2800" ht="15.75" customHeight="1"/>
    <row r="2801" ht="15.75" customHeight="1"/>
    <row r="2802" ht="15.75" customHeight="1"/>
    <row r="2803" ht="15.75" customHeight="1"/>
    <row r="2804" ht="15.75" customHeight="1"/>
    <row r="2805" ht="15.75" customHeight="1"/>
    <row r="2806" ht="15.75" customHeight="1"/>
    <row r="2807" ht="15.75" customHeight="1"/>
    <row r="2808" ht="15.75" customHeight="1"/>
    <row r="2809" ht="15.75" customHeight="1"/>
    <row r="2810" ht="15.75" customHeight="1"/>
    <row r="2811" ht="15.75" customHeight="1"/>
    <row r="2812" ht="15.75" customHeight="1"/>
    <row r="2813" ht="15.75" customHeight="1"/>
    <row r="2814" ht="15.75" customHeight="1"/>
    <row r="2815" ht="15.75" customHeight="1"/>
    <row r="2816" ht="15.75" customHeight="1"/>
    <row r="2817" ht="15.75" customHeight="1"/>
    <row r="2818" ht="15.75" customHeight="1"/>
    <row r="2819" ht="15.75" customHeight="1"/>
    <row r="2820" ht="15.75" customHeight="1"/>
    <row r="2821" ht="15.75" customHeight="1"/>
    <row r="2822" ht="15.75" customHeight="1"/>
    <row r="2823" ht="15.75" customHeight="1"/>
    <row r="2824" ht="15.75" customHeight="1"/>
    <row r="2825" ht="15.75" customHeight="1"/>
    <row r="2826" ht="15.75" customHeight="1"/>
    <row r="2827" ht="15.75" customHeight="1"/>
    <row r="2828" ht="15.75" customHeight="1"/>
    <row r="2829" ht="15.75" customHeight="1"/>
    <row r="2830" ht="15.75" customHeight="1"/>
    <row r="2831" ht="15.75" customHeight="1"/>
    <row r="2832" ht="15.75" customHeight="1"/>
    <row r="2833" ht="15.75" customHeight="1"/>
    <row r="2834" ht="15.75" customHeight="1"/>
    <row r="2835" ht="15.75" customHeight="1"/>
    <row r="2836" ht="15.75" customHeight="1"/>
    <row r="2837" ht="15.75" customHeight="1"/>
    <row r="2838" ht="15.75" customHeight="1"/>
    <row r="2839" ht="15.75" customHeight="1"/>
    <row r="2840" ht="15.75" customHeight="1"/>
    <row r="2841" ht="15.75" customHeight="1"/>
    <row r="2842" ht="15.75" customHeight="1"/>
    <row r="2843" ht="15.75" customHeight="1"/>
    <row r="2844" ht="15.75" customHeight="1"/>
    <row r="2845" ht="15.75" customHeight="1"/>
    <row r="2846" ht="15.75" customHeight="1"/>
    <row r="2847" ht="15.75" customHeight="1"/>
    <row r="2848" ht="15.75" customHeight="1"/>
    <row r="2849" ht="15.75" customHeight="1"/>
    <row r="2850" ht="15.75" customHeight="1"/>
    <row r="2851" ht="15.75" customHeight="1"/>
    <row r="2852" ht="15.75" customHeight="1"/>
    <row r="2853" ht="15.75" customHeight="1"/>
    <row r="2854" ht="15.75" customHeight="1"/>
    <row r="2855" ht="15.75" customHeight="1"/>
    <row r="2856" ht="15.75" customHeight="1"/>
    <row r="2857" ht="15.75" customHeight="1"/>
    <row r="2858" ht="15.75" customHeight="1"/>
    <row r="2859" ht="15.75" customHeight="1"/>
    <row r="2860" ht="15.75" customHeight="1"/>
    <row r="2861" ht="15.75" customHeight="1"/>
    <row r="2862" ht="15.75" customHeight="1"/>
    <row r="2863" ht="15.75" customHeight="1"/>
    <row r="2864" ht="15.75" customHeight="1"/>
    <row r="2865" ht="15.75" customHeight="1"/>
    <row r="2866" ht="15.75" customHeight="1"/>
    <row r="2867" ht="15.75" customHeight="1"/>
    <row r="2868" ht="15.75" customHeight="1"/>
    <row r="2869" ht="15.75" customHeight="1"/>
    <row r="2870" ht="15.75" customHeight="1"/>
    <row r="2871" ht="15.75" customHeight="1"/>
    <row r="2872" ht="15.75" customHeight="1"/>
    <row r="2873" ht="15.75" customHeight="1"/>
    <row r="2874" ht="15.75" customHeight="1"/>
    <row r="2875" ht="15.75" customHeight="1"/>
    <row r="2876" ht="15.75" customHeight="1"/>
    <row r="2877" ht="15.75" customHeight="1"/>
    <row r="2878" ht="15.75" customHeight="1"/>
    <row r="2879" ht="15.75" customHeight="1"/>
    <row r="2880" ht="15.75" customHeight="1"/>
    <row r="2881" ht="15.75" customHeight="1"/>
    <row r="2882" ht="15.75" customHeight="1"/>
    <row r="2883" ht="15.75" customHeight="1"/>
    <row r="2884" ht="15.75" customHeight="1"/>
    <row r="2885" ht="15.75" customHeight="1"/>
    <row r="2886" ht="15.75" customHeight="1"/>
    <row r="2887" ht="15.75" customHeight="1"/>
    <row r="2888" ht="15.75" customHeight="1"/>
    <row r="2889" ht="15.75" customHeight="1"/>
    <row r="2890" ht="15.75" customHeight="1"/>
    <row r="2891" ht="15.75" customHeight="1"/>
    <row r="2892" ht="15.75" customHeight="1"/>
    <row r="2893" ht="15.75" customHeight="1"/>
    <row r="2894" ht="15.75" customHeight="1"/>
    <row r="2895" ht="15.75" customHeight="1"/>
    <row r="2896" ht="15.75" customHeight="1"/>
    <row r="2897" ht="15.75" customHeight="1"/>
    <row r="2898" ht="15.75" customHeight="1"/>
    <row r="2899" ht="15.75" customHeight="1"/>
    <row r="2900" ht="15.75" customHeight="1"/>
    <row r="2901" ht="15.75" customHeight="1"/>
    <row r="2902" ht="15.75" customHeight="1"/>
    <row r="2903" ht="15.75" customHeight="1"/>
    <row r="2904" ht="15.75" customHeight="1"/>
    <row r="2905" ht="15.75" customHeight="1"/>
    <row r="2906" ht="15.75" customHeight="1"/>
    <row r="2907" ht="15.75" customHeight="1"/>
    <row r="2908" ht="15.75" customHeight="1"/>
    <row r="2909" ht="15.75" customHeight="1"/>
    <row r="2910" ht="15.75" customHeight="1"/>
    <row r="2911" ht="15.75" customHeight="1"/>
    <row r="2912" ht="15.75" customHeight="1"/>
    <row r="2913" ht="15.75" customHeight="1"/>
    <row r="2914" ht="15.75" customHeight="1"/>
    <row r="2915" ht="15.75" customHeight="1"/>
    <row r="2916" ht="15.75" customHeight="1"/>
    <row r="2917" ht="15.75" customHeight="1"/>
    <row r="2918" ht="15.75" customHeight="1"/>
    <row r="2919" ht="15.75" customHeight="1"/>
    <row r="2920" ht="15.75" customHeight="1"/>
    <row r="2921" ht="15.75" customHeight="1"/>
    <row r="2922" ht="15.75" customHeight="1"/>
    <row r="2923" ht="15.75" customHeight="1"/>
    <row r="2924" ht="15.75" customHeight="1"/>
    <row r="2925" ht="15.75" customHeight="1"/>
    <row r="2926" ht="15.75" customHeight="1"/>
    <row r="2927" ht="15.75" customHeight="1"/>
    <row r="2928" ht="15.75" customHeight="1"/>
    <row r="2929" ht="15.75" customHeight="1"/>
    <row r="2930" ht="15.75" customHeight="1"/>
    <row r="2931" ht="15.75" customHeight="1"/>
    <row r="2932" ht="15.75" customHeight="1"/>
    <row r="2933" ht="15.75" customHeight="1"/>
    <row r="2934" ht="15.75" customHeight="1"/>
    <row r="2935" ht="15.75" customHeight="1"/>
    <row r="2936" ht="15.75" customHeight="1"/>
    <row r="2937" ht="15.75" customHeight="1"/>
    <row r="2938" ht="15.75" customHeight="1"/>
    <row r="2939" ht="15.75" customHeight="1"/>
    <row r="2940" ht="15.75" customHeight="1"/>
    <row r="2941" ht="15.75" customHeight="1"/>
    <row r="2942" ht="15.75" customHeight="1"/>
    <row r="2943" ht="15.75" customHeight="1"/>
    <row r="2944" ht="15.75" customHeight="1"/>
    <row r="2945" ht="15.75" customHeight="1"/>
    <row r="2946" ht="15.75" customHeight="1"/>
    <row r="2947" ht="15.75" customHeight="1"/>
    <row r="2948" ht="15.75" customHeight="1"/>
    <row r="2949" ht="15.75" customHeight="1"/>
    <row r="2950" ht="15.75" customHeight="1"/>
    <row r="2951" ht="15.75" customHeight="1"/>
    <row r="2952" ht="15.75" customHeight="1"/>
    <row r="2953" ht="15.75" customHeight="1"/>
    <row r="2954" ht="15.75" customHeight="1"/>
    <row r="2955" ht="15.75" customHeight="1"/>
    <row r="2956" ht="15.75" customHeight="1"/>
    <row r="2957" ht="15.75" customHeight="1"/>
    <row r="2958" ht="15.75" customHeight="1"/>
    <row r="2959" ht="15.75" customHeight="1"/>
    <row r="2960" ht="15.75" customHeight="1"/>
    <row r="2961" ht="15.75" customHeight="1"/>
    <row r="2962" ht="15.75" customHeight="1"/>
    <row r="2963" ht="15.75" customHeight="1"/>
    <row r="2964" ht="15.75" customHeight="1"/>
    <row r="2965" ht="15.75" customHeight="1"/>
    <row r="2966" ht="15.75" customHeight="1"/>
    <row r="2967" ht="15.75" customHeight="1"/>
    <row r="2968" ht="15.75" customHeight="1"/>
    <row r="2969" ht="15.75" customHeight="1"/>
    <row r="2970" ht="15.75" customHeight="1"/>
    <row r="2971" ht="15.75" customHeight="1"/>
    <row r="2972" ht="15.75" customHeight="1"/>
    <row r="2973" ht="15.75" customHeight="1"/>
    <row r="2974" ht="15.75" customHeight="1"/>
    <row r="2975" ht="15.75" customHeight="1"/>
    <row r="2976" ht="15.75" customHeight="1"/>
    <row r="2977" ht="15.75" customHeight="1"/>
    <row r="2978" ht="15.75" customHeight="1"/>
    <row r="2979" ht="15.75" customHeight="1"/>
    <row r="2980" ht="15.75" customHeight="1"/>
    <row r="2981" ht="15.75" customHeight="1"/>
    <row r="2982" ht="15.75" customHeight="1"/>
    <row r="2983" ht="15.75" customHeight="1"/>
    <row r="2984" ht="15.75" customHeight="1"/>
    <row r="2985" ht="15.75" customHeight="1"/>
    <row r="2986" ht="15.75" customHeight="1"/>
    <row r="2987" ht="15.75" customHeight="1"/>
    <row r="2988" ht="15.75" customHeight="1"/>
    <row r="2989" ht="15.75" customHeight="1"/>
    <row r="2990" ht="15.75" customHeight="1"/>
    <row r="2991" ht="15.75" customHeight="1"/>
    <row r="2992" ht="15.75" customHeight="1"/>
    <row r="2993" ht="15.75" customHeight="1"/>
    <row r="2994" ht="15.75" customHeight="1"/>
    <row r="2995" ht="15.75" customHeight="1"/>
    <row r="2996" ht="15.75" customHeight="1"/>
    <row r="2997" ht="15.75" customHeight="1"/>
    <row r="2998" ht="15.75" customHeight="1"/>
    <row r="2999" ht="15.75" customHeight="1"/>
    <row r="3000" ht="15.75" customHeight="1"/>
    <row r="3001" ht="15.75" customHeight="1"/>
    <row r="3002" ht="15.75" customHeight="1"/>
    <row r="3003" ht="15.75" customHeight="1"/>
    <row r="3004" ht="15.75" customHeight="1"/>
    <row r="3005" ht="15.75" customHeight="1"/>
    <row r="3006" ht="15.75" customHeight="1"/>
    <row r="3007" ht="15.75" customHeight="1"/>
    <row r="3008" ht="15.75" customHeight="1"/>
    <row r="3009" ht="15.75" customHeight="1"/>
    <row r="3010" ht="15.75" customHeight="1"/>
    <row r="3011" ht="15.75" customHeight="1"/>
    <row r="3012" ht="15.75" customHeight="1"/>
    <row r="3013" ht="15.75" customHeight="1"/>
    <row r="3014" ht="15.75" customHeight="1"/>
    <row r="3015" ht="15.75" customHeight="1"/>
    <row r="3016" ht="15.75" customHeight="1"/>
    <row r="3017" ht="15.75" customHeight="1"/>
    <row r="3018" ht="15.75" customHeight="1"/>
    <row r="3019" ht="15.75" customHeight="1"/>
    <row r="3020" ht="15.75" customHeight="1"/>
    <row r="3021" ht="15.75" customHeight="1"/>
    <row r="3022" ht="15.75" customHeight="1"/>
    <row r="3023" ht="15.75" customHeight="1"/>
    <row r="3024" ht="15.75" customHeight="1"/>
    <row r="3025" ht="15.75" customHeight="1"/>
    <row r="3026" ht="15.75" customHeight="1"/>
    <row r="3027" ht="15.75" customHeight="1"/>
    <row r="3028" ht="15.75" customHeight="1"/>
    <row r="3029" ht="15.75" customHeight="1"/>
    <row r="3030" ht="15.75" customHeight="1"/>
    <row r="3031" ht="15.75" customHeight="1"/>
    <row r="3032" ht="15.75" customHeight="1"/>
    <row r="3033" ht="15.75" customHeight="1"/>
    <row r="3034" ht="15.75" customHeight="1"/>
    <row r="3035" ht="15.75" customHeight="1"/>
    <row r="3036" ht="15.75" customHeight="1"/>
    <row r="3037" ht="15.75" customHeight="1"/>
    <row r="3038" ht="15.75" customHeight="1"/>
    <row r="3039" ht="15.75" customHeight="1"/>
    <row r="3040" ht="15.75" customHeight="1"/>
    <row r="3041" ht="15.75" customHeight="1"/>
    <row r="3042" ht="15.75" customHeight="1"/>
    <row r="3043" ht="15.75" customHeight="1"/>
    <row r="3044" ht="15.75" customHeight="1"/>
    <row r="3045" ht="15.75" customHeight="1"/>
    <row r="3046" ht="15.75" customHeight="1"/>
    <row r="3047" ht="15.75" customHeight="1"/>
    <row r="3048" ht="15.75" customHeight="1"/>
    <row r="3049" ht="15.75" customHeight="1"/>
    <row r="3050" ht="15.75" customHeight="1"/>
    <row r="3051" ht="15.75" customHeight="1"/>
    <row r="3052" ht="15.75" customHeight="1"/>
    <row r="3053" ht="15.75" customHeight="1"/>
    <row r="3054" ht="15.75" customHeight="1"/>
    <row r="3055" ht="15.75" customHeight="1"/>
    <row r="3056" ht="15.75" customHeight="1"/>
    <row r="3057" ht="15.75" customHeight="1"/>
    <row r="3058" ht="15.75" customHeight="1"/>
    <row r="3059" ht="15.75" customHeight="1"/>
    <row r="3060" ht="15.75" customHeight="1"/>
    <row r="3061" ht="15.75" customHeight="1"/>
    <row r="3062" ht="15.75" customHeight="1"/>
    <row r="3063" ht="15.75" customHeight="1"/>
    <row r="3064" ht="15.75" customHeight="1"/>
    <row r="3065" ht="15.75" customHeight="1"/>
    <row r="3066" ht="15.75" customHeight="1"/>
    <row r="3067" ht="15.75" customHeight="1"/>
    <row r="3068" ht="15.75" customHeight="1"/>
    <row r="3069" ht="15.75" customHeight="1"/>
    <row r="3070" ht="15.75" customHeight="1"/>
    <row r="3071" ht="15.75" customHeight="1"/>
    <row r="3072" ht="15.75" customHeight="1"/>
    <row r="3073" ht="15.75" customHeight="1"/>
    <row r="3074" ht="15.75" customHeight="1"/>
    <row r="3075" ht="15.75" customHeight="1"/>
    <row r="3076" ht="15.75" customHeight="1"/>
    <row r="3077" ht="15.75" customHeight="1"/>
    <row r="3078" ht="15.75" customHeight="1"/>
    <row r="3079" ht="15.75" customHeight="1"/>
    <row r="3080" ht="15.75" customHeight="1"/>
    <row r="3081" ht="15.75" customHeight="1"/>
    <row r="3082" ht="15.75" customHeight="1"/>
    <row r="3083" ht="15.75" customHeight="1"/>
    <row r="3084" ht="15.75" customHeight="1"/>
    <row r="3085" ht="15.75" customHeight="1"/>
    <row r="3086" ht="15.75" customHeight="1"/>
    <row r="3087" ht="15.75" customHeight="1"/>
    <row r="3088" ht="15.75" customHeight="1"/>
    <row r="3089" ht="15.75" customHeight="1"/>
    <row r="3090" ht="15.75" customHeight="1"/>
    <row r="3091" ht="15.75" customHeight="1"/>
    <row r="3092" ht="15.75" customHeight="1"/>
    <row r="3093" ht="15.75" customHeight="1"/>
    <row r="3094" ht="15.75" customHeight="1"/>
    <row r="3095" ht="15.75" customHeight="1"/>
    <row r="3096" ht="15.75" customHeight="1"/>
    <row r="3097" ht="15.75" customHeight="1"/>
    <row r="3098" ht="15.75" customHeight="1"/>
    <row r="3099" ht="15.75" customHeight="1"/>
    <row r="3100" ht="15.75" customHeight="1"/>
    <row r="3101" ht="15.75" customHeight="1"/>
    <row r="3102" ht="15.75" customHeight="1"/>
    <row r="3103" ht="15.75" customHeight="1"/>
    <row r="3104" ht="15.75" customHeight="1"/>
    <row r="3105" ht="15.75" customHeight="1"/>
    <row r="3106" ht="15.75" customHeight="1"/>
    <row r="3107" ht="15.75" customHeight="1"/>
    <row r="3108" ht="15.75" customHeight="1"/>
    <row r="3109" ht="15.75" customHeight="1"/>
    <row r="3110" ht="15.75" customHeight="1"/>
    <row r="3111" ht="15.75" customHeight="1"/>
    <row r="3112" ht="15.75" customHeight="1"/>
    <row r="3113" ht="15.75" customHeight="1"/>
    <row r="3114" ht="15.75" customHeight="1"/>
    <row r="3115" ht="15.75" customHeight="1"/>
    <row r="3116" ht="15.75" customHeight="1"/>
    <row r="3117" ht="15.75" customHeight="1"/>
    <row r="3118" ht="15.75" customHeight="1"/>
    <row r="3119" ht="15.75" customHeight="1"/>
    <row r="3120" ht="15.75" customHeight="1"/>
    <row r="3121" ht="15.75" customHeight="1"/>
    <row r="3122" ht="15.75" customHeight="1"/>
    <row r="3123" ht="15.75" customHeight="1"/>
    <row r="3124" ht="15.75" customHeight="1"/>
    <row r="3125" ht="15.75" customHeight="1"/>
    <row r="3126" ht="15.75" customHeight="1"/>
    <row r="3127" ht="15.75" customHeight="1"/>
    <row r="3128" ht="15.75" customHeight="1"/>
    <row r="3129" ht="15.75" customHeight="1"/>
    <row r="3130" ht="15.75" customHeight="1"/>
    <row r="3131" ht="15.75" customHeight="1"/>
    <row r="3132" ht="15.75" customHeight="1"/>
    <row r="3133" ht="15.75" customHeight="1"/>
    <row r="3134" ht="15.75" customHeight="1"/>
    <row r="3135" ht="15.75" customHeight="1"/>
    <row r="3136" ht="15.75" customHeight="1"/>
    <row r="3137" ht="15.75" customHeight="1"/>
    <row r="3138" ht="15.75" customHeight="1"/>
    <row r="3139" ht="15.75" customHeight="1"/>
    <row r="3140" ht="15.75" customHeight="1"/>
    <row r="3141" ht="15.75" customHeight="1"/>
    <row r="3142" ht="15.75" customHeight="1"/>
    <row r="3143" ht="15.75" customHeight="1"/>
    <row r="3144" ht="15.75" customHeight="1"/>
    <row r="3145" ht="15.75" customHeight="1"/>
    <row r="3146" ht="15.75" customHeight="1"/>
    <row r="3147" ht="15.75" customHeight="1"/>
    <row r="3148" ht="15.75" customHeight="1"/>
    <row r="3149" ht="15.75" customHeight="1"/>
    <row r="3150" ht="15.75" customHeight="1"/>
    <row r="3151" ht="15.75" customHeight="1"/>
    <row r="3152" ht="15.75" customHeight="1"/>
    <row r="3153" ht="15.75" customHeight="1"/>
    <row r="3154" ht="15.75" customHeight="1"/>
    <row r="3155" ht="15.75" customHeight="1"/>
    <row r="3156" ht="15.75" customHeight="1"/>
    <row r="3157" ht="15.75" customHeight="1"/>
    <row r="3158" ht="15.75" customHeight="1"/>
    <row r="3159" ht="15.75" customHeight="1"/>
    <row r="3160" ht="15.75" customHeight="1"/>
    <row r="3161" ht="15.75" customHeight="1"/>
    <row r="3162" ht="15.75" customHeight="1"/>
    <row r="3163" ht="15.75" customHeight="1"/>
    <row r="3164" ht="15.75" customHeight="1"/>
    <row r="3165" ht="15.75" customHeight="1"/>
    <row r="3166" ht="15.75" customHeight="1"/>
    <row r="3167" ht="15.75" customHeight="1"/>
    <row r="3168" ht="15.75" customHeight="1"/>
    <row r="3169" ht="15.75" customHeight="1"/>
    <row r="3170" ht="15.75" customHeight="1"/>
    <row r="3171" ht="15.75" customHeight="1"/>
    <row r="3172" ht="15.75" customHeight="1"/>
    <row r="3173" ht="15.75" customHeight="1"/>
    <row r="3174" ht="15.75" customHeight="1"/>
    <row r="3175" ht="15.75" customHeight="1"/>
    <row r="3176" ht="15.75" customHeight="1"/>
    <row r="3177" ht="15.75" customHeight="1"/>
    <row r="3178" ht="15.75" customHeight="1"/>
    <row r="3179" ht="15.75" customHeight="1"/>
    <row r="3180" ht="15.75" customHeight="1"/>
    <row r="3181" ht="15.75" customHeight="1"/>
    <row r="3182" ht="15.75" customHeight="1"/>
    <row r="3183" ht="15.75" customHeight="1"/>
    <row r="3184" ht="15.75" customHeight="1"/>
    <row r="3185" ht="15.75" customHeight="1"/>
    <row r="3186" ht="15.75" customHeight="1"/>
    <row r="3187" ht="15.75" customHeight="1"/>
    <row r="3188" ht="15.75" customHeight="1"/>
    <row r="3189" ht="15.75" customHeight="1"/>
    <row r="3190" ht="15.75" customHeight="1"/>
    <row r="3191" ht="15.75" customHeight="1"/>
    <row r="3192" ht="15.75" customHeight="1"/>
    <row r="3193" ht="15.75" customHeight="1"/>
    <row r="3194" ht="15.75" customHeight="1"/>
    <row r="3195" ht="15.75" customHeight="1"/>
    <row r="3196" ht="15.75" customHeight="1"/>
    <row r="3197" ht="15.75" customHeight="1"/>
    <row r="3198" ht="15.75" customHeight="1"/>
    <row r="3199" ht="15.75" customHeight="1"/>
    <row r="3200" ht="15.75" customHeight="1"/>
    <row r="3201" ht="15.75" customHeight="1"/>
    <row r="3202" ht="15.75" customHeight="1"/>
    <row r="3203" ht="15.75" customHeight="1"/>
    <row r="3204" ht="15.75" customHeight="1"/>
    <row r="3205" ht="15.75" customHeight="1"/>
    <row r="3206" ht="15.75" customHeight="1"/>
    <row r="3207" ht="15.75" customHeight="1"/>
    <row r="3208" ht="15.75" customHeight="1"/>
    <row r="3209" ht="15.75" customHeight="1"/>
    <row r="3210" ht="15.75" customHeight="1"/>
    <row r="3211" ht="15.75" customHeight="1"/>
    <row r="3212" ht="15.75" customHeight="1"/>
    <row r="3213" ht="15.75" customHeight="1"/>
    <row r="3214" ht="15.75" customHeight="1"/>
    <row r="3215" ht="15.75" customHeight="1"/>
    <row r="3216" ht="15.75" customHeight="1"/>
    <row r="3217" ht="15.75" customHeight="1"/>
    <row r="3218" ht="15.75" customHeight="1"/>
    <row r="3219" ht="15.75" customHeight="1"/>
    <row r="3220" ht="15.75" customHeight="1"/>
    <row r="3221" ht="15.75" customHeight="1"/>
    <row r="3222" ht="15.75" customHeight="1"/>
    <row r="3223" ht="15.75" customHeight="1"/>
    <row r="3224" ht="15.75" customHeight="1"/>
    <row r="3225" ht="15.75" customHeight="1"/>
    <row r="3226" ht="15.75" customHeight="1"/>
    <row r="3227" ht="15.75" customHeight="1"/>
    <row r="3228" ht="15.75" customHeight="1"/>
    <row r="3229" ht="15.75" customHeight="1"/>
    <row r="3230" ht="15.75" customHeight="1"/>
    <row r="3231" ht="15.75" customHeight="1"/>
    <row r="3232" ht="15.75" customHeight="1"/>
    <row r="3233" ht="15.75" customHeight="1"/>
    <row r="3234" ht="15.75" customHeight="1"/>
    <row r="3235" ht="15.75" customHeight="1"/>
    <row r="3236" ht="15.75" customHeight="1"/>
    <row r="3237" ht="15.75" customHeight="1"/>
    <row r="3238" ht="15.75" customHeight="1"/>
    <row r="3239" ht="15.75" customHeight="1"/>
    <row r="3240" ht="15.75" customHeight="1"/>
    <row r="3241" ht="15.75" customHeight="1"/>
    <row r="3242" ht="15.75" customHeight="1"/>
    <row r="3243" ht="15.75" customHeight="1"/>
    <row r="3244" ht="15.75" customHeight="1"/>
    <row r="3245" ht="15.75" customHeight="1"/>
    <row r="3246" ht="15.75" customHeight="1"/>
    <row r="3247" ht="15.75" customHeight="1"/>
    <row r="3248" ht="15.75" customHeight="1"/>
    <row r="3249" ht="15.75" customHeight="1"/>
    <row r="3250" ht="15.75" customHeight="1"/>
    <row r="3251" ht="15.75" customHeight="1"/>
    <row r="3252" ht="15.75" customHeight="1"/>
    <row r="3253" ht="15.75" customHeight="1"/>
    <row r="3254" ht="15.75" customHeight="1"/>
    <row r="3255" ht="15.75" customHeight="1"/>
    <row r="3256" ht="15.75" customHeight="1"/>
    <row r="3257" ht="15.75" customHeight="1"/>
    <row r="3258" ht="15.75" customHeight="1"/>
    <row r="3259" ht="15.75" customHeight="1"/>
    <row r="3260" ht="15.75" customHeight="1"/>
    <row r="3261" ht="15.75" customHeight="1"/>
    <row r="3262" ht="15.75" customHeight="1"/>
    <row r="3263" ht="15.75" customHeight="1"/>
    <row r="3264" ht="15.75" customHeight="1"/>
    <row r="3265" ht="15.75" customHeight="1"/>
    <row r="3266" ht="15.75" customHeight="1"/>
    <row r="3267" ht="15.75" customHeight="1"/>
    <row r="3268" ht="15.75" customHeight="1"/>
    <row r="3269" ht="15.75" customHeight="1"/>
    <row r="3270" ht="15.75" customHeight="1"/>
    <row r="3271" ht="15.75" customHeight="1"/>
    <row r="3272" ht="15.75" customHeight="1"/>
    <row r="3273" ht="15.75" customHeight="1"/>
    <row r="3274" ht="15.75" customHeight="1"/>
    <row r="3275" ht="15.75" customHeight="1"/>
    <row r="3276" ht="15.75" customHeight="1"/>
    <row r="3277" ht="15.75" customHeight="1"/>
    <row r="3278" ht="15.75" customHeight="1"/>
    <row r="3279" ht="15.75" customHeight="1"/>
    <row r="3280" ht="15.75" customHeight="1"/>
    <row r="3281" ht="15.75" customHeight="1"/>
    <row r="3282" ht="15.75" customHeight="1"/>
    <row r="3283" ht="15.75" customHeight="1"/>
    <row r="3284" ht="15.75" customHeight="1"/>
    <row r="3285" ht="15.75" customHeight="1"/>
    <row r="3286" ht="15.75" customHeight="1"/>
    <row r="3287" ht="15.75" customHeight="1"/>
    <row r="3288" ht="15.75" customHeight="1"/>
    <row r="3289" ht="15.75" customHeight="1"/>
    <row r="3290" ht="15.75" customHeight="1"/>
    <row r="3291" ht="15.75" customHeight="1"/>
    <row r="3292" ht="15.75" customHeight="1"/>
    <row r="3293" ht="15.75" customHeight="1"/>
    <row r="3294" ht="15.75" customHeight="1"/>
    <row r="3295" ht="15.75" customHeight="1"/>
    <row r="3296" ht="15.75" customHeight="1"/>
    <row r="3297" ht="15.75" customHeight="1"/>
    <row r="3298" ht="15.75" customHeight="1"/>
    <row r="3299" ht="15.75" customHeight="1"/>
    <row r="3300" ht="15.75" customHeight="1"/>
    <row r="3301" ht="15.75" customHeight="1"/>
    <row r="3302" ht="15.75" customHeight="1"/>
    <row r="3303" ht="15.75" customHeight="1"/>
    <row r="3304" ht="15.75" customHeight="1"/>
    <row r="3305" ht="15.75" customHeight="1"/>
    <row r="3306" ht="15.75" customHeight="1"/>
    <row r="3307" ht="15.75" customHeight="1"/>
    <row r="3308" ht="15.75" customHeight="1"/>
    <row r="3309" ht="15.75" customHeight="1"/>
    <row r="3310" ht="15.75" customHeight="1"/>
    <row r="3311" ht="15.75" customHeight="1"/>
    <row r="3312" ht="15.75" customHeight="1"/>
    <row r="3313" ht="15.75" customHeight="1"/>
    <row r="3314" ht="15.75" customHeight="1"/>
    <row r="3315" ht="15.75" customHeight="1"/>
    <row r="3316" ht="15.75" customHeight="1"/>
    <row r="3317" ht="15.75" customHeight="1"/>
    <row r="3318" ht="15.75" customHeight="1"/>
    <row r="3319" ht="15.75" customHeight="1"/>
    <row r="3320" ht="15.75" customHeight="1"/>
    <row r="3321" ht="15.75" customHeight="1"/>
    <row r="3322" ht="15.75" customHeight="1"/>
    <row r="3323" ht="15.75" customHeight="1"/>
    <row r="3324" ht="15.75" customHeight="1"/>
    <row r="3325" ht="15.75" customHeight="1"/>
    <row r="3326" ht="15.75" customHeight="1"/>
    <row r="3327" ht="15.75" customHeight="1"/>
    <row r="3328" ht="15.75" customHeight="1"/>
    <row r="3329" ht="15.75" customHeight="1"/>
    <row r="3330" ht="15.75" customHeight="1"/>
    <row r="3331" ht="15.75" customHeight="1"/>
    <row r="3332" ht="15.75" customHeight="1"/>
    <row r="3333" ht="15.75" customHeight="1"/>
    <row r="3334" ht="15.75" customHeight="1"/>
    <row r="3335" ht="15.75" customHeight="1"/>
    <row r="3336" ht="15.75" customHeight="1"/>
    <row r="3337" ht="15.75" customHeight="1"/>
    <row r="3338" ht="15.75" customHeight="1"/>
    <row r="3339" ht="15.75" customHeight="1"/>
    <row r="3340" ht="15.75" customHeight="1"/>
    <row r="3341" ht="15.75" customHeight="1"/>
    <row r="3342" ht="15.75" customHeight="1"/>
    <row r="3343" ht="15.75" customHeight="1"/>
    <row r="3344" ht="15.75" customHeight="1"/>
    <row r="3345" ht="15.75" customHeight="1"/>
    <row r="3346" ht="15.75" customHeight="1"/>
    <row r="3347" ht="15.75" customHeight="1"/>
    <row r="3348" ht="15.75" customHeight="1"/>
    <row r="3349" ht="15.75" customHeight="1"/>
    <row r="3350" ht="15.75" customHeight="1"/>
    <row r="3351" ht="15.75" customHeight="1"/>
    <row r="3352" ht="15.75" customHeight="1"/>
    <row r="3353" ht="15.75" customHeight="1"/>
    <row r="3354" ht="15.75" customHeight="1"/>
    <row r="3355" ht="15.75" customHeight="1"/>
    <row r="3356" ht="15.75" customHeight="1"/>
    <row r="3357" ht="15.75" customHeight="1"/>
    <row r="3358" ht="15.75" customHeight="1"/>
    <row r="3359" ht="15.75" customHeight="1"/>
    <row r="3360" ht="15.75" customHeight="1"/>
    <row r="3361" ht="15.75" customHeight="1"/>
    <row r="3362" ht="15.75" customHeight="1"/>
    <row r="3363" ht="15.75" customHeight="1"/>
    <row r="3364" ht="15.75" customHeight="1"/>
    <row r="3365" ht="15.75" customHeight="1"/>
    <row r="3366" ht="15.75" customHeight="1"/>
    <row r="3367" ht="15.75" customHeight="1"/>
    <row r="3368" ht="15.75" customHeight="1"/>
    <row r="3369" ht="15.75" customHeight="1"/>
    <row r="3370" ht="15.75" customHeight="1"/>
    <row r="3371" ht="15.75" customHeight="1"/>
    <row r="3372" ht="15.75" customHeight="1"/>
    <row r="3373" ht="15.75" customHeight="1"/>
    <row r="3374" ht="15.75" customHeight="1"/>
    <row r="3375" ht="15.75" customHeight="1"/>
    <row r="3376" ht="15.75" customHeight="1"/>
    <row r="3377" ht="15.75" customHeight="1"/>
    <row r="3378" ht="15.75" customHeight="1"/>
    <row r="3379" ht="15.75" customHeight="1"/>
    <row r="3380" ht="15.75" customHeight="1"/>
    <row r="3381" ht="15.75" customHeight="1"/>
    <row r="3382" ht="15.75" customHeight="1"/>
    <row r="3383" ht="15.75" customHeight="1"/>
    <row r="3384" ht="15.75" customHeight="1"/>
    <row r="3385" ht="15.75" customHeight="1"/>
    <row r="3386" ht="15.75" customHeight="1"/>
    <row r="3387" ht="15.75" customHeight="1"/>
    <row r="3388" ht="15.75" customHeight="1"/>
    <row r="3389" ht="15.75" customHeight="1"/>
    <row r="3390" ht="15.75" customHeight="1"/>
    <row r="3391" ht="15.75" customHeight="1"/>
    <row r="3392" ht="15.75" customHeight="1"/>
    <row r="3393" ht="15.75" customHeight="1"/>
    <row r="3394" ht="15.75" customHeight="1"/>
    <row r="3395" ht="15.75" customHeight="1"/>
    <row r="3396" ht="15.75" customHeight="1"/>
    <row r="3397" ht="15.75" customHeight="1"/>
    <row r="3398" ht="15.75" customHeight="1"/>
    <row r="3399" ht="15.75" customHeight="1"/>
    <row r="3400" ht="15.75" customHeight="1"/>
    <row r="3401" ht="15.75" customHeight="1"/>
    <row r="3402" ht="15.75" customHeight="1"/>
    <row r="3403" ht="15.75" customHeight="1"/>
    <row r="3404" ht="15.75" customHeight="1"/>
    <row r="3405" ht="15.75" customHeight="1"/>
    <row r="3406" ht="15.75" customHeight="1"/>
    <row r="3407" ht="15.75" customHeight="1"/>
    <row r="3408" ht="15.75" customHeight="1"/>
    <row r="3409" ht="15.75" customHeight="1"/>
    <row r="3410" ht="15.75" customHeight="1"/>
    <row r="3411" ht="15.75" customHeight="1"/>
    <row r="3412" ht="15.75" customHeight="1"/>
    <row r="3413" ht="15.75" customHeight="1"/>
    <row r="3414" ht="15.75" customHeight="1"/>
    <row r="3415" ht="15.75" customHeight="1"/>
    <row r="3416" ht="15.75" customHeight="1"/>
    <row r="3417" ht="15.75" customHeight="1"/>
    <row r="3418" ht="15.75" customHeight="1"/>
    <row r="3419" ht="15.75" customHeight="1"/>
    <row r="3420" ht="15.75" customHeight="1"/>
    <row r="3421" ht="15.75" customHeight="1"/>
    <row r="3422" ht="15.75" customHeight="1"/>
    <row r="3423" ht="15.75" customHeight="1"/>
    <row r="3424" ht="15.75" customHeight="1"/>
    <row r="3425" ht="15.75" customHeight="1"/>
    <row r="3426" ht="15.75" customHeight="1"/>
    <row r="3427" ht="15.75" customHeight="1"/>
    <row r="3428" ht="15.75" customHeight="1"/>
    <row r="3429" ht="15.75" customHeight="1"/>
    <row r="3430" ht="15.75" customHeight="1"/>
    <row r="3431" ht="15.75" customHeight="1"/>
    <row r="3432" ht="15.75" customHeight="1"/>
    <row r="3433" ht="15.75" customHeight="1"/>
    <row r="3434" ht="15.75" customHeight="1"/>
    <row r="3435" ht="15.75" customHeight="1"/>
    <row r="3436" ht="15.75" customHeight="1"/>
    <row r="3437" ht="15.75" customHeight="1"/>
    <row r="3438" ht="15.75" customHeight="1"/>
    <row r="3439" ht="15.75" customHeight="1"/>
    <row r="3440" ht="15.75" customHeight="1"/>
    <row r="3441" ht="15.75" customHeight="1"/>
    <row r="3442" ht="15.75" customHeight="1"/>
    <row r="3443" ht="15.75" customHeight="1"/>
    <row r="3444" ht="15.75" customHeight="1"/>
    <row r="3445" ht="15.75" customHeight="1"/>
    <row r="3446" ht="15.75" customHeight="1"/>
    <row r="3447" ht="15.75" customHeight="1"/>
    <row r="3448" ht="15.75" customHeight="1"/>
    <row r="3449" ht="15.75" customHeight="1"/>
    <row r="3450" ht="15.75" customHeight="1"/>
    <row r="3451" ht="15.75" customHeight="1"/>
    <row r="3452" ht="15.75" customHeight="1"/>
    <row r="3453" ht="15.75" customHeight="1"/>
    <row r="3454" ht="15.75" customHeight="1"/>
    <row r="3455" ht="15.75" customHeight="1"/>
    <row r="3456" ht="15.75" customHeight="1"/>
    <row r="3457" ht="15.75" customHeight="1"/>
    <row r="3458" ht="15.75" customHeight="1"/>
    <row r="3459" ht="15.75" customHeight="1"/>
    <row r="3460" ht="15.75" customHeight="1"/>
    <row r="3461" ht="15.75" customHeight="1"/>
    <row r="3462" ht="15.75" customHeight="1"/>
    <row r="3463" ht="15.75" customHeight="1"/>
    <row r="3464" ht="15.75" customHeight="1"/>
    <row r="3465" ht="15.75" customHeight="1"/>
    <row r="3466" ht="15.75" customHeight="1"/>
    <row r="3467" ht="15.75" customHeight="1"/>
    <row r="3468" ht="15.75" customHeight="1"/>
    <row r="3469" ht="15.75" customHeight="1"/>
    <row r="3470" ht="15.75" customHeight="1"/>
    <row r="3471" ht="15.75" customHeight="1"/>
    <row r="3472" ht="15.75" customHeight="1"/>
    <row r="3473" ht="15.75" customHeight="1"/>
    <row r="3474" ht="15.75" customHeight="1"/>
    <row r="3475" ht="15.75" customHeight="1"/>
    <row r="3476" ht="15.75" customHeight="1"/>
    <row r="3477" ht="15.75" customHeight="1"/>
    <row r="3478" ht="15.75" customHeight="1"/>
    <row r="3479" ht="15.75" customHeight="1"/>
    <row r="3480" ht="15.75" customHeight="1"/>
    <row r="3481" ht="15.75" customHeight="1"/>
    <row r="3482" ht="15.75" customHeight="1"/>
    <row r="3483" ht="15.75" customHeight="1"/>
    <row r="3484" ht="15.75" customHeight="1"/>
    <row r="3485" ht="15.75" customHeight="1"/>
    <row r="3486" ht="15.75" customHeight="1"/>
    <row r="3487" ht="15.75" customHeight="1"/>
    <row r="3488" ht="15.75" customHeight="1"/>
    <row r="3489" ht="15.75" customHeight="1"/>
    <row r="3490" ht="15.75" customHeight="1"/>
    <row r="3491" ht="15.75" customHeight="1"/>
    <row r="3492" ht="15.75" customHeight="1"/>
    <row r="3493" ht="15.75" customHeight="1"/>
    <row r="3494" ht="15.75" customHeight="1"/>
    <row r="3495" ht="15.75" customHeight="1"/>
    <row r="3496" ht="15.75" customHeight="1"/>
    <row r="3497" ht="15.75" customHeight="1"/>
    <row r="3498" ht="15.75" customHeight="1"/>
    <row r="3499" ht="15.75" customHeight="1"/>
    <row r="3500" ht="15.75" customHeight="1"/>
    <row r="3501" ht="15.75" customHeight="1"/>
    <row r="3502" ht="15.75" customHeight="1"/>
    <row r="3503" ht="15.75" customHeight="1"/>
    <row r="3504" ht="15.75" customHeight="1"/>
    <row r="3505" ht="15.75" customHeight="1"/>
    <row r="3506" ht="15.75" customHeight="1"/>
    <row r="3507" ht="15.75" customHeight="1"/>
    <row r="3508" ht="15.75" customHeight="1"/>
    <row r="3509" ht="15.75" customHeight="1"/>
    <row r="3510" ht="15.75" customHeight="1"/>
    <row r="3511" ht="15.75" customHeight="1"/>
    <row r="3512" ht="15.75" customHeight="1"/>
    <row r="3513" ht="15.75" customHeight="1"/>
    <row r="3514" ht="15.75" customHeight="1"/>
    <row r="3515" ht="15.75" customHeight="1"/>
    <row r="3516" ht="15.75" customHeight="1"/>
    <row r="3517" ht="15.75" customHeight="1"/>
    <row r="3518" ht="15.75" customHeight="1"/>
    <row r="3519" ht="15.75" customHeight="1"/>
    <row r="3520" ht="15.75" customHeight="1"/>
    <row r="3521" ht="15.75" customHeight="1"/>
    <row r="3522" ht="15.75" customHeight="1"/>
    <row r="3523" ht="15.75" customHeight="1"/>
    <row r="3524" ht="15.75" customHeight="1"/>
    <row r="3525" ht="15.75" customHeight="1"/>
    <row r="3526" ht="15.75" customHeight="1"/>
    <row r="3527" ht="15.75" customHeight="1"/>
    <row r="3528" ht="15.75" customHeight="1"/>
    <row r="3529" ht="15.75" customHeight="1"/>
    <row r="3530" ht="15.75" customHeight="1"/>
    <row r="3531" ht="15.75" customHeight="1"/>
    <row r="3532" ht="15.75" customHeight="1"/>
    <row r="3533" ht="15.75" customHeight="1"/>
    <row r="3534" ht="15.75" customHeight="1"/>
    <row r="3535" ht="15.75" customHeight="1"/>
    <row r="3536" ht="15.75" customHeight="1"/>
    <row r="3537" ht="15.75" customHeight="1"/>
    <row r="3538" ht="15.75" customHeight="1"/>
    <row r="3539" ht="15.75" customHeight="1"/>
    <row r="3540" ht="15.75" customHeight="1"/>
    <row r="3541" ht="15.75" customHeight="1"/>
    <row r="3542" ht="15.75" customHeight="1"/>
    <row r="3543" ht="15.75" customHeight="1"/>
    <row r="3544" ht="15.75" customHeight="1"/>
    <row r="3545" ht="15.75" customHeight="1"/>
    <row r="3546" ht="15.75" customHeight="1"/>
    <row r="3547" ht="15.75" customHeight="1"/>
    <row r="3548" ht="15.75" customHeight="1"/>
    <row r="3549" ht="15.75" customHeight="1"/>
    <row r="3550" ht="15.75" customHeight="1"/>
    <row r="3551" ht="15.75" customHeight="1"/>
    <row r="3552" ht="15.75" customHeight="1"/>
    <row r="3553" ht="15.75" customHeight="1"/>
    <row r="3554" ht="15.75" customHeight="1"/>
    <row r="3555" ht="15.75" customHeight="1"/>
    <row r="3556" ht="15.75" customHeight="1"/>
    <row r="3557" ht="15.75" customHeight="1"/>
    <row r="3558" ht="15.75" customHeight="1"/>
    <row r="3559" ht="15.75" customHeight="1"/>
    <row r="3560" ht="15.75" customHeight="1"/>
    <row r="3561" ht="15.75" customHeight="1"/>
    <row r="3562" ht="15.75" customHeight="1"/>
    <row r="3563" ht="15.75" customHeight="1"/>
    <row r="3564" ht="15.75" customHeight="1"/>
    <row r="3565" ht="15.75" customHeight="1"/>
    <row r="3566" ht="15.75" customHeight="1"/>
    <row r="3567" ht="15.75" customHeight="1"/>
    <row r="3568" ht="15.75" customHeight="1"/>
    <row r="3569" ht="15.75" customHeight="1"/>
    <row r="3570" ht="15.75" customHeight="1"/>
    <row r="3571" ht="15.75" customHeight="1"/>
    <row r="3572" ht="15.75" customHeight="1"/>
    <row r="3573" ht="15.75" customHeight="1"/>
    <row r="3574" ht="15.75" customHeight="1"/>
    <row r="3575" ht="15.75" customHeight="1"/>
    <row r="3576" ht="15.75" customHeight="1"/>
    <row r="3577" ht="15.75" customHeight="1"/>
    <row r="3578" ht="15.75" customHeight="1"/>
    <row r="3579" ht="15.75" customHeight="1"/>
    <row r="3580" ht="15.75" customHeight="1"/>
    <row r="3581" ht="15.75" customHeight="1"/>
    <row r="3582" ht="15.75" customHeight="1"/>
    <row r="3583" ht="15.75" customHeight="1"/>
    <row r="3584" ht="15.75" customHeight="1"/>
    <row r="3585" ht="15.75" customHeight="1"/>
    <row r="3586" ht="15.75" customHeight="1"/>
    <row r="3587" ht="15.75" customHeight="1"/>
    <row r="3588" ht="15.75" customHeight="1"/>
    <row r="3589" ht="15.75" customHeight="1"/>
    <row r="3590" ht="15.75" customHeight="1"/>
    <row r="3591" ht="15.75" customHeight="1"/>
    <row r="3592" ht="15.75" customHeight="1"/>
    <row r="3593" ht="15.75" customHeight="1"/>
    <row r="3594" ht="15.75" customHeight="1"/>
    <row r="3595" ht="15.75" customHeight="1"/>
    <row r="3596" ht="15.75" customHeight="1"/>
    <row r="3597" ht="15.75" customHeight="1"/>
    <row r="3598" ht="15.75" customHeight="1"/>
    <row r="3599" ht="15.75" customHeight="1"/>
    <row r="3600" ht="15.75" customHeight="1"/>
    <row r="3601" ht="15.75" customHeight="1"/>
    <row r="3602" ht="15.75" customHeight="1"/>
    <row r="3603" ht="15.75" customHeight="1"/>
    <row r="3604" ht="15.75" customHeight="1"/>
    <row r="3605" ht="15.75" customHeight="1"/>
    <row r="3606" ht="15.75" customHeight="1"/>
    <row r="3607" ht="15.75" customHeight="1"/>
    <row r="3608" ht="15.75" customHeight="1"/>
    <row r="3609" ht="15.75" customHeight="1"/>
    <row r="3610" ht="15.75" customHeight="1"/>
    <row r="3611" ht="15.75" customHeight="1"/>
    <row r="3612" ht="15.75" customHeight="1"/>
    <row r="3613" ht="15.75" customHeight="1"/>
    <row r="3614" ht="15.75" customHeight="1"/>
    <row r="3615" ht="15.75" customHeight="1"/>
    <row r="3616" ht="15.75" customHeight="1"/>
    <row r="3617" ht="15.75" customHeight="1"/>
    <row r="3618" ht="15.75" customHeight="1"/>
    <row r="3619" ht="15.75" customHeight="1"/>
    <row r="3620" ht="15.75" customHeight="1"/>
    <row r="3621" ht="15.75" customHeight="1"/>
    <row r="3622" ht="15.75" customHeight="1"/>
    <row r="3623" ht="15.75" customHeight="1"/>
    <row r="3624" ht="15.75" customHeight="1"/>
    <row r="3625" ht="15.75" customHeight="1"/>
    <row r="3626" ht="15.75" customHeight="1"/>
    <row r="3627" ht="15.75" customHeight="1"/>
    <row r="3628" ht="15.75" customHeight="1"/>
    <row r="3629" ht="15.75" customHeight="1"/>
    <row r="3630" ht="15.75" customHeight="1"/>
    <row r="3631" ht="15.75" customHeight="1"/>
    <row r="3632" ht="15.75" customHeight="1"/>
    <row r="3633" ht="15.75" customHeight="1"/>
    <row r="3634" ht="15.75" customHeight="1"/>
    <row r="3635" ht="15.75" customHeight="1"/>
    <row r="3636" ht="15.75" customHeight="1"/>
    <row r="3637" ht="15.75" customHeight="1"/>
    <row r="3638" ht="15.75" customHeight="1"/>
    <row r="3639" ht="15.75" customHeight="1"/>
    <row r="3640" ht="15.75" customHeight="1"/>
    <row r="3641" ht="15.75" customHeight="1"/>
    <row r="3642" ht="15.75" customHeight="1"/>
    <row r="3643" ht="15.75" customHeight="1"/>
    <row r="3644" ht="15.75" customHeight="1"/>
    <row r="3645" ht="15.75" customHeight="1"/>
    <row r="3646" ht="15.75" customHeight="1"/>
    <row r="3647" ht="15.75" customHeight="1"/>
    <row r="3648" ht="15.75" customHeight="1"/>
    <row r="3649" ht="15.75" customHeight="1"/>
    <row r="3650" ht="15.75" customHeight="1"/>
    <row r="3651" ht="15.75" customHeight="1"/>
    <row r="3652" ht="15.75" customHeight="1"/>
    <row r="3653" ht="15.75" customHeight="1"/>
    <row r="3654" ht="15.75" customHeight="1"/>
    <row r="3655" ht="15.75" customHeight="1"/>
    <row r="3656" ht="15.75" customHeight="1"/>
    <row r="3657" ht="15.75" customHeight="1"/>
    <row r="3658" ht="15.75" customHeight="1"/>
    <row r="3659" ht="15.75" customHeight="1"/>
    <row r="3660" ht="15.75" customHeight="1"/>
    <row r="3661" ht="15.75" customHeight="1"/>
    <row r="3662" ht="15.75" customHeight="1"/>
    <row r="3663" ht="15.75" customHeight="1"/>
    <row r="3664" ht="15.75" customHeight="1"/>
    <row r="3665" ht="15.75" customHeight="1"/>
    <row r="3666" ht="15.75" customHeight="1"/>
    <row r="3667" ht="15.75" customHeight="1"/>
    <row r="3668" ht="15.75" customHeight="1"/>
    <row r="3669" ht="15.75" customHeight="1"/>
    <row r="3670" ht="15.75" customHeight="1"/>
    <row r="3671" ht="15.75" customHeight="1"/>
    <row r="3672" ht="15.75" customHeight="1"/>
    <row r="3673" ht="15.75" customHeight="1"/>
    <row r="3674" ht="15.75" customHeight="1"/>
    <row r="3675" ht="15.75" customHeight="1"/>
    <row r="3676" ht="15.75" customHeight="1"/>
    <row r="3677" ht="15.75" customHeight="1"/>
    <row r="3678" ht="15.75" customHeight="1"/>
    <row r="3679" ht="15.75" customHeight="1"/>
    <row r="3680" ht="15.75" customHeight="1"/>
    <row r="3681" ht="15.75" customHeight="1"/>
    <row r="3682" ht="15.75" customHeight="1"/>
    <row r="3683" ht="15.75" customHeight="1"/>
    <row r="3684" ht="15.75" customHeight="1"/>
    <row r="3685" ht="15.75" customHeight="1"/>
    <row r="3686" ht="15.75" customHeight="1"/>
    <row r="3687" ht="15.75" customHeight="1"/>
    <row r="3688" ht="15.75" customHeight="1"/>
    <row r="3689" ht="15.75" customHeight="1"/>
    <row r="3690" ht="15.75" customHeight="1"/>
    <row r="3691" ht="15.75" customHeight="1"/>
    <row r="3692" ht="15.75" customHeight="1"/>
    <row r="3693" ht="15.75" customHeight="1"/>
    <row r="3694" ht="15.75" customHeight="1"/>
    <row r="3695" ht="15.75" customHeight="1"/>
    <row r="3696" ht="15.75" customHeight="1"/>
    <row r="3697" ht="15.75" customHeight="1"/>
    <row r="3698" ht="15.75" customHeight="1"/>
    <row r="3699" ht="15.75" customHeight="1"/>
    <row r="3700" ht="15.75" customHeight="1"/>
    <row r="3701" ht="15.75" customHeight="1"/>
    <row r="3702" ht="15.75" customHeight="1"/>
    <row r="3703" ht="15.75" customHeight="1"/>
    <row r="3704" ht="15.75" customHeight="1"/>
    <row r="3705" ht="15.75" customHeight="1"/>
    <row r="3706" ht="15.75" customHeight="1"/>
    <row r="3707" ht="15.75" customHeight="1"/>
    <row r="3708" ht="15.75" customHeight="1"/>
    <row r="3709" ht="15.75" customHeight="1"/>
    <row r="3710" ht="15.75" customHeight="1"/>
    <row r="3711" ht="15.75" customHeight="1"/>
    <row r="3712" ht="15.75" customHeight="1"/>
    <row r="3713" ht="15.75" customHeight="1"/>
    <row r="3714" ht="15.75" customHeight="1"/>
    <row r="3715" ht="15.75" customHeight="1"/>
    <row r="3716" ht="15.75" customHeight="1"/>
    <row r="3717" ht="15.75" customHeight="1"/>
    <row r="3718" ht="15.75" customHeight="1"/>
    <row r="3719" ht="15.75" customHeight="1"/>
    <row r="3720" ht="15.75" customHeight="1"/>
    <row r="3721" ht="15.75" customHeight="1"/>
    <row r="3722" ht="15.75" customHeight="1"/>
    <row r="3723" ht="15.75" customHeight="1"/>
    <row r="3724" ht="15.75" customHeight="1"/>
    <row r="3725" ht="15.75" customHeight="1"/>
    <row r="3726" ht="15.75" customHeight="1"/>
    <row r="3727" ht="15.75" customHeight="1"/>
    <row r="3728" ht="15.75" customHeight="1"/>
    <row r="3729" ht="15.75" customHeight="1"/>
    <row r="3730" ht="15.75" customHeight="1"/>
    <row r="3731" ht="15.75" customHeight="1"/>
    <row r="3732" ht="15.75" customHeight="1"/>
    <row r="3733" ht="15.75" customHeight="1"/>
    <row r="3734" ht="15.75" customHeight="1"/>
    <row r="3735" ht="15.75" customHeight="1"/>
    <row r="3736" ht="15.75" customHeight="1"/>
    <row r="3737" ht="15.75" customHeight="1"/>
    <row r="3738" ht="15.75" customHeight="1"/>
    <row r="3739" ht="15.75" customHeight="1"/>
    <row r="3740" ht="15.75" customHeight="1"/>
    <row r="3741" ht="15.75" customHeight="1"/>
    <row r="3742" ht="15.75" customHeight="1"/>
    <row r="3743" ht="15.75" customHeight="1"/>
    <row r="3744" ht="15.75" customHeight="1"/>
    <row r="3745" ht="15.75" customHeight="1"/>
    <row r="3746" ht="15.75" customHeight="1"/>
    <row r="3747" ht="15.75" customHeight="1"/>
    <row r="3748" ht="15.75" customHeight="1"/>
    <row r="3749" ht="15.75" customHeight="1"/>
    <row r="3750" ht="15.75" customHeight="1"/>
    <row r="3751" ht="15.75" customHeight="1"/>
    <row r="3752" ht="15.75" customHeight="1"/>
    <row r="3753" ht="15.75" customHeight="1"/>
    <row r="3754" ht="15.75" customHeight="1"/>
    <row r="3755" ht="15.75" customHeight="1"/>
    <row r="3756" ht="15.75" customHeight="1"/>
    <row r="3757" ht="15.75" customHeight="1"/>
    <row r="3758" ht="15.75" customHeight="1"/>
    <row r="3759" ht="15.75" customHeight="1"/>
    <row r="3760" ht="15.75" customHeight="1"/>
    <row r="3761" ht="15.75" customHeight="1"/>
    <row r="3762" ht="15.75" customHeight="1"/>
    <row r="3763" ht="15.75" customHeight="1"/>
    <row r="3764" ht="15.75" customHeight="1"/>
    <row r="3765" ht="15.75" customHeight="1"/>
    <row r="3766" ht="15.75" customHeight="1"/>
    <row r="3767" ht="15.75" customHeight="1"/>
    <row r="3768" ht="15.75" customHeight="1"/>
    <row r="3769" ht="15.75" customHeight="1"/>
    <row r="3770" ht="15.75" customHeight="1"/>
    <row r="3771" ht="15.75" customHeight="1"/>
    <row r="3772" ht="15.75" customHeight="1"/>
    <row r="3773" ht="15.75" customHeight="1"/>
    <row r="3774" ht="15.75" customHeight="1"/>
    <row r="3775" ht="15.75" customHeight="1"/>
    <row r="3776" ht="15.75" customHeight="1"/>
    <row r="3777" ht="15.75" customHeight="1"/>
    <row r="3778" ht="15.75" customHeight="1"/>
    <row r="3779" ht="15.75" customHeight="1"/>
    <row r="3780" ht="15.75" customHeight="1"/>
    <row r="3781" ht="15.75" customHeight="1"/>
    <row r="3782" ht="15.75" customHeight="1"/>
    <row r="3783" ht="15.75" customHeight="1"/>
    <row r="3784" ht="15.75" customHeight="1"/>
    <row r="3785" ht="15.75" customHeight="1"/>
    <row r="3786" ht="15.75" customHeight="1"/>
    <row r="3787" ht="15.75" customHeight="1"/>
    <row r="3788" ht="15.75" customHeight="1"/>
    <row r="3789" ht="15.75" customHeight="1"/>
    <row r="3790" ht="15.75" customHeight="1"/>
    <row r="3791" ht="15.75" customHeight="1"/>
    <row r="3792" ht="15.75" customHeight="1"/>
    <row r="3793" ht="15.75" customHeight="1"/>
    <row r="3794" ht="15.75" customHeight="1"/>
    <row r="3795" ht="15.75" customHeight="1"/>
    <row r="3796" ht="15.75" customHeight="1"/>
    <row r="3797" ht="15.75" customHeight="1"/>
    <row r="3798" ht="15.75" customHeight="1"/>
    <row r="3799" ht="15.75" customHeight="1"/>
    <row r="3800" ht="15.75" customHeight="1"/>
    <row r="3801" ht="15.75" customHeight="1"/>
    <row r="3802" ht="15.75" customHeight="1"/>
    <row r="3803" ht="15.75" customHeight="1"/>
    <row r="3804" ht="15.75" customHeight="1"/>
    <row r="3805" ht="15.75" customHeight="1"/>
    <row r="3806" ht="15.75" customHeight="1"/>
    <row r="3807" ht="15.75" customHeight="1"/>
    <row r="3808" ht="15.75" customHeight="1"/>
    <row r="3809" ht="15.75" customHeight="1"/>
    <row r="3810" ht="15.75" customHeight="1"/>
    <row r="3811" ht="15.75" customHeight="1"/>
    <row r="3812" ht="15.75" customHeight="1"/>
    <row r="3813" ht="15.75" customHeight="1"/>
    <row r="3814" ht="15.75" customHeight="1"/>
    <row r="3815" ht="15.75" customHeight="1"/>
    <row r="3816" ht="15.75" customHeight="1"/>
    <row r="3817" ht="15.75" customHeight="1"/>
    <row r="3818" ht="15.75" customHeight="1"/>
    <row r="3819" ht="15.75" customHeight="1"/>
    <row r="3820" ht="15.75" customHeight="1"/>
    <row r="3821" ht="15.75" customHeight="1"/>
    <row r="3822" ht="15.75" customHeight="1"/>
    <row r="3823" ht="15.75" customHeight="1"/>
    <row r="3824" ht="15.75" customHeight="1"/>
    <row r="3825" ht="15.75" customHeight="1"/>
    <row r="3826" ht="15.75" customHeight="1"/>
    <row r="3827" ht="15.75" customHeight="1"/>
    <row r="3828" ht="15.75" customHeight="1"/>
    <row r="3829" ht="15.75" customHeight="1"/>
    <row r="3830" ht="15.75" customHeight="1"/>
    <row r="3831" ht="15.75" customHeight="1"/>
    <row r="3832" ht="15.75" customHeight="1"/>
    <row r="3833" ht="15.75" customHeight="1"/>
    <row r="3834" ht="15.75" customHeight="1"/>
    <row r="3835" ht="15.75" customHeight="1"/>
    <row r="3836" ht="15.75" customHeight="1"/>
    <row r="3837" ht="15.75" customHeight="1"/>
    <row r="3838" ht="15.75" customHeight="1"/>
    <row r="3839" ht="15.75" customHeight="1"/>
    <row r="3840" ht="15.75" customHeight="1"/>
    <row r="3841" ht="15.75" customHeight="1"/>
    <row r="3842" ht="15.75" customHeight="1"/>
    <row r="3843" ht="15.75" customHeight="1"/>
    <row r="3844" ht="15.75" customHeight="1"/>
    <row r="3845" ht="15.75" customHeight="1"/>
    <row r="3846" ht="15.75" customHeight="1"/>
    <row r="3847" ht="15.75" customHeight="1"/>
    <row r="3848" ht="15.75" customHeight="1"/>
    <row r="3849" ht="15.75" customHeight="1"/>
    <row r="3850" ht="15.75" customHeight="1"/>
    <row r="3851" ht="15.75" customHeight="1"/>
    <row r="3852" ht="15.75" customHeight="1"/>
    <row r="3853" ht="15.75" customHeight="1"/>
    <row r="3854" ht="15.75" customHeight="1"/>
    <row r="3855" ht="15.75" customHeight="1"/>
    <row r="3856" ht="15.75" customHeight="1"/>
    <row r="3857" ht="15.75" customHeight="1"/>
    <row r="3858" ht="15.75" customHeight="1"/>
    <row r="3859" ht="15.75" customHeight="1"/>
    <row r="3860" ht="15.75" customHeight="1"/>
    <row r="3861" ht="15.75" customHeight="1"/>
    <row r="3862" ht="15.75" customHeight="1"/>
    <row r="3863" ht="15.75" customHeight="1"/>
    <row r="3864" ht="15.75" customHeight="1"/>
    <row r="3865" ht="15.75" customHeight="1"/>
    <row r="3866" ht="15.75" customHeight="1"/>
    <row r="3867" ht="15.75" customHeight="1"/>
    <row r="3868" ht="15.75" customHeight="1"/>
    <row r="3869" ht="15.75" customHeight="1"/>
    <row r="3870" ht="15.75" customHeight="1"/>
    <row r="3871" ht="15.75" customHeight="1"/>
    <row r="3872" ht="15.75" customHeight="1"/>
    <row r="3873" ht="15.75" customHeight="1"/>
    <row r="3874" ht="15.75" customHeight="1"/>
    <row r="3875" ht="15.75" customHeight="1"/>
    <row r="3876" ht="15.75" customHeight="1"/>
    <row r="3877" ht="15.75" customHeight="1"/>
    <row r="3878" ht="15.75" customHeight="1"/>
    <row r="3879" ht="15.75" customHeight="1"/>
    <row r="3880" ht="15.75" customHeight="1"/>
    <row r="3881" ht="15.75" customHeight="1"/>
    <row r="3882" ht="15.75" customHeight="1"/>
    <row r="3883" ht="15.75" customHeight="1"/>
    <row r="3884" ht="15.75" customHeight="1"/>
    <row r="3885" ht="15.75" customHeight="1"/>
    <row r="3886" ht="15.75" customHeight="1"/>
    <row r="3887" ht="15.75" customHeight="1"/>
    <row r="3888" ht="15.75" customHeight="1"/>
    <row r="3889" ht="15.75" customHeight="1"/>
    <row r="3890" ht="15.75" customHeight="1"/>
    <row r="3891" ht="15.75" customHeight="1"/>
    <row r="3892" ht="15.75" customHeight="1"/>
    <row r="3893" ht="15.75" customHeight="1"/>
    <row r="3894" ht="15.75" customHeight="1"/>
    <row r="3895" ht="15.75" customHeight="1"/>
    <row r="3896" ht="15.75" customHeight="1"/>
    <row r="3897" ht="15.75" customHeight="1"/>
    <row r="3898" ht="15.75" customHeight="1"/>
    <row r="3899" ht="15.75" customHeight="1"/>
    <row r="3900" ht="15.75" customHeight="1"/>
    <row r="3901" ht="15.75" customHeight="1"/>
    <row r="3902" ht="15.75" customHeight="1"/>
    <row r="3903" ht="15.75" customHeight="1"/>
    <row r="3904" ht="15.75" customHeight="1"/>
    <row r="3905" ht="15.75" customHeight="1"/>
    <row r="3906" ht="15.75" customHeight="1"/>
    <row r="3907" ht="15.75" customHeight="1"/>
    <row r="3908" ht="15.75" customHeight="1"/>
    <row r="3909" ht="15.75" customHeight="1"/>
    <row r="3910" ht="15.75" customHeight="1"/>
    <row r="3911" ht="15.75" customHeight="1"/>
    <row r="3912" ht="15.75" customHeight="1"/>
    <row r="3913" ht="15.75" customHeight="1"/>
    <row r="3914" ht="15.75" customHeight="1"/>
    <row r="3915" ht="15.75" customHeight="1"/>
    <row r="3916" ht="15.75" customHeight="1"/>
    <row r="3917" ht="15.75" customHeight="1"/>
    <row r="3918" ht="15.75" customHeight="1"/>
    <row r="3919" ht="15.75" customHeight="1"/>
    <row r="3920" ht="15.75" customHeight="1"/>
    <row r="3921" ht="15.75" customHeight="1"/>
    <row r="3922" ht="15.75" customHeight="1"/>
    <row r="3923" ht="15.75" customHeight="1"/>
    <row r="3924" ht="15.75" customHeight="1"/>
    <row r="3925" ht="15.75" customHeight="1"/>
    <row r="3926" ht="15.75" customHeight="1"/>
    <row r="3927" ht="15.75" customHeight="1"/>
    <row r="3928" ht="15.75" customHeight="1"/>
    <row r="3929" ht="15.75" customHeight="1"/>
    <row r="3930" ht="15.75" customHeight="1"/>
    <row r="3931" ht="15.75" customHeight="1"/>
    <row r="3932" ht="15.75" customHeight="1"/>
    <row r="3933" ht="15.75" customHeight="1"/>
    <row r="3934" ht="15.75" customHeight="1"/>
    <row r="3935" ht="15.75" customHeight="1"/>
    <row r="3936" ht="15.75" customHeight="1"/>
    <row r="3937" ht="15.75" customHeight="1"/>
    <row r="3938" ht="15.75" customHeight="1"/>
    <row r="3939" ht="15.75" customHeight="1"/>
    <row r="3940" ht="15.75" customHeight="1"/>
    <row r="3941" ht="15.75" customHeight="1"/>
    <row r="3942" ht="15.75" customHeight="1"/>
    <row r="3943" ht="15.75" customHeight="1"/>
    <row r="3944" ht="15.75" customHeight="1"/>
    <row r="3945" ht="15.75" customHeight="1"/>
    <row r="3946" ht="15.75" customHeight="1"/>
    <row r="3947" ht="15.75" customHeight="1"/>
    <row r="3948" ht="15.75" customHeight="1"/>
    <row r="3949" ht="15.75" customHeight="1"/>
    <row r="3950" ht="15.75" customHeight="1"/>
    <row r="3951" ht="15.75" customHeight="1"/>
    <row r="3952" ht="15.75" customHeight="1"/>
    <row r="3953" ht="15.75" customHeight="1"/>
    <row r="3954" ht="15.75" customHeight="1"/>
    <row r="3955" ht="15.75" customHeight="1"/>
    <row r="3956" ht="15.75" customHeight="1"/>
    <row r="3957" ht="15.75" customHeight="1"/>
    <row r="3958" ht="15.75" customHeight="1"/>
    <row r="3959" ht="15.75" customHeight="1"/>
    <row r="3960" ht="15.75" customHeight="1"/>
    <row r="3961" ht="15.75" customHeight="1"/>
    <row r="3962" ht="15.75" customHeight="1"/>
    <row r="3963" ht="15.75" customHeight="1"/>
    <row r="3964" ht="15.75" customHeight="1"/>
    <row r="3965" ht="15.75" customHeight="1"/>
    <row r="3966" ht="15.75" customHeight="1"/>
    <row r="3967" ht="15.75" customHeight="1"/>
    <row r="3968" ht="15.75" customHeight="1"/>
    <row r="3969" ht="15.75" customHeight="1"/>
    <row r="3970" ht="15.75" customHeight="1"/>
    <row r="3971" ht="15.75" customHeight="1"/>
    <row r="3972" ht="15.75" customHeight="1"/>
    <row r="3973" ht="15.75" customHeight="1"/>
    <row r="3974" ht="15.75" customHeight="1"/>
    <row r="3975" ht="15.75" customHeight="1"/>
    <row r="3976" ht="15.75" customHeight="1"/>
    <row r="3977" ht="15.75" customHeight="1"/>
    <row r="3978" ht="15.75" customHeight="1"/>
    <row r="3979" ht="15.75" customHeight="1"/>
    <row r="3980" ht="15.75" customHeight="1"/>
    <row r="3981" ht="15.75" customHeight="1"/>
    <row r="3982" ht="15.75" customHeight="1"/>
    <row r="3983" ht="15.75" customHeight="1"/>
    <row r="3984" ht="15.75" customHeight="1"/>
    <row r="3985" ht="15.75" customHeight="1"/>
    <row r="3986" ht="15.75" customHeight="1"/>
    <row r="3987" ht="15.75" customHeight="1"/>
    <row r="3988" ht="15.75" customHeight="1"/>
    <row r="3989" ht="15.75" customHeight="1"/>
    <row r="3990" ht="15.75" customHeight="1"/>
    <row r="3991" ht="15.75" customHeight="1"/>
    <row r="3992" ht="15.75" customHeight="1"/>
    <row r="3993" ht="15.75" customHeight="1"/>
    <row r="3994" ht="15.75" customHeight="1"/>
    <row r="3995" ht="15.75" customHeight="1"/>
    <row r="3996" ht="15.75" customHeight="1"/>
    <row r="3997" ht="15.75" customHeight="1"/>
    <row r="3998" ht="15.75" customHeight="1"/>
    <row r="3999" ht="15.75" customHeight="1"/>
    <row r="4000" ht="15.75" customHeight="1"/>
    <row r="4001" ht="15.75" customHeight="1"/>
    <row r="4002" ht="15.75" customHeight="1"/>
    <row r="4003" ht="15.75" customHeight="1"/>
    <row r="4004" ht="15.75" customHeight="1"/>
    <row r="4005" ht="15.75" customHeight="1"/>
    <row r="4006" ht="15.75" customHeight="1"/>
    <row r="4007" ht="15.75" customHeight="1"/>
    <row r="4008" ht="15.75" customHeight="1"/>
    <row r="4009" ht="15.75" customHeight="1"/>
    <row r="4010" ht="15.75" customHeight="1"/>
    <row r="4011" ht="15.75" customHeight="1"/>
    <row r="4012" ht="15.75" customHeight="1"/>
    <row r="4013" ht="15.75" customHeight="1"/>
    <row r="4014" ht="15.75" customHeight="1"/>
    <row r="4015" ht="15.75" customHeight="1"/>
    <row r="4016" ht="15.75" customHeight="1"/>
    <row r="4017" ht="15.75" customHeight="1"/>
    <row r="4018" ht="15.75" customHeight="1"/>
    <row r="4019" ht="15.75" customHeight="1"/>
    <row r="4020" ht="15.75" customHeight="1"/>
    <row r="4021" ht="15.75" customHeight="1"/>
    <row r="4022" ht="15.75" customHeight="1"/>
    <row r="4023" ht="15.75" customHeight="1"/>
    <row r="4024" ht="15.75" customHeight="1"/>
    <row r="4025" ht="15.75" customHeight="1"/>
    <row r="4026" ht="15.75" customHeight="1"/>
    <row r="4027" ht="15.75" customHeight="1"/>
    <row r="4028" ht="15.75" customHeight="1"/>
    <row r="4029" ht="15.75" customHeight="1"/>
    <row r="4030" ht="15.75" customHeight="1"/>
    <row r="4031" ht="15.75" customHeight="1"/>
    <row r="4032" ht="15.75" customHeight="1"/>
    <row r="4033" ht="15.75" customHeight="1"/>
    <row r="4034" ht="15.75" customHeight="1"/>
    <row r="4035" ht="15.75" customHeight="1"/>
    <row r="4036" ht="15.75" customHeight="1"/>
    <row r="4037" ht="15.75" customHeight="1"/>
    <row r="4038" ht="15.75" customHeight="1"/>
    <row r="4039" ht="15.75" customHeight="1"/>
    <row r="4040" ht="15.75" customHeight="1"/>
    <row r="4041" ht="15.75" customHeight="1"/>
    <row r="4042" ht="15.75" customHeight="1"/>
    <row r="4043" ht="15.75" customHeight="1"/>
    <row r="4044" ht="15.75" customHeight="1"/>
    <row r="4045" ht="15.75" customHeight="1"/>
    <row r="4046" ht="15.75" customHeight="1"/>
    <row r="4047" ht="15.75" customHeight="1"/>
    <row r="4048" ht="15.75" customHeight="1"/>
    <row r="4049" ht="15.75" customHeight="1"/>
    <row r="4050" ht="15.75" customHeight="1"/>
    <row r="4051" ht="15.75" customHeight="1"/>
    <row r="4052" ht="15.75" customHeight="1"/>
    <row r="4053" ht="15.75" customHeight="1"/>
    <row r="4054" ht="15.75" customHeight="1"/>
    <row r="4055" ht="15.75" customHeight="1"/>
    <row r="4056" ht="15.75" customHeight="1"/>
    <row r="4057" ht="15.75" customHeight="1"/>
    <row r="4058" ht="15.75" customHeight="1"/>
    <row r="4059" ht="15.75" customHeight="1"/>
    <row r="4060" ht="15.75" customHeight="1"/>
    <row r="4061" ht="15.75" customHeight="1"/>
    <row r="4062" ht="15.75" customHeight="1"/>
    <row r="4063" ht="15.75" customHeight="1"/>
    <row r="4064" ht="15.75" customHeight="1"/>
    <row r="4065" ht="15.75" customHeight="1"/>
    <row r="4066" ht="15.75" customHeight="1"/>
    <row r="4067" ht="15.75" customHeight="1"/>
    <row r="4068" ht="15.75" customHeight="1"/>
    <row r="4069" ht="15.75" customHeight="1"/>
    <row r="4070" ht="15.75" customHeight="1"/>
    <row r="4071" ht="15.75" customHeight="1"/>
    <row r="4072" ht="15.75" customHeight="1"/>
    <row r="4073" ht="15.75" customHeight="1"/>
    <row r="4074" ht="15.75" customHeight="1"/>
    <row r="4075" ht="15.75" customHeight="1"/>
    <row r="4076" ht="15.75" customHeight="1"/>
    <row r="4077" ht="15.75" customHeight="1"/>
    <row r="4078" ht="15.75" customHeight="1"/>
    <row r="4079" ht="15.75" customHeight="1"/>
    <row r="4080" ht="15.75" customHeight="1"/>
    <row r="4081" ht="15.75" customHeight="1"/>
    <row r="4082" ht="15.75" customHeight="1"/>
    <row r="4083" ht="15.75" customHeight="1"/>
    <row r="4084" ht="15.75" customHeight="1"/>
    <row r="4085" ht="15.75" customHeight="1"/>
    <row r="4086" ht="15.75" customHeight="1"/>
    <row r="4087" ht="15.75" customHeight="1"/>
    <row r="4088" ht="15.75" customHeight="1"/>
    <row r="4089" ht="15.75" customHeight="1"/>
    <row r="4090" ht="15.75" customHeight="1"/>
    <row r="4091" ht="15.75" customHeight="1"/>
    <row r="4092" ht="15.75" customHeight="1"/>
    <row r="4093" ht="15.75" customHeight="1"/>
    <row r="4094" ht="15.75" customHeight="1"/>
    <row r="4095" ht="15.75" customHeight="1"/>
    <row r="4096" ht="15.75" customHeight="1"/>
    <row r="4097" ht="15.75" customHeight="1"/>
    <row r="4098" ht="15.75" customHeight="1"/>
    <row r="4099" ht="15.75" customHeight="1"/>
    <row r="4100" ht="15.75" customHeight="1"/>
    <row r="4101" ht="15.75" customHeight="1"/>
    <row r="4102" ht="15.75" customHeight="1"/>
    <row r="4103" ht="15.75" customHeight="1"/>
    <row r="4104" ht="15.75" customHeight="1"/>
    <row r="4105" ht="15.75" customHeight="1"/>
    <row r="4106" ht="15.75" customHeight="1"/>
    <row r="4107" ht="15.75" customHeight="1"/>
    <row r="4108" ht="15.75" customHeight="1"/>
    <row r="4109" ht="15.75" customHeight="1"/>
    <row r="4110" ht="15.75" customHeight="1"/>
    <row r="4111" ht="15.75" customHeight="1"/>
    <row r="4112" ht="15.75" customHeight="1"/>
    <row r="4113" ht="15.75" customHeight="1"/>
    <row r="4114" ht="15.75" customHeight="1"/>
    <row r="4115" ht="15.75" customHeight="1"/>
    <row r="4116" ht="15.75" customHeight="1"/>
    <row r="4117" ht="15.75" customHeight="1"/>
    <row r="4118" ht="15.75" customHeight="1"/>
    <row r="4119" ht="15.75" customHeight="1"/>
    <row r="4120" ht="15.75" customHeight="1"/>
    <row r="4121" ht="15.75" customHeight="1"/>
    <row r="4122" ht="15.75" customHeight="1"/>
    <row r="4123" ht="15.75" customHeight="1"/>
    <row r="4124" ht="15.75" customHeight="1"/>
    <row r="4125" ht="15.75" customHeight="1"/>
    <row r="4126" ht="15.75" customHeight="1"/>
    <row r="4127" ht="15.75" customHeight="1"/>
    <row r="4128" ht="15.75" customHeight="1"/>
    <row r="4129" ht="15.75" customHeight="1"/>
    <row r="4130" ht="15.75" customHeight="1"/>
    <row r="4131" ht="15.75" customHeight="1"/>
    <row r="4132" ht="15.75" customHeight="1"/>
    <row r="4133" ht="15.75" customHeight="1"/>
    <row r="4134" ht="15.75" customHeight="1"/>
    <row r="4135" ht="15.75" customHeight="1"/>
    <row r="4136" ht="15.75" customHeight="1"/>
    <row r="4137" ht="15.75" customHeight="1"/>
    <row r="4138" ht="15.75" customHeight="1"/>
    <row r="4139" ht="15.75" customHeight="1"/>
    <row r="4140" ht="15.75" customHeight="1"/>
    <row r="4141" ht="15.75" customHeight="1"/>
    <row r="4142" ht="15.75" customHeight="1"/>
    <row r="4143" ht="15.75" customHeight="1"/>
    <row r="4144" ht="15.75" customHeight="1"/>
    <row r="4145" ht="15.75" customHeight="1"/>
    <row r="4146" ht="15.75" customHeight="1"/>
    <row r="4147" ht="15.75" customHeight="1"/>
    <row r="4148" ht="15.75" customHeight="1"/>
    <row r="4149" ht="15.75" customHeight="1"/>
    <row r="4150" ht="15.75" customHeight="1"/>
    <row r="4151" ht="15.75" customHeight="1"/>
    <row r="4152" ht="15.75" customHeight="1"/>
    <row r="4153" ht="15.75" customHeight="1"/>
    <row r="4154" ht="15.75" customHeight="1"/>
    <row r="4155" ht="15.75" customHeight="1"/>
    <row r="4156" ht="15.75" customHeight="1"/>
    <row r="4157" ht="15.75" customHeight="1"/>
    <row r="4158" ht="15.75" customHeight="1"/>
    <row r="4159" ht="15.75" customHeight="1"/>
    <row r="4160" ht="15.75" customHeight="1"/>
    <row r="4161" ht="15.75" customHeight="1"/>
    <row r="4162" ht="15.75" customHeight="1"/>
    <row r="4163" ht="15.75" customHeight="1"/>
    <row r="4164" ht="15.75" customHeight="1"/>
    <row r="4165" ht="15.75" customHeight="1"/>
    <row r="4166" ht="15.75" customHeight="1"/>
    <row r="4167" ht="15.75" customHeight="1"/>
    <row r="4168" ht="15.75" customHeight="1"/>
    <row r="4169" ht="15.75" customHeight="1"/>
    <row r="4170" ht="15.75" customHeight="1"/>
    <row r="4171" ht="15.75" customHeight="1"/>
    <row r="4172" ht="15.75" customHeight="1"/>
    <row r="4173" ht="15.75" customHeight="1"/>
    <row r="4174" ht="15.75" customHeight="1"/>
    <row r="4175" ht="15.75" customHeight="1"/>
    <row r="4176" ht="15.75" customHeight="1"/>
    <row r="4177" ht="15.75" customHeight="1"/>
    <row r="4178" ht="15.75" customHeight="1"/>
    <row r="4179" ht="15.75" customHeight="1"/>
    <row r="4180" ht="15.75" customHeight="1"/>
    <row r="4181" ht="15.75" customHeight="1"/>
    <row r="4182" ht="15.75" customHeight="1"/>
    <row r="4183" ht="15.75" customHeight="1"/>
    <row r="4184" ht="15.75" customHeight="1"/>
    <row r="4185" ht="15.75" customHeight="1"/>
    <row r="4186" ht="15.75" customHeight="1"/>
    <row r="4187" ht="15.75" customHeight="1"/>
    <row r="4188" ht="15.75" customHeight="1"/>
    <row r="4189" ht="15.75" customHeight="1"/>
    <row r="4190" ht="15.75" customHeight="1"/>
    <row r="4191" ht="15.75" customHeight="1"/>
    <row r="4192" ht="15.75" customHeight="1"/>
    <row r="4193" ht="15.75" customHeight="1"/>
    <row r="4194" ht="15.75" customHeight="1"/>
    <row r="4195" ht="15.75" customHeight="1"/>
    <row r="4196" ht="15.75" customHeight="1"/>
    <row r="4197" ht="15.75" customHeight="1"/>
    <row r="4198" ht="15.75" customHeight="1"/>
    <row r="4199" ht="15.75" customHeight="1"/>
    <row r="4200" ht="15.75" customHeight="1"/>
    <row r="4201" ht="15.75" customHeight="1"/>
    <row r="4202" ht="15.75" customHeight="1"/>
    <row r="4203" ht="15.75" customHeight="1"/>
    <row r="4204" ht="15.75" customHeight="1"/>
    <row r="4205" ht="15.75" customHeight="1"/>
    <row r="4206" ht="15.75" customHeight="1"/>
    <row r="4207" ht="15.75" customHeight="1"/>
    <row r="4208" ht="15.75" customHeight="1"/>
    <row r="4209" ht="15.75" customHeight="1"/>
    <row r="4210" ht="15.75" customHeight="1"/>
    <row r="4211" ht="15.75" customHeight="1"/>
    <row r="4212" ht="15.75" customHeight="1"/>
    <row r="4213" ht="15.75" customHeight="1"/>
    <row r="4214" ht="15.75" customHeight="1"/>
    <row r="4215" ht="15.75" customHeight="1"/>
    <row r="4216" ht="15.75" customHeight="1"/>
    <row r="4217" ht="15.75" customHeight="1"/>
    <row r="4218" ht="15.75" customHeight="1"/>
    <row r="4219" ht="15.75" customHeight="1"/>
    <row r="4220" ht="15.75" customHeight="1"/>
    <row r="4221" ht="15.75" customHeight="1"/>
    <row r="4222" ht="15.75" customHeight="1"/>
    <row r="4223" ht="15.75" customHeight="1"/>
    <row r="4224" ht="15.75" customHeight="1"/>
    <row r="4225" ht="15.75" customHeight="1"/>
    <row r="4226" ht="15.75" customHeight="1"/>
    <row r="4227" ht="15.75" customHeight="1"/>
    <row r="4228" ht="15.75" customHeight="1"/>
    <row r="4229" ht="15.75" customHeight="1"/>
    <row r="4230" ht="15.75" customHeight="1"/>
    <row r="4231" ht="15.75" customHeight="1"/>
    <row r="4232" ht="15.75" customHeight="1"/>
    <row r="4233" ht="15.75" customHeight="1"/>
    <row r="4234" ht="15.75" customHeight="1"/>
    <row r="4235" ht="15.75" customHeight="1"/>
    <row r="4236" ht="15.75" customHeight="1"/>
    <row r="4237" ht="15.75" customHeight="1"/>
    <row r="4238" ht="15.75" customHeight="1"/>
    <row r="4239" ht="15.75" customHeight="1"/>
    <row r="4240" ht="15.75" customHeight="1"/>
    <row r="4241" ht="15.75" customHeight="1"/>
    <row r="4242" ht="15.75" customHeight="1"/>
    <row r="4243" ht="15.75" customHeight="1"/>
    <row r="4244" ht="15.75" customHeight="1"/>
    <row r="4245" ht="15.75" customHeight="1"/>
    <row r="4246" ht="15.75" customHeight="1"/>
    <row r="4247" ht="15.75" customHeight="1"/>
    <row r="4248" ht="15.75" customHeight="1"/>
    <row r="4249" ht="15.75" customHeight="1"/>
    <row r="4250" ht="15.75" customHeight="1"/>
    <row r="4251" ht="15.75" customHeight="1"/>
    <row r="4252" ht="15.75" customHeight="1"/>
    <row r="4253" ht="15.75" customHeight="1"/>
    <row r="4254" ht="15.75" customHeight="1"/>
    <row r="4255" ht="15.75" customHeight="1"/>
    <row r="4256" ht="15.75" customHeight="1"/>
    <row r="4257" ht="15.75" customHeight="1"/>
    <row r="4258" ht="15.75" customHeight="1"/>
    <row r="4259" ht="15.75" customHeight="1"/>
    <row r="4260" ht="15.75" customHeight="1"/>
    <row r="4261" ht="15.75" customHeight="1"/>
    <row r="4262" ht="15.75" customHeight="1"/>
    <row r="4263" ht="15.75" customHeight="1"/>
    <row r="4264" ht="15.75" customHeight="1"/>
    <row r="4265" ht="15.75" customHeight="1"/>
    <row r="4266" ht="15.75" customHeight="1"/>
    <row r="4267" ht="15.75" customHeight="1"/>
    <row r="4268" ht="15.75" customHeight="1"/>
    <row r="4269" ht="15.75" customHeight="1"/>
    <row r="4270" ht="15.75" customHeight="1"/>
    <row r="4271" ht="15.75" customHeight="1"/>
    <row r="4272" ht="15.75" customHeight="1"/>
    <row r="4273" ht="15.75" customHeight="1"/>
    <row r="4274" ht="15.75" customHeight="1"/>
    <row r="4275" ht="15.75" customHeight="1"/>
    <row r="4276" ht="15.75" customHeight="1"/>
    <row r="4277" ht="15.75" customHeight="1"/>
    <row r="4278" ht="15.75" customHeight="1"/>
    <row r="4279" ht="15.75" customHeight="1"/>
    <row r="4280" ht="15.75" customHeight="1"/>
    <row r="4281" ht="15.75" customHeight="1"/>
    <row r="4282" ht="15.75" customHeight="1"/>
    <row r="4283" ht="15.75" customHeight="1"/>
    <row r="4284" ht="15.75" customHeight="1"/>
    <row r="4285" ht="15.75" customHeight="1"/>
    <row r="4286" ht="15.75" customHeight="1"/>
    <row r="4287" ht="15.75" customHeight="1"/>
    <row r="4288" ht="15.75" customHeight="1"/>
    <row r="4289" ht="15.75" customHeight="1"/>
    <row r="4290" ht="15.75" customHeight="1"/>
    <row r="4291" ht="15.75" customHeight="1"/>
    <row r="4292" ht="15.75" customHeight="1"/>
    <row r="4293" ht="15.75" customHeight="1"/>
    <row r="4294" ht="15.75" customHeight="1"/>
    <row r="4295" ht="15.75" customHeight="1"/>
    <row r="4296" ht="15.75" customHeight="1"/>
    <row r="4297" ht="15.75" customHeight="1"/>
    <row r="4298" ht="15.75" customHeight="1"/>
    <row r="4299" ht="15.75" customHeight="1"/>
    <row r="4300" ht="15.75" customHeight="1"/>
    <row r="4301" ht="15.75" customHeight="1"/>
    <row r="4302" ht="15.75" customHeight="1"/>
    <row r="4303" ht="15.75" customHeight="1"/>
    <row r="4304" ht="15.75" customHeight="1"/>
    <row r="4305" ht="15.75" customHeight="1"/>
    <row r="4306" ht="15.75" customHeight="1"/>
    <row r="4307" ht="15.75" customHeight="1"/>
    <row r="4308" ht="15.75" customHeight="1"/>
    <row r="4309" ht="15.75" customHeight="1"/>
    <row r="4310" ht="15.75" customHeight="1"/>
    <row r="4311" ht="15.75" customHeight="1"/>
    <row r="4312" ht="15.75" customHeight="1"/>
    <row r="4313" ht="15.75" customHeight="1"/>
    <row r="4314" ht="15.75" customHeight="1"/>
    <row r="4315" ht="15.75" customHeight="1"/>
    <row r="4316" ht="15.75" customHeight="1"/>
    <row r="4317" ht="15.75" customHeight="1"/>
    <row r="4318" ht="15.75" customHeight="1"/>
    <row r="4319" ht="15.75" customHeight="1"/>
    <row r="4320" ht="15.75" customHeight="1"/>
    <row r="4321" ht="15.75" customHeight="1"/>
    <row r="4322" ht="15.75" customHeight="1"/>
    <row r="4323" ht="15.75" customHeight="1"/>
    <row r="4324" ht="15.75" customHeight="1"/>
    <row r="4325" ht="15.75" customHeight="1"/>
    <row r="4326" ht="15.75" customHeight="1"/>
    <row r="4327" ht="15.75" customHeight="1"/>
    <row r="4328" ht="15.75" customHeight="1"/>
    <row r="4329" ht="15.75" customHeight="1"/>
    <row r="4330" ht="15.75" customHeight="1"/>
    <row r="4331" ht="15.75" customHeight="1"/>
    <row r="4332" ht="15.75" customHeight="1"/>
    <row r="4333" ht="15.75" customHeight="1"/>
    <row r="4334" ht="15.75" customHeight="1"/>
    <row r="4335" ht="15.75" customHeight="1"/>
    <row r="4336" ht="15.75" customHeight="1"/>
    <row r="4337" ht="15.75" customHeight="1"/>
    <row r="4338" ht="15.75" customHeight="1"/>
    <row r="4339" ht="15.75" customHeight="1"/>
    <row r="4340" ht="15.75" customHeight="1"/>
    <row r="4341" ht="15.75" customHeight="1"/>
    <row r="4342" ht="15.75" customHeight="1"/>
    <row r="4343" ht="15.75" customHeight="1"/>
    <row r="4344" ht="15.75" customHeight="1"/>
    <row r="4345" ht="15.75" customHeight="1"/>
    <row r="4346" ht="15.75" customHeight="1"/>
    <row r="4347" ht="15.75" customHeight="1"/>
    <row r="4348" ht="15.75" customHeight="1"/>
    <row r="4349" ht="15.75" customHeight="1"/>
    <row r="4350" ht="15.75" customHeight="1"/>
    <row r="4351" ht="15.75" customHeight="1"/>
    <row r="4352" ht="15.75" customHeight="1"/>
    <row r="4353" ht="15.75" customHeight="1"/>
    <row r="4354" ht="15.75" customHeight="1"/>
    <row r="4355" ht="15.75" customHeight="1"/>
    <row r="4356" ht="15.75" customHeight="1"/>
    <row r="4357" ht="15.75" customHeight="1"/>
    <row r="4358" ht="15.75" customHeight="1"/>
    <row r="4359" ht="15.75" customHeight="1"/>
    <row r="4360" ht="15.75" customHeight="1"/>
    <row r="4361" ht="15.75" customHeight="1"/>
    <row r="4362" ht="15.75" customHeight="1"/>
    <row r="4363" ht="15.75" customHeight="1"/>
    <row r="4364" ht="15.75" customHeight="1"/>
    <row r="4365" ht="15.75" customHeight="1"/>
    <row r="4366" ht="15.75" customHeight="1"/>
    <row r="4367" ht="15.75" customHeight="1"/>
    <row r="4368" ht="15.75" customHeight="1"/>
    <row r="4369" ht="15.75" customHeight="1"/>
    <row r="4370" ht="15.75" customHeight="1"/>
    <row r="4371" ht="15.75" customHeight="1"/>
    <row r="4372" ht="15.75" customHeight="1"/>
    <row r="4373" ht="15.75" customHeight="1"/>
    <row r="4374" ht="15.75" customHeight="1"/>
    <row r="4375" ht="15.75" customHeight="1"/>
    <row r="4376" ht="15.75" customHeight="1"/>
    <row r="4377" ht="15.75" customHeight="1"/>
    <row r="4378" ht="15.75" customHeight="1"/>
    <row r="4379" ht="15.75" customHeight="1"/>
    <row r="4380" ht="15.75" customHeight="1"/>
    <row r="4381" ht="15.75" customHeight="1"/>
    <row r="4382" ht="15.75" customHeight="1"/>
    <row r="4383" ht="15.75" customHeight="1"/>
    <row r="4384" ht="15.75" customHeight="1"/>
    <row r="4385" ht="15.75" customHeight="1"/>
    <row r="4386" ht="15.75" customHeight="1"/>
    <row r="4387" ht="15.75" customHeight="1"/>
    <row r="4388" ht="15.75" customHeight="1"/>
    <row r="4389" ht="15.75" customHeight="1"/>
    <row r="4390" ht="15.75" customHeight="1"/>
    <row r="4391" ht="15.75" customHeight="1"/>
    <row r="4392" ht="15.75" customHeight="1"/>
    <row r="4393" ht="15.75" customHeight="1"/>
    <row r="4394" ht="15.75" customHeight="1"/>
    <row r="4395" ht="15.75" customHeight="1"/>
    <row r="4396" ht="15.75" customHeight="1"/>
    <row r="4397" ht="15.75" customHeight="1"/>
    <row r="4398" ht="15.75" customHeight="1"/>
    <row r="4399" ht="15.75" customHeight="1"/>
    <row r="4400" ht="15.75" customHeight="1"/>
    <row r="4401" ht="15.75" customHeight="1"/>
    <row r="4402" ht="15.75" customHeight="1"/>
    <row r="4403" ht="15.75" customHeight="1"/>
    <row r="4404" ht="15.75" customHeight="1"/>
    <row r="4405" ht="15.75" customHeight="1"/>
    <row r="4406" ht="15.75" customHeight="1"/>
    <row r="4407" ht="15.75" customHeight="1"/>
    <row r="4408" ht="15.75" customHeight="1"/>
    <row r="4409" ht="15.75" customHeight="1"/>
    <row r="4410" ht="15.75" customHeight="1"/>
    <row r="4411" ht="15.75" customHeight="1"/>
    <row r="4412" ht="15.75" customHeight="1"/>
    <row r="4413" ht="15.75" customHeight="1"/>
    <row r="4414" ht="15.75" customHeight="1"/>
    <row r="4415" ht="15.75" customHeight="1"/>
    <row r="4416" ht="15.75" customHeight="1"/>
    <row r="4417" ht="15.75" customHeight="1"/>
    <row r="4418" ht="15.75" customHeight="1"/>
    <row r="4419" ht="15.75" customHeight="1"/>
    <row r="4420" ht="15.75" customHeight="1"/>
    <row r="4421" ht="15.75" customHeight="1"/>
    <row r="4422" ht="15.75" customHeight="1"/>
    <row r="4423" ht="15.75" customHeight="1"/>
    <row r="4424" ht="15.75" customHeight="1"/>
    <row r="4425" ht="15.75" customHeight="1"/>
    <row r="4426" ht="15.75" customHeight="1"/>
    <row r="4427" ht="15.75" customHeight="1"/>
    <row r="4428" ht="15.75" customHeight="1"/>
    <row r="4429" ht="15.75" customHeight="1"/>
    <row r="4430" ht="15.75" customHeight="1"/>
    <row r="4431" ht="15.75" customHeight="1"/>
    <row r="4432" ht="15.75" customHeight="1"/>
    <row r="4433" ht="15.75" customHeight="1"/>
    <row r="4434" ht="15.75" customHeight="1"/>
    <row r="4435" ht="15.75" customHeight="1"/>
    <row r="4436" ht="15.75" customHeight="1"/>
    <row r="4437" ht="15.75" customHeight="1"/>
    <row r="4438" ht="15.75" customHeight="1"/>
    <row r="4439" ht="15.75" customHeight="1"/>
    <row r="4440" ht="15.75" customHeight="1"/>
    <row r="4441" ht="15.75" customHeight="1"/>
    <row r="4442" ht="15.75" customHeight="1"/>
    <row r="4443" ht="15.75" customHeight="1"/>
    <row r="4444" ht="15.75" customHeight="1"/>
    <row r="4445" ht="15.75" customHeight="1"/>
    <row r="4446" ht="15.75" customHeight="1"/>
    <row r="4447" ht="15.75" customHeight="1"/>
    <row r="4448" ht="15.75" customHeight="1"/>
    <row r="4449" ht="15.75" customHeight="1"/>
    <row r="4450" ht="15.75" customHeight="1"/>
    <row r="4451" ht="15.75" customHeight="1"/>
    <row r="4452" ht="15.75" customHeight="1"/>
    <row r="4453" ht="15.75" customHeight="1"/>
    <row r="4454" ht="15.75" customHeight="1"/>
    <row r="4455" ht="15.75" customHeight="1"/>
    <row r="4456" ht="15.75" customHeight="1"/>
    <row r="4457" ht="15.75" customHeight="1"/>
    <row r="4458" ht="15.75" customHeight="1"/>
    <row r="4459" ht="15.75" customHeight="1"/>
    <row r="4460" ht="15.75" customHeight="1"/>
    <row r="4461" ht="15.75" customHeight="1"/>
    <row r="4462" ht="15.75" customHeight="1"/>
    <row r="4463" ht="15.75" customHeight="1"/>
    <row r="4464" ht="15.75" customHeight="1"/>
    <row r="4465" ht="15.75" customHeight="1"/>
    <row r="4466" ht="15.75" customHeight="1"/>
    <row r="4467" ht="15.75" customHeight="1"/>
    <row r="4468" ht="15.75" customHeight="1"/>
    <row r="4469" ht="15.75" customHeight="1"/>
    <row r="4470" ht="15.75" customHeight="1"/>
    <row r="4471" ht="15.75" customHeight="1"/>
    <row r="4472" ht="15.75" customHeight="1"/>
    <row r="4473" ht="15.75" customHeight="1"/>
    <row r="4474" ht="15.75" customHeight="1"/>
    <row r="4475" ht="15.75" customHeight="1"/>
    <row r="4476" ht="15.75" customHeight="1"/>
    <row r="4477" ht="15.75" customHeight="1"/>
    <row r="4478" ht="15.75" customHeight="1"/>
    <row r="4479" ht="15.75" customHeight="1"/>
    <row r="4480" ht="15.75" customHeight="1"/>
    <row r="4481" ht="15.75" customHeight="1"/>
    <row r="4482" ht="15.75" customHeight="1"/>
    <row r="4483" ht="15.75" customHeight="1"/>
    <row r="4484" ht="15.75" customHeight="1"/>
    <row r="4485" ht="15.75" customHeight="1"/>
    <row r="4486" ht="15.75" customHeight="1"/>
    <row r="4487" ht="15.75" customHeight="1"/>
    <row r="4488" ht="15.75" customHeight="1"/>
    <row r="4489" ht="15.75" customHeight="1"/>
    <row r="4490" ht="15.75" customHeight="1"/>
    <row r="4491" ht="15.75" customHeight="1"/>
    <row r="4492" ht="15.75" customHeight="1"/>
    <row r="4493" ht="15.75" customHeight="1"/>
    <row r="4494" ht="15.75" customHeight="1"/>
    <row r="4495" ht="15.75" customHeight="1"/>
    <row r="4496" ht="15.75" customHeight="1"/>
    <row r="4497" ht="15.75" customHeight="1"/>
    <row r="4498" ht="15.75" customHeight="1"/>
    <row r="4499" ht="15.75" customHeight="1"/>
    <row r="4500" ht="15.75" customHeight="1"/>
    <row r="4501" ht="15.75" customHeight="1"/>
    <row r="4502" ht="15.75" customHeight="1"/>
    <row r="4503" ht="15.75" customHeight="1"/>
    <row r="4504" ht="15.75" customHeight="1"/>
    <row r="4505" ht="15.75" customHeight="1"/>
    <row r="4506" ht="15.75" customHeight="1"/>
    <row r="4507" ht="15.75" customHeight="1"/>
    <row r="4508" ht="15.75" customHeight="1"/>
    <row r="4509" ht="15.75" customHeight="1"/>
    <row r="4510" ht="15.75" customHeight="1"/>
    <row r="4511" ht="15.75" customHeight="1"/>
    <row r="4512" ht="15.75" customHeight="1"/>
    <row r="4513" ht="15.75" customHeight="1"/>
    <row r="4514" ht="15.75" customHeight="1"/>
    <row r="4515" ht="15.75" customHeight="1"/>
    <row r="4516" ht="15.75" customHeight="1"/>
    <row r="4517" ht="15.75" customHeight="1"/>
    <row r="4518" ht="15.75" customHeight="1"/>
    <row r="4519" ht="15.75" customHeight="1"/>
    <row r="4520" ht="15.75" customHeight="1"/>
    <row r="4521" ht="15.75" customHeight="1"/>
    <row r="4522" ht="15.75" customHeight="1"/>
    <row r="4523" ht="15.75" customHeight="1"/>
    <row r="4524" ht="15.75" customHeight="1"/>
    <row r="4525" ht="15.75" customHeight="1"/>
    <row r="4526" ht="15.75" customHeight="1"/>
    <row r="4527" ht="15.75" customHeight="1"/>
    <row r="4528" ht="15.75" customHeight="1"/>
    <row r="4529" ht="15.75" customHeight="1"/>
    <row r="4530" ht="15.75" customHeight="1"/>
    <row r="4531" ht="15.75" customHeight="1"/>
    <row r="4532" ht="15.75" customHeight="1"/>
    <row r="4533" ht="15.75" customHeight="1"/>
    <row r="4534" ht="15.75" customHeight="1"/>
    <row r="4535" ht="15.75" customHeight="1"/>
    <row r="4536" ht="15.75" customHeight="1"/>
    <row r="4537" ht="15.75" customHeight="1"/>
    <row r="4538" ht="15.75" customHeight="1"/>
    <row r="4539" ht="15.75" customHeight="1"/>
    <row r="4540" ht="15.75" customHeight="1"/>
    <row r="4541" ht="15.75" customHeight="1"/>
    <row r="4542" ht="15.75" customHeight="1"/>
    <row r="4543" ht="15.75" customHeight="1"/>
    <row r="4544" ht="15.75" customHeight="1"/>
    <row r="4545" ht="15.75" customHeight="1"/>
    <row r="4546" ht="15.75" customHeight="1"/>
    <row r="4547" ht="15.75" customHeight="1"/>
    <row r="4548" ht="15.75" customHeight="1"/>
    <row r="4549" ht="15.75" customHeight="1"/>
    <row r="4550" ht="15.75" customHeight="1"/>
    <row r="4551" ht="15.75" customHeight="1"/>
    <row r="4552" ht="15.75" customHeight="1"/>
    <row r="4553" ht="15.75" customHeight="1"/>
    <row r="4554" ht="15.75" customHeight="1"/>
    <row r="4555" ht="15.75" customHeight="1"/>
    <row r="4556" ht="15.75" customHeight="1"/>
    <row r="4557" ht="15.75" customHeight="1"/>
    <row r="4558" ht="15.75" customHeight="1"/>
    <row r="4559" ht="15.75" customHeight="1"/>
    <row r="4560" ht="15.75" customHeight="1"/>
    <row r="4561" ht="15.75" customHeight="1"/>
    <row r="4562" ht="15.75" customHeight="1"/>
    <row r="4563" ht="15.75" customHeight="1"/>
    <row r="4564" ht="15.75" customHeight="1"/>
    <row r="4565" ht="15.75" customHeight="1"/>
    <row r="4566" ht="15.75" customHeight="1"/>
    <row r="4567" ht="15.75" customHeight="1"/>
    <row r="4568" ht="15.75" customHeight="1"/>
    <row r="4569" ht="15.75" customHeight="1"/>
    <row r="4570" ht="15.75" customHeight="1"/>
    <row r="4571" ht="15.75" customHeight="1"/>
    <row r="4572" ht="15.75" customHeight="1"/>
    <row r="4573" ht="15.75" customHeight="1"/>
    <row r="4574" ht="15.75" customHeight="1"/>
    <row r="4575" ht="15.75" customHeight="1"/>
    <row r="4576" ht="15.75" customHeight="1"/>
    <row r="4577" ht="15.75" customHeight="1"/>
    <row r="4578" ht="15.75" customHeight="1"/>
    <row r="4579" ht="15.75" customHeight="1"/>
    <row r="4580" ht="15.75" customHeight="1"/>
    <row r="4581" ht="15.75" customHeight="1"/>
    <row r="4582" ht="15.75" customHeight="1"/>
    <row r="4583" ht="15.75" customHeight="1"/>
    <row r="4584" ht="15.75" customHeight="1"/>
    <row r="4585" ht="15.75" customHeight="1"/>
    <row r="4586" ht="15.75" customHeight="1"/>
    <row r="4587" ht="15.75" customHeight="1"/>
    <row r="4588" ht="15.75" customHeight="1"/>
    <row r="4589" ht="15.75" customHeight="1"/>
    <row r="4590" ht="15.75" customHeight="1"/>
    <row r="4591" ht="15.75" customHeight="1"/>
    <row r="4592" ht="15.75" customHeight="1"/>
    <row r="4593" ht="15.75" customHeight="1"/>
    <row r="4594" ht="15.75" customHeight="1"/>
    <row r="4595" ht="15.75" customHeight="1"/>
    <row r="4596" ht="15.75" customHeight="1"/>
    <row r="4597" ht="15.75" customHeight="1"/>
    <row r="4598" ht="15.75" customHeight="1"/>
    <row r="4599" ht="15.75" customHeight="1"/>
    <row r="4600" ht="15.75" customHeight="1"/>
    <row r="4601" ht="15.75" customHeight="1"/>
    <row r="4602" ht="15.75" customHeight="1"/>
    <row r="4603" ht="15.75" customHeight="1"/>
    <row r="4604" ht="15.75" customHeight="1"/>
    <row r="4605" ht="15.75" customHeight="1"/>
    <row r="4606" ht="15.75" customHeight="1"/>
    <row r="4607" ht="15.75" customHeight="1"/>
    <row r="4608" ht="15.75" customHeight="1"/>
    <row r="4609" ht="15.75" customHeight="1"/>
    <row r="4610" ht="15.75" customHeight="1"/>
    <row r="4611" ht="15.75" customHeight="1"/>
    <row r="4612" ht="15.75" customHeight="1"/>
    <row r="4613" ht="15.75" customHeight="1"/>
    <row r="4614" ht="15.75" customHeight="1"/>
    <row r="4615" ht="15.75" customHeight="1"/>
    <row r="4616" ht="15.75" customHeight="1"/>
    <row r="4617" ht="15.75" customHeight="1"/>
    <row r="4618" ht="15.75" customHeight="1"/>
    <row r="4619" ht="15.75" customHeight="1"/>
    <row r="4620" ht="15.75" customHeight="1"/>
    <row r="4621" ht="15.75" customHeight="1"/>
    <row r="4622" ht="15.75" customHeight="1"/>
    <row r="4623" ht="15.75" customHeight="1"/>
    <row r="4624" ht="15.75" customHeight="1"/>
    <row r="4625" ht="15.75" customHeight="1"/>
    <row r="4626" ht="15.75" customHeight="1"/>
    <row r="4627" ht="15.75" customHeight="1"/>
    <row r="4628" ht="15.75" customHeight="1"/>
    <row r="4629" ht="15.75" customHeight="1"/>
    <row r="4630" ht="15.75" customHeight="1"/>
    <row r="4631" ht="15.75" customHeight="1"/>
    <row r="4632" ht="15.75" customHeight="1"/>
    <row r="4633" ht="15.75" customHeight="1"/>
    <row r="4634" ht="15.75" customHeight="1"/>
    <row r="4635" ht="15.75" customHeight="1"/>
    <row r="4636" ht="15.75" customHeight="1"/>
    <row r="4637" ht="15.75" customHeight="1"/>
    <row r="4638" ht="15.75" customHeight="1"/>
    <row r="4639" ht="15.75" customHeight="1"/>
    <row r="4640" ht="15.75" customHeight="1"/>
    <row r="4641" ht="15.75" customHeight="1"/>
    <row r="4642" ht="15.75" customHeight="1"/>
    <row r="4643" ht="15.75" customHeight="1"/>
    <row r="4644" ht="15.75" customHeight="1"/>
    <row r="4645" ht="15.75" customHeight="1"/>
    <row r="4646" ht="15.75" customHeight="1"/>
    <row r="4647" ht="15.75" customHeight="1"/>
    <row r="4648" ht="15.75" customHeight="1"/>
    <row r="4649" ht="15.75" customHeight="1"/>
    <row r="4650" ht="15.75" customHeight="1"/>
    <row r="4651" ht="15.75" customHeight="1"/>
    <row r="4652" ht="15.75" customHeight="1"/>
    <row r="4653" ht="15.75" customHeight="1"/>
    <row r="4654" ht="15.75" customHeight="1"/>
    <row r="4655" ht="15.75" customHeight="1"/>
    <row r="4656" ht="15.75" customHeight="1"/>
    <row r="4657" ht="15.75" customHeight="1"/>
    <row r="4658" ht="15.75" customHeight="1"/>
    <row r="4659" ht="15.75" customHeight="1"/>
    <row r="4660" ht="15.75" customHeight="1"/>
    <row r="4661" ht="15.75" customHeight="1"/>
    <row r="4662" ht="15.75" customHeight="1"/>
    <row r="4663" ht="15.75" customHeight="1"/>
    <row r="4664" ht="15.75" customHeight="1"/>
    <row r="4665" ht="15.75" customHeight="1"/>
    <row r="4666" ht="15.75" customHeight="1"/>
    <row r="4667" ht="15.75" customHeight="1"/>
    <row r="4668" ht="15.75" customHeight="1"/>
    <row r="4669" ht="15.75" customHeight="1"/>
    <row r="4670" ht="15.75" customHeight="1"/>
    <row r="4671" ht="15.75" customHeight="1"/>
    <row r="4672" ht="15.75" customHeight="1"/>
    <row r="4673" ht="15.75" customHeight="1"/>
    <row r="4674" ht="15.75" customHeight="1"/>
    <row r="4675" ht="15.75" customHeight="1"/>
    <row r="4676" ht="15.75" customHeight="1"/>
    <row r="4677" ht="15.75" customHeight="1"/>
    <row r="4678" ht="15.75" customHeight="1"/>
    <row r="4679" ht="15.75" customHeight="1"/>
    <row r="4680" ht="15.75" customHeight="1"/>
    <row r="4681" ht="15.75" customHeight="1"/>
    <row r="4682" ht="15.75" customHeight="1"/>
    <row r="4683" ht="15.75" customHeight="1"/>
    <row r="4684" ht="15.75" customHeight="1"/>
    <row r="4685" ht="15.75" customHeight="1"/>
    <row r="4686" ht="15.75" customHeight="1"/>
    <row r="4687" ht="15.75" customHeight="1"/>
    <row r="4688" ht="15.75" customHeight="1"/>
    <row r="4689" ht="15.75" customHeight="1"/>
    <row r="4690" ht="15.75" customHeight="1"/>
    <row r="4691" ht="15.75" customHeight="1"/>
    <row r="4692" ht="15.75" customHeight="1"/>
    <row r="4693" ht="15.75" customHeight="1"/>
    <row r="4694" ht="15.75" customHeight="1"/>
    <row r="4695" ht="15.75" customHeight="1"/>
    <row r="4696" ht="15.75" customHeight="1"/>
    <row r="4697" ht="15.75" customHeight="1"/>
    <row r="4698" ht="15.75" customHeight="1"/>
    <row r="4699" ht="15.75" customHeight="1"/>
    <row r="4700" ht="15.75" customHeight="1"/>
    <row r="4701" ht="15.75" customHeight="1"/>
    <row r="4702" ht="15.75" customHeight="1"/>
    <row r="4703" ht="15.75" customHeight="1"/>
    <row r="4704" ht="15.75" customHeight="1"/>
    <row r="4705" ht="15.75" customHeight="1"/>
    <row r="4706" ht="15.75" customHeight="1"/>
    <row r="4707" ht="15.75" customHeight="1"/>
    <row r="4708" ht="15.75" customHeight="1"/>
    <row r="4709" ht="15.75" customHeight="1"/>
    <row r="4710" ht="15.75" customHeight="1"/>
    <row r="4711" ht="15.75" customHeight="1"/>
    <row r="4712" ht="15.75" customHeight="1"/>
    <row r="4713" ht="15.75" customHeight="1"/>
    <row r="4714" ht="15.75" customHeight="1"/>
    <row r="4715" ht="15.75" customHeight="1"/>
    <row r="4716" ht="15.75" customHeight="1"/>
    <row r="4717" ht="15.75" customHeight="1"/>
    <row r="4718" ht="15.75" customHeight="1"/>
    <row r="4719" ht="15.75" customHeight="1"/>
    <row r="4720" ht="15.75" customHeight="1"/>
    <row r="4721" ht="15.75" customHeight="1"/>
    <row r="4722" ht="15.75" customHeight="1"/>
    <row r="4723" ht="15.75" customHeight="1"/>
    <row r="4724" ht="15.75" customHeight="1"/>
    <row r="4725" ht="15.75" customHeight="1"/>
    <row r="4726" ht="15.75" customHeight="1"/>
    <row r="4727" ht="15.75" customHeight="1"/>
    <row r="4728" ht="15.75" customHeight="1"/>
    <row r="4729" ht="15.75" customHeight="1"/>
    <row r="4730" ht="15.75" customHeight="1"/>
    <row r="4731" ht="15.75" customHeight="1"/>
    <row r="4732" ht="15.75" customHeight="1"/>
    <row r="4733" ht="15.75" customHeight="1"/>
    <row r="4734" ht="15.75" customHeight="1"/>
    <row r="4735" ht="15.75" customHeight="1"/>
    <row r="4736" ht="15.75" customHeight="1"/>
    <row r="4737" ht="15.75" customHeight="1"/>
    <row r="4738" ht="15.75" customHeight="1"/>
    <row r="4739" ht="15.75" customHeight="1"/>
    <row r="4740" ht="15.75" customHeight="1"/>
    <row r="4741" ht="15.75" customHeight="1"/>
    <row r="4742" ht="15.75" customHeight="1"/>
    <row r="4743" ht="15.75" customHeight="1"/>
    <row r="4744" ht="15.75" customHeight="1"/>
    <row r="4745" ht="15.75" customHeight="1"/>
    <row r="4746" ht="15.75" customHeight="1"/>
    <row r="4747" ht="15.75" customHeight="1"/>
    <row r="4748" ht="15.75" customHeight="1"/>
    <row r="4749" ht="15.75" customHeight="1"/>
    <row r="4750" ht="15.75" customHeight="1"/>
    <row r="4751" ht="15.75" customHeight="1"/>
    <row r="4752" ht="15.75" customHeight="1"/>
    <row r="4753" ht="15.75" customHeight="1"/>
    <row r="4754" ht="15.75" customHeight="1"/>
    <row r="4755" ht="15.75" customHeight="1"/>
    <row r="4756" ht="15.75" customHeight="1"/>
    <row r="4757" ht="15.75" customHeight="1"/>
    <row r="4758" ht="15.75" customHeight="1"/>
    <row r="4759" ht="15.75" customHeight="1"/>
    <row r="4760" ht="15.75" customHeight="1"/>
    <row r="4761" ht="15.75" customHeight="1"/>
    <row r="4762" ht="15.75" customHeight="1"/>
    <row r="4763" ht="15.75" customHeight="1"/>
    <row r="4764" ht="15.75" customHeight="1"/>
    <row r="4765" ht="15.75" customHeight="1"/>
    <row r="4766" ht="15.75" customHeight="1"/>
    <row r="4767" ht="15.75" customHeight="1"/>
    <row r="4768" ht="15.75" customHeight="1"/>
    <row r="4769" ht="15.75" customHeight="1"/>
    <row r="4770" ht="15.75" customHeight="1"/>
    <row r="4771" ht="15.75" customHeight="1"/>
    <row r="4772" ht="15.75" customHeight="1"/>
    <row r="4773" ht="15.75" customHeight="1"/>
    <row r="4774" ht="15.75" customHeight="1"/>
    <row r="4775" ht="15.75" customHeight="1"/>
    <row r="4776" ht="15.75" customHeight="1"/>
    <row r="4777" ht="15.75" customHeight="1"/>
    <row r="4778" ht="15.75" customHeight="1"/>
    <row r="4779" ht="15.75" customHeight="1"/>
    <row r="4780" ht="15.75" customHeight="1"/>
    <row r="4781" ht="15.75" customHeight="1"/>
    <row r="4782" ht="15.75" customHeight="1"/>
    <row r="4783" ht="15.75" customHeight="1"/>
    <row r="4784" ht="15.75" customHeight="1"/>
    <row r="4785" ht="15.75" customHeight="1"/>
    <row r="4786" ht="15.75" customHeight="1"/>
    <row r="4787" ht="15.75" customHeight="1"/>
    <row r="4788" ht="15.75" customHeight="1"/>
    <row r="4789" ht="15.75" customHeight="1"/>
    <row r="4790" ht="15.75" customHeight="1"/>
    <row r="4791" ht="15.75" customHeight="1"/>
    <row r="4792" ht="15.75" customHeight="1"/>
    <row r="4793" ht="15.75" customHeight="1"/>
    <row r="4794" ht="15.75" customHeight="1"/>
    <row r="4795" ht="15.75" customHeight="1"/>
    <row r="4796" ht="15.75" customHeight="1"/>
    <row r="4797" ht="15.75" customHeight="1"/>
    <row r="4798" ht="15.75" customHeight="1"/>
    <row r="4799" ht="15.75" customHeight="1"/>
    <row r="4800" ht="15.75" customHeight="1"/>
    <row r="4801" ht="15.75" customHeight="1"/>
    <row r="4802" ht="15.75" customHeight="1"/>
    <row r="4803" ht="15.75" customHeight="1"/>
    <row r="4804" ht="15.75" customHeight="1"/>
    <row r="4805" ht="15.75" customHeight="1"/>
    <row r="4806" ht="15.75" customHeight="1"/>
    <row r="4807" ht="15.75" customHeight="1"/>
    <row r="4808" ht="15.75" customHeight="1"/>
    <row r="4809" ht="15.75" customHeight="1"/>
    <row r="4810" ht="15.75" customHeight="1"/>
    <row r="4811" ht="15.75" customHeight="1"/>
    <row r="4812" ht="15.75" customHeight="1"/>
    <row r="4813" ht="15.75" customHeight="1"/>
    <row r="4814" ht="15.75" customHeight="1"/>
    <row r="4815" ht="15.75" customHeight="1"/>
    <row r="4816" ht="15.75" customHeight="1"/>
    <row r="4817" ht="15.75" customHeight="1"/>
    <row r="4818" ht="15.75" customHeight="1"/>
    <row r="4819" ht="15.75" customHeight="1"/>
    <row r="4820" ht="15.75" customHeight="1"/>
    <row r="4821" ht="15.75" customHeight="1"/>
    <row r="4822" ht="15.75" customHeight="1"/>
    <row r="4823" ht="15.75" customHeight="1"/>
    <row r="4824" ht="15.75" customHeight="1"/>
    <row r="4825" ht="15.75" customHeight="1"/>
    <row r="4826" ht="15.75" customHeight="1"/>
    <row r="4827" ht="15.75" customHeight="1"/>
    <row r="4828" ht="15.75" customHeight="1"/>
    <row r="4829" ht="15.75" customHeight="1"/>
    <row r="4830" ht="15.75" customHeight="1"/>
    <row r="4831" ht="15.75" customHeight="1"/>
    <row r="4832" ht="15.75" customHeight="1"/>
    <row r="4833" ht="15.75" customHeight="1"/>
    <row r="4834" ht="15.75" customHeight="1"/>
    <row r="4835" ht="15.75" customHeight="1"/>
    <row r="4836" ht="15.75" customHeight="1"/>
    <row r="4837" ht="15.75" customHeight="1"/>
    <row r="4838" ht="15.75" customHeight="1"/>
    <row r="4839" ht="15.75" customHeight="1"/>
    <row r="4840" ht="15.75" customHeight="1"/>
    <row r="4841" ht="15.75" customHeight="1"/>
    <row r="4842" ht="15.75" customHeight="1"/>
    <row r="4843" ht="15.75" customHeight="1"/>
    <row r="4844" ht="15.75" customHeight="1"/>
    <row r="4845" ht="15.75" customHeight="1"/>
    <row r="4846" ht="15.75" customHeight="1"/>
    <row r="4847" ht="15.75" customHeight="1"/>
    <row r="4848" ht="15.75" customHeight="1"/>
    <row r="4849" ht="15.75" customHeight="1"/>
    <row r="4850" ht="15.75" customHeight="1"/>
    <row r="4851" ht="15.75" customHeight="1"/>
    <row r="4852" ht="15.75" customHeight="1"/>
    <row r="4853" ht="15.75" customHeight="1"/>
    <row r="4854" ht="15.75" customHeight="1"/>
    <row r="4855" ht="15.75" customHeight="1"/>
    <row r="4856" ht="15.75" customHeight="1"/>
    <row r="4857" ht="15.75" customHeight="1"/>
    <row r="4858" ht="15.75" customHeight="1"/>
    <row r="4859" ht="15.75" customHeight="1"/>
    <row r="4860" ht="15.75" customHeight="1"/>
    <row r="4861" ht="15.75" customHeight="1"/>
    <row r="4862" ht="15.75" customHeight="1"/>
    <row r="4863" ht="15.75" customHeight="1"/>
    <row r="4864" ht="15.75" customHeight="1"/>
    <row r="4865" ht="15.75" customHeight="1"/>
    <row r="4866" ht="15.75" customHeight="1"/>
    <row r="4867" ht="15.75" customHeight="1"/>
    <row r="4868" ht="15.75" customHeight="1"/>
    <row r="4869" ht="15.75" customHeight="1"/>
    <row r="4870" ht="15.75" customHeight="1"/>
    <row r="4871" ht="15.75" customHeight="1"/>
    <row r="4872" ht="15.75" customHeight="1"/>
    <row r="4873" ht="15.75" customHeight="1"/>
    <row r="4874" ht="15.75" customHeight="1"/>
    <row r="4875" ht="15.75" customHeight="1"/>
    <row r="4876" ht="15.75" customHeight="1"/>
    <row r="4877" ht="15.75" customHeight="1"/>
    <row r="4878" ht="15.75" customHeight="1"/>
    <row r="4879" ht="15.75" customHeight="1"/>
    <row r="4880" ht="15.75" customHeight="1"/>
    <row r="4881" ht="15.75" customHeight="1"/>
    <row r="4882" ht="15.75" customHeight="1"/>
    <row r="4883" ht="15.75" customHeight="1"/>
    <row r="4884" ht="15.75" customHeight="1"/>
    <row r="4885" ht="15.75" customHeight="1"/>
    <row r="4886" ht="15.75" customHeight="1"/>
    <row r="4887" ht="15.75" customHeight="1"/>
    <row r="4888" ht="15.75" customHeight="1"/>
    <row r="4889" ht="15.75" customHeight="1"/>
    <row r="4890" ht="15.75" customHeight="1"/>
    <row r="4891" ht="15.75" customHeight="1"/>
    <row r="4892" ht="15.75" customHeight="1"/>
    <row r="4893" ht="15.75" customHeight="1"/>
    <row r="4894" ht="15.75" customHeight="1"/>
    <row r="4895" ht="15.75" customHeight="1"/>
    <row r="4896" ht="15.75" customHeight="1"/>
    <row r="4897" ht="15.75" customHeight="1"/>
    <row r="4898" ht="15.75" customHeight="1"/>
    <row r="4899" ht="15.75" customHeight="1"/>
    <row r="4900" ht="15.75" customHeight="1"/>
    <row r="4901" ht="15.75" customHeight="1"/>
    <row r="4902" ht="15.75" customHeight="1"/>
    <row r="4903" ht="15.75" customHeight="1"/>
    <row r="4904" ht="15.75" customHeight="1"/>
    <row r="4905" ht="15.75" customHeight="1"/>
    <row r="4906" ht="15.75" customHeight="1"/>
    <row r="4907" ht="15.75" customHeight="1"/>
    <row r="4908" ht="15.75" customHeight="1"/>
    <row r="4909" ht="15.75" customHeight="1"/>
    <row r="4910" ht="15.75" customHeight="1"/>
    <row r="4911" ht="15.75" customHeight="1"/>
    <row r="4912" ht="15.75" customHeight="1"/>
    <row r="4913" ht="15.75" customHeight="1"/>
    <row r="4914" ht="15.75" customHeight="1"/>
    <row r="4915" ht="15.75" customHeight="1"/>
    <row r="4916" ht="15.75" customHeight="1"/>
    <row r="4917" ht="15.75" customHeight="1"/>
    <row r="4918" ht="15.75" customHeight="1"/>
    <row r="4919" ht="15.75" customHeight="1"/>
    <row r="4920" ht="15.75" customHeight="1"/>
    <row r="4921" ht="15.75" customHeight="1"/>
    <row r="4922" ht="15.75" customHeight="1"/>
    <row r="4923" ht="15.75" customHeight="1"/>
    <row r="4924" ht="15.75" customHeight="1"/>
    <row r="4925" ht="15.75" customHeight="1"/>
    <row r="4926" ht="15.75" customHeight="1"/>
    <row r="4927" ht="15.75" customHeight="1"/>
    <row r="4928" ht="15.75" customHeight="1"/>
    <row r="4929" ht="15.75" customHeight="1"/>
    <row r="4930" ht="15.75" customHeight="1"/>
    <row r="4931" ht="15.75" customHeight="1"/>
    <row r="4932" ht="15.75" customHeight="1"/>
    <row r="4933" ht="15.75" customHeight="1"/>
    <row r="4934" ht="15.75" customHeight="1"/>
    <row r="4935" ht="15.75" customHeight="1"/>
    <row r="4936" ht="15.75" customHeight="1"/>
    <row r="4937" ht="15.75" customHeight="1"/>
    <row r="4938" ht="15.75" customHeight="1"/>
    <row r="4939" ht="15.75" customHeight="1"/>
    <row r="4940" ht="15.75" customHeight="1"/>
    <row r="4941" ht="15.75" customHeight="1"/>
    <row r="4942" ht="15.75" customHeight="1"/>
    <row r="4943" ht="15.75" customHeight="1"/>
    <row r="4944" ht="15.75" customHeight="1"/>
    <row r="4945" ht="15.75" customHeight="1"/>
    <row r="4946" ht="15.75" customHeight="1"/>
    <row r="4947" ht="15.75" customHeight="1"/>
    <row r="4948" ht="15.75" customHeight="1"/>
    <row r="4949" ht="15.75" customHeight="1"/>
    <row r="4950" ht="15.75" customHeight="1"/>
    <row r="4951" ht="15.75" customHeight="1"/>
    <row r="4952" ht="15.75" customHeight="1"/>
    <row r="4953" ht="15.75" customHeight="1"/>
    <row r="4954" ht="15.75" customHeight="1"/>
    <row r="4955" ht="15.75" customHeight="1"/>
    <row r="4956" ht="15.75" customHeight="1"/>
    <row r="4957" ht="15.75" customHeight="1"/>
    <row r="4958" ht="15.75" customHeight="1"/>
    <row r="4959" ht="15.75" customHeight="1"/>
    <row r="4960" ht="15.75" customHeight="1"/>
    <row r="4961" ht="15.75" customHeight="1"/>
    <row r="4962" ht="15.75" customHeight="1"/>
    <row r="4963" ht="15.75" customHeight="1"/>
    <row r="4964" ht="15.75" customHeight="1"/>
    <row r="4965" ht="15.75" customHeight="1"/>
    <row r="4966" ht="15.75" customHeight="1"/>
    <row r="4967" ht="15.75" customHeight="1"/>
    <row r="4968" ht="15.75" customHeight="1"/>
    <row r="4969" ht="15.75" customHeight="1"/>
    <row r="4970" ht="15.75" customHeight="1"/>
    <row r="4971" ht="15.75" customHeight="1"/>
    <row r="4972" ht="15.75" customHeight="1"/>
    <row r="4973" ht="15.75" customHeight="1"/>
    <row r="4974" ht="15.75" customHeight="1"/>
    <row r="4975" ht="15.75" customHeight="1"/>
    <row r="4976" ht="15.75" customHeight="1"/>
    <row r="4977" ht="15.75" customHeight="1"/>
    <row r="4978" ht="15.75" customHeight="1"/>
    <row r="4979" ht="15.75" customHeight="1"/>
    <row r="4980" ht="15.75" customHeight="1"/>
    <row r="4981" ht="15.75" customHeight="1"/>
    <row r="4982" ht="15.75" customHeight="1"/>
    <row r="4983" ht="15.75" customHeight="1"/>
    <row r="4984" ht="15.75" customHeight="1"/>
    <row r="4985" ht="15.75" customHeight="1"/>
    <row r="4986" ht="15.75" customHeight="1"/>
    <row r="4987" ht="15.75" customHeight="1"/>
    <row r="4988" ht="15.75" customHeight="1"/>
    <row r="4989" ht="15.75" customHeight="1"/>
    <row r="4990" ht="15.75" customHeight="1"/>
    <row r="4991" ht="15.75" customHeight="1"/>
    <row r="4992" ht="15.75" customHeight="1"/>
    <row r="4993" ht="15.75" customHeight="1"/>
    <row r="4994" ht="15.75" customHeight="1"/>
    <row r="4995" ht="15.75" customHeight="1"/>
    <row r="4996" ht="15.75" customHeight="1"/>
    <row r="4997" ht="15.75" customHeight="1"/>
    <row r="4998" ht="15.75" customHeight="1"/>
    <row r="4999" ht="15.75" customHeight="1"/>
    <row r="5000" ht="15.75" customHeight="1"/>
    <row r="5001" ht="15.75" customHeight="1"/>
    <row r="5002" ht="15.75" customHeight="1"/>
    <row r="5003" ht="15.75" customHeight="1"/>
    <row r="5004" ht="15.75" customHeight="1"/>
    <row r="5005" ht="15.75" customHeight="1"/>
    <row r="5006" ht="15.75" customHeight="1"/>
    <row r="5007" ht="15.75" customHeight="1"/>
    <row r="5008" ht="15.75" customHeight="1"/>
    <row r="5009" ht="15.75" customHeight="1"/>
    <row r="5010" ht="15.75" customHeight="1"/>
    <row r="5011" ht="15.75" customHeight="1"/>
    <row r="5012" ht="15.75" customHeight="1"/>
    <row r="5013" ht="15.75" customHeight="1"/>
    <row r="5014" ht="15.75" customHeight="1"/>
    <row r="5015" ht="15.75" customHeight="1"/>
    <row r="5016" ht="15.75" customHeight="1"/>
    <row r="5017" ht="15.75" customHeight="1"/>
    <row r="5018" ht="15.75" customHeight="1"/>
    <row r="5019" ht="15.75" customHeight="1"/>
    <row r="5020" ht="15.75" customHeight="1"/>
    <row r="5021" ht="15.75" customHeight="1"/>
    <row r="5022" ht="15.75" customHeight="1"/>
    <row r="5023" ht="15.75" customHeight="1"/>
    <row r="5024" ht="15.75" customHeight="1"/>
    <row r="5025" ht="15.75" customHeight="1"/>
    <row r="5026" ht="15.75" customHeight="1"/>
    <row r="5027" ht="15.75" customHeight="1"/>
    <row r="5028" ht="15.75" customHeight="1"/>
    <row r="5029" ht="15.75" customHeight="1"/>
    <row r="5030" ht="15.75" customHeight="1"/>
    <row r="5031" ht="15.75" customHeight="1"/>
    <row r="5032" ht="15.75" customHeight="1"/>
    <row r="5033" ht="15.75" customHeight="1"/>
    <row r="5034" ht="15.75" customHeight="1"/>
    <row r="5035" ht="15.75" customHeight="1"/>
    <row r="5036" ht="15.75" customHeight="1"/>
    <row r="5037" ht="15.75" customHeight="1"/>
    <row r="5038" ht="15.75" customHeight="1"/>
    <row r="5039" ht="15.75" customHeight="1"/>
    <row r="5040" ht="15.75" customHeight="1"/>
    <row r="5041" ht="15.75" customHeight="1"/>
    <row r="5042" ht="15.75" customHeight="1"/>
    <row r="5043" ht="15.75" customHeight="1"/>
    <row r="5044" ht="15.75" customHeight="1"/>
    <row r="5045" ht="15.75" customHeight="1"/>
    <row r="5046" ht="15.75" customHeight="1"/>
    <row r="5047" ht="15.75" customHeight="1"/>
    <row r="5048" ht="15.75" customHeight="1"/>
    <row r="5049" ht="15.75" customHeight="1"/>
    <row r="5050" ht="15.75" customHeight="1"/>
    <row r="5051" ht="15.75" customHeight="1"/>
    <row r="5052" ht="15.75" customHeight="1"/>
    <row r="5053" ht="15.75" customHeight="1"/>
    <row r="5054" ht="15.75" customHeight="1"/>
    <row r="5055" ht="15.75" customHeight="1"/>
    <row r="5056" ht="15.75" customHeight="1"/>
    <row r="5057" ht="15.75" customHeight="1"/>
    <row r="5058" ht="15.75" customHeight="1"/>
    <row r="5059" ht="15.75" customHeight="1"/>
    <row r="5060" ht="15.75" customHeight="1"/>
    <row r="5061" ht="15.75" customHeight="1"/>
    <row r="5062" ht="15.75" customHeight="1"/>
    <row r="5063" ht="15.75" customHeight="1"/>
    <row r="5064" ht="15.75" customHeight="1"/>
    <row r="5065" ht="15.75" customHeight="1"/>
    <row r="5066" ht="15.75" customHeight="1"/>
    <row r="5067" ht="15.75" customHeight="1"/>
    <row r="5068" ht="15.75" customHeight="1"/>
    <row r="5069" ht="15.75" customHeight="1"/>
    <row r="5070" ht="15.75" customHeight="1"/>
    <row r="5071" ht="15.75" customHeight="1"/>
    <row r="5072" ht="15.75" customHeight="1"/>
    <row r="5073" ht="15.75" customHeight="1"/>
    <row r="5074" ht="15.75" customHeight="1"/>
    <row r="5075" ht="15.75" customHeight="1"/>
    <row r="5076" ht="15.75" customHeight="1"/>
    <row r="5077" ht="15.75" customHeight="1"/>
    <row r="5078" ht="15.75" customHeight="1"/>
    <row r="5079" ht="15.75" customHeight="1"/>
    <row r="5080" ht="15.75" customHeight="1"/>
    <row r="5081" ht="15.75" customHeight="1"/>
    <row r="5082" ht="15.75" customHeight="1"/>
    <row r="5083" ht="15.75" customHeight="1"/>
    <row r="5084" ht="15.75" customHeight="1"/>
    <row r="5085" ht="15.75" customHeight="1"/>
    <row r="5086" ht="15.75" customHeight="1"/>
    <row r="5087" ht="15.75" customHeight="1"/>
    <row r="5088" ht="15.75" customHeight="1"/>
    <row r="5089" ht="15.75" customHeight="1"/>
    <row r="5090" ht="15.75" customHeight="1"/>
    <row r="5091" ht="15.75" customHeight="1"/>
    <row r="5092" ht="15.75" customHeight="1"/>
    <row r="5093" ht="15.75" customHeight="1"/>
    <row r="5094" ht="15.75" customHeight="1"/>
    <row r="5095" ht="15.75" customHeight="1"/>
    <row r="5096" ht="15.75" customHeight="1"/>
    <row r="5097" ht="15.75" customHeight="1"/>
    <row r="5098" ht="15.75" customHeight="1"/>
    <row r="5099" ht="15.75" customHeight="1"/>
    <row r="5100" ht="15.75" customHeight="1"/>
    <row r="5101" ht="15.75" customHeight="1"/>
    <row r="5102" ht="15.75" customHeight="1"/>
    <row r="5103" ht="15.75" customHeight="1"/>
    <row r="5104" ht="15.75" customHeight="1"/>
    <row r="5105" ht="15.75" customHeight="1"/>
    <row r="5106" ht="15.75" customHeight="1"/>
    <row r="5107" ht="15.75" customHeight="1"/>
    <row r="5108" ht="15.75" customHeight="1"/>
    <row r="5109" ht="15.75" customHeight="1"/>
    <row r="5110" ht="15.75" customHeight="1"/>
    <row r="5111" ht="15.75" customHeight="1"/>
    <row r="5112" ht="15.75" customHeight="1"/>
    <row r="5113" ht="15.75" customHeight="1"/>
    <row r="5114" ht="15.75" customHeight="1"/>
    <row r="5115" ht="15.75" customHeight="1"/>
    <row r="5116" ht="15.75" customHeight="1"/>
    <row r="5117" ht="15.75" customHeight="1"/>
    <row r="5118" ht="15.75" customHeight="1"/>
    <row r="5119" ht="15.75" customHeight="1"/>
    <row r="5120" ht="15.75" customHeight="1"/>
    <row r="5121" ht="15.75" customHeight="1"/>
    <row r="5122" ht="15.75" customHeight="1"/>
    <row r="5123" ht="15.75" customHeight="1"/>
    <row r="5124" ht="15.75" customHeight="1"/>
    <row r="5125" ht="15.75" customHeight="1"/>
    <row r="5126" ht="15.75" customHeight="1"/>
    <row r="5127" ht="15.75" customHeight="1"/>
    <row r="5128" ht="15.75" customHeight="1"/>
    <row r="5129" ht="15.75" customHeight="1"/>
    <row r="5130" ht="15.75" customHeight="1"/>
    <row r="5131" ht="15.75" customHeight="1"/>
    <row r="5132" ht="15.75" customHeight="1"/>
    <row r="5133" ht="15.75" customHeight="1"/>
    <row r="5134" ht="15.75" customHeight="1"/>
    <row r="5135" ht="15.75" customHeight="1"/>
    <row r="5136" ht="15.75" customHeight="1"/>
    <row r="5137" ht="15.75" customHeight="1"/>
    <row r="5138" ht="15.75" customHeight="1"/>
    <row r="5139" ht="15.75" customHeight="1"/>
    <row r="5140" ht="15.75" customHeight="1"/>
    <row r="5141" ht="15.75" customHeight="1"/>
    <row r="5142" ht="15.75" customHeight="1"/>
    <row r="5143" ht="15.75" customHeight="1"/>
    <row r="5144" ht="15.75" customHeight="1"/>
    <row r="5145" ht="15.75" customHeight="1"/>
    <row r="5146" ht="15.75" customHeight="1"/>
    <row r="5147" ht="15.75" customHeight="1"/>
    <row r="5148" ht="15.75" customHeight="1"/>
    <row r="5149" ht="15.75" customHeight="1"/>
    <row r="5150" ht="15.75" customHeight="1"/>
    <row r="5151" ht="15.75" customHeight="1"/>
    <row r="5152" ht="15.75" customHeight="1"/>
    <row r="5153" ht="15.75" customHeight="1"/>
    <row r="5154" ht="15.75" customHeight="1"/>
    <row r="5155" ht="15.75" customHeight="1"/>
    <row r="5156" ht="15.75" customHeight="1"/>
    <row r="5157" ht="15.75" customHeight="1"/>
    <row r="5158" ht="15.75" customHeight="1"/>
    <row r="5159" ht="15.75" customHeight="1"/>
    <row r="5160" ht="15.75" customHeight="1"/>
    <row r="5161" ht="15.75" customHeight="1"/>
    <row r="5162" ht="15.75" customHeight="1"/>
    <row r="5163" ht="15.75" customHeight="1"/>
    <row r="5164" ht="15.75" customHeight="1"/>
    <row r="5165" ht="15.75" customHeight="1"/>
    <row r="5166" ht="15.75" customHeight="1"/>
    <row r="5167" ht="15.75" customHeight="1"/>
    <row r="5168" ht="15.75" customHeight="1"/>
    <row r="5169" ht="15.75" customHeight="1"/>
    <row r="5170" ht="15.75" customHeight="1"/>
    <row r="5171" ht="15.75" customHeight="1"/>
    <row r="5172" ht="15.75" customHeight="1"/>
    <row r="5173" ht="15.75" customHeight="1"/>
    <row r="5174" ht="15.75" customHeight="1"/>
    <row r="5175" ht="15.75" customHeight="1"/>
    <row r="5176" ht="15.75" customHeight="1"/>
    <row r="5177" ht="15.75" customHeight="1"/>
    <row r="5178" ht="15.75" customHeight="1"/>
    <row r="5179" ht="15.75" customHeight="1"/>
    <row r="5180" ht="15.75" customHeight="1"/>
    <row r="5181" ht="15.75" customHeight="1"/>
    <row r="5182" ht="15.75" customHeight="1"/>
    <row r="5183" ht="15.75" customHeight="1"/>
    <row r="5184" ht="15.75" customHeight="1"/>
    <row r="5185" ht="15.75" customHeight="1"/>
    <row r="5186" ht="15.75" customHeight="1"/>
    <row r="5187" ht="15.75" customHeight="1"/>
    <row r="5188" ht="15.75" customHeight="1"/>
    <row r="5189" ht="15.75" customHeight="1"/>
    <row r="5190" ht="15.75" customHeight="1"/>
    <row r="5191" ht="15.75" customHeight="1"/>
    <row r="5192" ht="15.75" customHeight="1"/>
    <row r="5193" ht="15.75" customHeight="1"/>
    <row r="5194" ht="15.75" customHeight="1"/>
    <row r="5195" ht="15.75" customHeight="1"/>
    <row r="5196" ht="15.75" customHeight="1"/>
    <row r="5197" ht="15.75" customHeight="1"/>
    <row r="5198" ht="15.75" customHeight="1"/>
    <row r="5199" ht="15.75" customHeight="1"/>
    <row r="5200" ht="15.75" customHeight="1"/>
    <row r="5201" ht="15.75" customHeight="1"/>
    <row r="5202" ht="15.75" customHeight="1"/>
    <row r="5203" ht="15.75" customHeight="1"/>
    <row r="5204" ht="15.75" customHeight="1"/>
    <row r="5205" ht="15.75" customHeight="1"/>
    <row r="5206" ht="15.75" customHeight="1"/>
    <row r="5207" ht="15.75" customHeight="1"/>
    <row r="5208" ht="15.75" customHeight="1"/>
    <row r="5209" ht="15.75" customHeight="1"/>
    <row r="5210" ht="15.75" customHeight="1"/>
    <row r="5211" ht="15.75" customHeight="1"/>
    <row r="5212" ht="15.75" customHeight="1"/>
    <row r="5213" ht="15.75" customHeight="1"/>
    <row r="5214" ht="15.75" customHeight="1"/>
    <row r="5215" ht="15.75" customHeight="1"/>
    <row r="5216" ht="15.75" customHeight="1"/>
    <row r="5217" ht="15.75" customHeight="1"/>
    <row r="5218" ht="15.75" customHeight="1"/>
    <row r="5219" ht="15.75" customHeight="1"/>
    <row r="5220" ht="15.75" customHeight="1"/>
    <row r="5221" ht="15.75" customHeight="1"/>
    <row r="5222" ht="15.75" customHeight="1"/>
    <row r="5223" ht="15.75" customHeight="1"/>
    <row r="5224" ht="15.75" customHeight="1"/>
    <row r="5225" ht="15.75" customHeight="1"/>
    <row r="5226" ht="15.75" customHeight="1"/>
    <row r="5227" ht="15.75" customHeight="1"/>
    <row r="5228" ht="15.75" customHeight="1"/>
    <row r="5229" ht="15.75" customHeight="1"/>
    <row r="5230" ht="15.75" customHeight="1"/>
    <row r="5231" ht="15.75" customHeight="1"/>
    <row r="5232" ht="15.75" customHeight="1"/>
    <row r="5233" ht="15.75" customHeight="1"/>
    <row r="5234" ht="15.75" customHeight="1"/>
    <row r="5235" ht="15.75" customHeight="1"/>
    <row r="5236" ht="15.75" customHeight="1"/>
    <row r="5237" ht="15.75" customHeight="1"/>
    <row r="5238" ht="15.75" customHeight="1"/>
    <row r="5239" ht="15.75" customHeight="1"/>
    <row r="5240" ht="15.75" customHeight="1"/>
    <row r="5241" ht="15.75" customHeight="1"/>
    <row r="5242" ht="15.75" customHeight="1"/>
    <row r="5243" ht="15.75" customHeight="1"/>
    <row r="5244" ht="15.75" customHeight="1"/>
    <row r="5245" ht="15.75" customHeight="1"/>
    <row r="5246" ht="15.75" customHeight="1"/>
    <row r="5247" ht="15.75" customHeight="1"/>
    <row r="5248" ht="15.75" customHeight="1"/>
    <row r="5249" ht="15.75" customHeight="1"/>
    <row r="5250" ht="15.75" customHeight="1"/>
    <row r="5251" ht="15.75" customHeight="1"/>
    <row r="5252" ht="15.75" customHeight="1"/>
    <row r="5253" ht="15.75" customHeight="1"/>
    <row r="5254" ht="15.75" customHeight="1"/>
    <row r="5255" ht="15.75" customHeight="1"/>
    <row r="5256" ht="15.75" customHeight="1"/>
    <row r="5257" ht="15.75" customHeight="1"/>
    <row r="5258" ht="15.75" customHeight="1"/>
    <row r="5259" ht="15.75" customHeight="1"/>
    <row r="5260" ht="15.75" customHeight="1"/>
    <row r="5261" ht="15.75" customHeight="1"/>
    <row r="5262" ht="15.75" customHeight="1"/>
    <row r="5263" ht="15.75" customHeight="1"/>
    <row r="5264" ht="15.75" customHeight="1"/>
    <row r="5265" ht="15.75" customHeight="1"/>
    <row r="5266" ht="15.75" customHeight="1"/>
    <row r="5267" ht="15.75" customHeight="1"/>
    <row r="5268" ht="15.75" customHeight="1"/>
    <row r="5269" ht="15.75" customHeight="1"/>
    <row r="5270" ht="15.75" customHeight="1"/>
    <row r="5271" ht="15.75" customHeight="1"/>
    <row r="5272" ht="15.75" customHeight="1"/>
    <row r="5273" ht="15.75" customHeight="1"/>
    <row r="5274" ht="15.75" customHeight="1"/>
    <row r="5275" ht="15.75" customHeight="1"/>
    <row r="5276" ht="15.75" customHeight="1"/>
    <row r="5277" ht="15.75" customHeight="1"/>
    <row r="5278" ht="15.75" customHeight="1"/>
    <row r="5279" ht="15.75" customHeight="1"/>
    <row r="5280" ht="15.75" customHeight="1"/>
    <row r="5281" ht="15.75" customHeight="1"/>
    <row r="5282" ht="15.75" customHeight="1"/>
    <row r="5283" ht="15.75" customHeight="1"/>
    <row r="5284" ht="15.75" customHeight="1"/>
    <row r="5285" ht="15.75" customHeight="1"/>
    <row r="5286" ht="15.75" customHeight="1"/>
    <row r="5287" ht="15.75" customHeight="1"/>
    <row r="5288" ht="15.75" customHeight="1"/>
    <row r="5289" ht="15.75" customHeight="1"/>
    <row r="5290" ht="15.75" customHeight="1"/>
    <row r="5291" ht="15.75" customHeight="1"/>
    <row r="5292" ht="15.75" customHeight="1"/>
    <row r="5293" ht="15.75" customHeight="1"/>
    <row r="5294" ht="15.75" customHeight="1"/>
    <row r="5295" ht="15.75" customHeight="1"/>
    <row r="5296" ht="15.75" customHeight="1"/>
    <row r="5297" ht="15.75" customHeight="1"/>
    <row r="5298" ht="15.75" customHeight="1"/>
    <row r="5299" ht="15.75" customHeight="1"/>
    <row r="5300" ht="15.75" customHeight="1"/>
    <row r="5301" ht="15.75" customHeight="1"/>
    <row r="5302" ht="15.75" customHeight="1"/>
    <row r="5303" ht="15.75" customHeight="1"/>
    <row r="5304" ht="15.75" customHeight="1"/>
    <row r="5305" ht="15.75" customHeight="1"/>
    <row r="5306" ht="15.75" customHeight="1"/>
    <row r="5307" ht="15.75" customHeight="1"/>
    <row r="5308" ht="15.75" customHeight="1"/>
    <row r="5309" ht="15.75" customHeight="1"/>
    <row r="5310" ht="15.75" customHeight="1"/>
    <row r="5311" ht="15.75" customHeight="1"/>
    <row r="5312" ht="15.75" customHeight="1"/>
    <row r="5313" ht="15.75" customHeight="1"/>
    <row r="5314" ht="15.75" customHeight="1"/>
    <row r="5315" ht="15.75" customHeight="1"/>
    <row r="5316" ht="15.75" customHeight="1"/>
    <row r="5317" ht="15.75" customHeight="1"/>
    <row r="5318" ht="15.75" customHeight="1"/>
    <row r="5319" ht="15.75" customHeight="1"/>
    <row r="5320" ht="15.75" customHeight="1"/>
    <row r="5321" ht="15.75" customHeight="1"/>
    <row r="5322" ht="15.75" customHeight="1"/>
    <row r="5323" ht="15.75" customHeight="1"/>
    <row r="5324" ht="15.75" customHeight="1"/>
    <row r="5325" ht="15.75" customHeight="1"/>
    <row r="5326" ht="15.75" customHeight="1"/>
    <row r="5327" ht="15.75" customHeight="1"/>
    <row r="5328" ht="15.75" customHeight="1"/>
    <row r="5329" ht="15.75" customHeight="1"/>
    <row r="5330" ht="15.75" customHeight="1"/>
    <row r="5331" ht="15.75" customHeight="1"/>
    <row r="5332" ht="15.75" customHeight="1"/>
    <row r="5333" ht="15.75" customHeight="1"/>
    <row r="5334" ht="15.75" customHeight="1"/>
    <row r="5335" ht="15.75" customHeight="1"/>
    <row r="5336" ht="15.75" customHeight="1"/>
    <row r="5337" ht="15.75" customHeight="1"/>
    <row r="5338" ht="15.75" customHeight="1"/>
    <row r="5339" ht="15.75" customHeight="1"/>
    <row r="5340" ht="15.75" customHeight="1"/>
    <row r="5341" ht="15.75" customHeight="1"/>
    <row r="5342" ht="15.75" customHeight="1"/>
    <row r="5343" ht="15.75" customHeight="1"/>
    <row r="5344" ht="15.75" customHeight="1"/>
    <row r="5345" ht="15.75" customHeight="1"/>
    <row r="5346" ht="15.75" customHeight="1"/>
    <row r="5347" ht="15.75" customHeight="1"/>
    <row r="5348" ht="15.75" customHeight="1"/>
    <row r="5349" ht="15.75" customHeight="1"/>
    <row r="5350" ht="15.75" customHeight="1"/>
    <row r="5351" ht="15.75" customHeight="1"/>
    <row r="5352" ht="15.75" customHeight="1"/>
    <row r="5353" ht="15.75" customHeight="1"/>
    <row r="5354" ht="15.75" customHeight="1"/>
    <row r="5355" ht="15.75" customHeight="1"/>
    <row r="5356" ht="15.75" customHeight="1"/>
    <row r="5357" ht="15.75" customHeight="1"/>
    <row r="5358" ht="15.75" customHeight="1"/>
    <row r="5359" ht="15.75" customHeight="1"/>
    <row r="5360" ht="15.75" customHeight="1"/>
    <row r="5361" ht="15.75" customHeight="1"/>
    <row r="5362" ht="15.75" customHeight="1"/>
    <row r="5363" ht="15.75" customHeight="1"/>
    <row r="5364" ht="15.75" customHeight="1"/>
    <row r="5365" ht="15.75" customHeight="1"/>
    <row r="5366" ht="15.75" customHeight="1"/>
    <row r="5367" ht="15.75" customHeight="1"/>
    <row r="5368" ht="15.75" customHeight="1"/>
    <row r="5369" ht="15.75" customHeight="1"/>
    <row r="5370" ht="15.75" customHeight="1"/>
    <row r="5371" ht="15.75" customHeight="1"/>
    <row r="5372" ht="15.75" customHeight="1"/>
    <row r="5373" ht="15.75" customHeight="1"/>
    <row r="5374" ht="15.75" customHeight="1"/>
    <row r="5375" ht="15.75" customHeight="1"/>
    <row r="5376" ht="15.75" customHeight="1"/>
    <row r="5377" ht="15.75" customHeight="1"/>
    <row r="5378" ht="15.75" customHeight="1"/>
    <row r="5379" ht="15.75" customHeight="1"/>
    <row r="5380" ht="15.75" customHeight="1"/>
    <row r="5381" ht="15.75" customHeight="1"/>
    <row r="5382" ht="15.75" customHeight="1"/>
    <row r="5383" ht="15.75" customHeight="1"/>
    <row r="5384" ht="15.75" customHeight="1"/>
    <row r="5385" ht="15.75" customHeight="1"/>
    <row r="5386" ht="15.75" customHeight="1"/>
    <row r="5387" ht="15.75" customHeight="1"/>
    <row r="5388" ht="15.75" customHeight="1"/>
    <row r="5389" ht="15.75" customHeight="1"/>
    <row r="5390" ht="15.75" customHeight="1"/>
    <row r="5391" ht="15.75" customHeight="1"/>
    <row r="5392" ht="15.75" customHeight="1"/>
    <row r="5393" ht="15.75" customHeight="1"/>
    <row r="5394" ht="15.75" customHeight="1"/>
    <row r="5395" ht="15.75" customHeight="1"/>
    <row r="5396" ht="15.75" customHeight="1"/>
    <row r="5397" ht="15.75" customHeight="1"/>
    <row r="5398" ht="15.75" customHeight="1"/>
    <row r="5399" ht="15.75" customHeight="1"/>
    <row r="5400" ht="15.75" customHeight="1"/>
    <row r="5401" ht="15.75" customHeight="1"/>
    <row r="5402" ht="15.75" customHeight="1"/>
    <row r="5403" ht="15.75" customHeight="1"/>
    <row r="5404" ht="15.75" customHeight="1"/>
    <row r="5405" ht="15.75" customHeight="1"/>
    <row r="5406" ht="15.75" customHeight="1"/>
    <row r="5407" ht="15.75" customHeight="1"/>
    <row r="5408" ht="15.75" customHeight="1"/>
    <row r="5409" ht="15.75" customHeight="1"/>
    <row r="5410" ht="15.75" customHeight="1"/>
    <row r="5411" ht="15.75" customHeight="1"/>
    <row r="5412" ht="15.75" customHeight="1"/>
    <row r="5413" ht="15.75" customHeight="1"/>
    <row r="5414" ht="15.75" customHeight="1"/>
    <row r="5415" ht="15.75" customHeight="1"/>
    <row r="5416" ht="15.75" customHeight="1"/>
    <row r="5417" ht="15.75" customHeight="1"/>
    <row r="5418" ht="15.75" customHeight="1"/>
    <row r="5419" ht="15.75" customHeight="1"/>
    <row r="5420" ht="15.75" customHeight="1"/>
    <row r="5421" ht="15.75" customHeight="1"/>
    <row r="5422" ht="15.75" customHeight="1"/>
    <row r="5423" ht="15.75" customHeight="1"/>
    <row r="5424" ht="15.75" customHeight="1"/>
    <row r="5425" ht="15.75" customHeight="1"/>
    <row r="5426" ht="15.75" customHeight="1"/>
    <row r="5427" ht="15.75" customHeight="1"/>
    <row r="5428" ht="15.75" customHeight="1"/>
    <row r="5429" ht="15.75" customHeight="1"/>
    <row r="5430" ht="15.75" customHeight="1"/>
    <row r="5431" ht="15.75" customHeight="1"/>
    <row r="5432" ht="15.75" customHeight="1"/>
    <row r="5433" ht="15.75" customHeight="1"/>
    <row r="5434" ht="15.75" customHeight="1"/>
    <row r="5435" ht="15.75" customHeight="1"/>
    <row r="5436" ht="15.75" customHeight="1"/>
    <row r="5437" ht="15.75" customHeight="1"/>
    <row r="5438" ht="15.75" customHeight="1"/>
    <row r="5439" ht="15.75" customHeight="1"/>
    <row r="5440" ht="15.75" customHeight="1"/>
    <row r="5441" ht="15.75" customHeight="1"/>
    <row r="5442" ht="15.75" customHeight="1"/>
    <row r="5443" ht="15.75" customHeight="1"/>
    <row r="5444" ht="15.75" customHeight="1"/>
    <row r="5445" ht="15.75" customHeight="1"/>
    <row r="5446" ht="15.75" customHeight="1"/>
    <row r="5447" ht="15.75" customHeight="1"/>
    <row r="5448" ht="15.75" customHeight="1"/>
    <row r="5449" ht="15.75" customHeight="1"/>
    <row r="5450" ht="15.75" customHeight="1"/>
    <row r="5451" ht="15.75" customHeight="1"/>
    <row r="5452" ht="15.75" customHeight="1"/>
    <row r="5453" ht="15.75" customHeight="1"/>
    <row r="5454" ht="15.75" customHeight="1"/>
    <row r="5455" ht="15.75" customHeight="1"/>
    <row r="5456" ht="15.75" customHeight="1"/>
    <row r="5457" ht="15.75" customHeight="1"/>
    <row r="5458" ht="15.75" customHeight="1"/>
    <row r="5459" ht="15.75" customHeight="1"/>
    <row r="5460" ht="15.75" customHeight="1"/>
    <row r="5461" ht="15.75" customHeight="1"/>
    <row r="5462" ht="15.75" customHeight="1"/>
    <row r="5463" ht="15.75" customHeight="1"/>
    <row r="5464" ht="15.75" customHeight="1"/>
    <row r="5465" ht="15.75" customHeight="1"/>
    <row r="5466" ht="15.75" customHeight="1"/>
    <row r="5467" ht="15.75" customHeight="1"/>
    <row r="5468" ht="15.75" customHeight="1"/>
    <row r="5469" ht="15.75" customHeight="1"/>
    <row r="5470" ht="15.75" customHeight="1"/>
    <row r="5471" ht="15.75" customHeight="1"/>
    <row r="5472" ht="15.75" customHeight="1"/>
    <row r="5473" ht="15.75" customHeight="1"/>
    <row r="5474" ht="15.75" customHeight="1"/>
    <row r="5475" ht="15.75" customHeight="1"/>
    <row r="5476" ht="15.75" customHeight="1"/>
    <row r="5477" ht="15.75" customHeight="1"/>
    <row r="5478" ht="15.75" customHeight="1"/>
    <row r="5479" ht="15.75" customHeight="1"/>
    <row r="5480" ht="15.75" customHeight="1"/>
    <row r="5481" ht="15.75" customHeight="1"/>
    <row r="5482" ht="15.75" customHeight="1"/>
    <row r="5483" ht="15.75" customHeight="1"/>
    <row r="5484" ht="15.75" customHeight="1"/>
    <row r="5485" ht="15.75" customHeight="1"/>
    <row r="5486" ht="15.75" customHeight="1"/>
    <row r="5487" ht="15.75" customHeight="1"/>
    <row r="5488" ht="15.75" customHeight="1"/>
    <row r="5489" ht="15.75" customHeight="1"/>
    <row r="5490" ht="15.75" customHeight="1"/>
    <row r="5491" ht="15.75" customHeight="1"/>
    <row r="5492" ht="15.75" customHeight="1"/>
    <row r="5493" ht="15.75" customHeight="1"/>
    <row r="5494" ht="15.75" customHeight="1"/>
    <row r="5495" ht="15.75" customHeight="1"/>
    <row r="5496" ht="15.75" customHeight="1"/>
    <row r="5497" ht="15.75" customHeight="1"/>
    <row r="5498" ht="15.75" customHeight="1"/>
    <row r="5499" ht="15.75" customHeight="1"/>
    <row r="5500" ht="15.75" customHeight="1"/>
    <row r="5501" ht="15.75" customHeight="1"/>
    <row r="5502" ht="15.75" customHeight="1"/>
    <row r="5503" ht="15.75" customHeight="1"/>
    <row r="5504" ht="15.75" customHeight="1"/>
    <row r="5505" ht="15.75" customHeight="1"/>
    <row r="5506" ht="15.75" customHeight="1"/>
    <row r="5507" ht="15.75" customHeight="1"/>
    <row r="5508" ht="15.75" customHeight="1"/>
    <row r="5509" ht="15.75" customHeight="1"/>
    <row r="5510" ht="15.75" customHeight="1"/>
    <row r="5511" ht="15.75" customHeight="1"/>
    <row r="5512" ht="15.75" customHeight="1"/>
    <row r="5513" ht="15.75" customHeight="1"/>
    <row r="5514" ht="15.75" customHeight="1"/>
    <row r="5515" ht="15.75" customHeight="1"/>
    <row r="5516" ht="15.75" customHeight="1"/>
    <row r="5517" ht="15.75" customHeight="1"/>
    <row r="5518" ht="15.75" customHeight="1"/>
    <row r="5519" ht="15.75" customHeight="1"/>
    <row r="5520" ht="15.75" customHeight="1"/>
    <row r="5521" ht="15.75" customHeight="1"/>
    <row r="5522" ht="15.75" customHeight="1"/>
    <row r="5523" ht="15.75" customHeight="1"/>
    <row r="5524" ht="15.75" customHeight="1"/>
    <row r="5525" ht="15.75" customHeight="1"/>
    <row r="5526" ht="15.75" customHeight="1"/>
    <row r="5527" ht="15.75" customHeight="1"/>
    <row r="5528" ht="15.75" customHeight="1"/>
    <row r="5529" ht="15.75" customHeight="1"/>
    <row r="5530" ht="15.75" customHeight="1"/>
    <row r="5531" ht="15.75" customHeight="1"/>
    <row r="5532" ht="15.75" customHeight="1"/>
    <row r="5533" ht="15.75" customHeight="1"/>
    <row r="5534" ht="15.75" customHeight="1"/>
    <row r="5535" ht="15.75" customHeight="1"/>
    <row r="5536" ht="15.75" customHeight="1"/>
    <row r="5537" ht="15.75" customHeight="1"/>
    <row r="5538" ht="15.75" customHeight="1"/>
    <row r="5539" ht="15.75" customHeight="1"/>
    <row r="5540" ht="15.75" customHeight="1"/>
    <row r="5541" ht="15.75" customHeight="1"/>
    <row r="5542" ht="15.75" customHeight="1"/>
    <row r="5543" ht="15.75" customHeight="1"/>
    <row r="5544" ht="15.75" customHeight="1"/>
    <row r="5545" ht="15.75" customHeight="1"/>
    <row r="5546" ht="15.75" customHeight="1"/>
    <row r="5547" ht="15.75" customHeight="1"/>
    <row r="5548" ht="15.75" customHeight="1"/>
    <row r="5549" ht="15.75" customHeight="1"/>
    <row r="5550" ht="15.75" customHeight="1"/>
    <row r="5551" ht="15.75" customHeight="1"/>
    <row r="5552" ht="15.75" customHeight="1"/>
    <row r="5553" ht="15.75" customHeight="1"/>
    <row r="5554" ht="15.75" customHeight="1"/>
    <row r="5555" ht="15.75" customHeight="1"/>
    <row r="5556" ht="15.75" customHeight="1"/>
    <row r="5557" ht="15.75" customHeight="1"/>
    <row r="5558" ht="15.75" customHeight="1"/>
    <row r="5559" ht="15.75" customHeight="1"/>
    <row r="5560" ht="15.75" customHeight="1"/>
    <row r="5561" ht="15.75" customHeight="1"/>
    <row r="5562" ht="15.75" customHeight="1"/>
    <row r="5563" ht="15.75" customHeight="1"/>
    <row r="5564" ht="15.75" customHeight="1"/>
    <row r="5565" ht="15.75" customHeight="1"/>
    <row r="5566" ht="15.75" customHeight="1"/>
    <row r="5567" ht="15.75" customHeight="1"/>
    <row r="5568" ht="15.75" customHeight="1"/>
    <row r="5569" ht="15.75" customHeight="1"/>
    <row r="5570" ht="15.75" customHeight="1"/>
    <row r="5571" ht="15.75" customHeight="1"/>
    <row r="5572" ht="15.75" customHeight="1"/>
    <row r="5573" ht="15.75" customHeight="1"/>
    <row r="5574" ht="15.75" customHeight="1"/>
    <row r="5575" ht="15.75" customHeight="1"/>
    <row r="5576" ht="15.75" customHeight="1"/>
    <row r="5577" ht="15.75" customHeight="1"/>
    <row r="5578" ht="15.75" customHeight="1"/>
    <row r="5579" ht="15.75" customHeight="1"/>
    <row r="5580" ht="15.75" customHeight="1"/>
    <row r="5581" ht="15.75" customHeight="1"/>
    <row r="5582" ht="15.75" customHeight="1"/>
    <row r="5583" ht="15.75" customHeight="1"/>
    <row r="5584" ht="15.75" customHeight="1"/>
    <row r="5585" ht="15.75" customHeight="1"/>
    <row r="5586" ht="15.75" customHeight="1"/>
    <row r="5587" ht="15.75" customHeight="1"/>
    <row r="5588" ht="15.75" customHeight="1"/>
    <row r="5589" ht="15.75" customHeight="1"/>
    <row r="5590" ht="15.75" customHeight="1"/>
    <row r="5591" ht="15.75" customHeight="1"/>
    <row r="5592" ht="15.75" customHeight="1"/>
    <row r="5593" ht="15.75" customHeight="1"/>
    <row r="5594" ht="15.75" customHeight="1"/>
    <row r="5595" ht="15.75" customHeight="1"/>
    <row r="5596" ht="15.75" customHeight="1"/>
    <row r="5597" ht="15.75" customHeight="1"/>
    <row r="5598" ht="15.75" customHeight="1"/>
    <row r="5599" ht="15.75" customHeight="1"/>
    <row r="5600" ht="15.75" customHeight="1"/>
    <row r="5601" ht="15.75" customHeight="1"/>
    <row r="5602" ht="15.75" customHeight="1"/>
    <row r="5603" ht="15.75" customHeight="1"/>
    <row r="5604" ht="15.75" customHeight="1"/>
    <row r="5605" ht="15.75" customHeight="1"/>
    <row r="5606" ht="15.75" customHeight="1"/>
    <row r="5607" ht="15.75" customHeight="1"/>
    <row r="5608" ht="15.75" customHeight="1"/>
    <row r="5609" ht="15.75" customHeight="1"/>
    <row r="5610" ht="15.75" customHeight="1"/>
    <row r="5611" ht="15.75" customHeight="1"/>
    <row r="5612" ht="15.75" customHeight="1"/>
    <row r="5613" ht="15.75" customHeight="1"/>
    <row r="5614" ht="15.75" customHeight="1"/>
    <row r="5615" ht="15.75" customHeight="1"/>
    <row r="5616" ht="15.75" customHeight="1"/>
    <row r="5617" ht="15.75" customHeight="1"/>
    <row r="5618" ht="15.75" customHeight="1"/>
    <row r="5619" ht="15.75" customHeight="1"/>
    <row r="5620" ht="15.75" customHeight="1"/>
    <row r="5621" ht="15.75" customHeight="1"/>
    <row r="5622" ht="15.75" customHeight="1"/>
    <row r="5623" ht="15.75" customHeight="1"/>
    <row r="5624" ht="15.75" customHeight="1"/>
    <row r="5625" ht="15.75" customHeight="1"/>
    <row r="5626" ht="15.75" customHeight="1"/>
    <row r="5627" ht="15.75" customHeight="1"/>
    <row r="5628" ht="15.75" customHeight="1"/>
    <row r="5629" ht="15.75" customHeight="1"/>
    <row r="5630" ht="15.75" customHeight="1"/>
    <row r="5631" ht="15.75" customHeight="1"/>
    <row r="5632" ht="15.75" customHeight="1"/>
    <row r="5633" ht="15.75" customHeight="1"/>
    <row r="5634" ht="15.75" customHeight="1"/>
    <row r="5635" ht="15.75" customHeight="1"/>
    <row r="5636" ht="15.75" customHeight="1"/>
    <row r="5637" ht="15.75" customHeight="1"/>
    <row r="5638" ht="15.75" customHeight="1"/>
    <row r="5639" ht="15.75" customHeight="1"/>
    <row r="5640" ht="15.75" customHeight="1"/>
    <row r="5641" ht="15.75" customHeight="1"/>
    <row r="5642" ht="15.75" customHeight="1"/>
    <row r="5643" ht="15.75" customHeight="1"/>
    <row r="5644" ht="15.75" customHeight="1"/>
    <row r="5645" ht="15.75" customHeight="1"/>
    <row r="5646" ht="15.75" customHeight="1"/>
    <row r="5647" ht="15.75" customHeight="1"/>
    <row r="5648" ht="15.75" customHeight="1"/>
    <row r="5649" ht="15.75" customHeight="1"/>
    <row r="5650" ht="15.75" customHeight="1"/>
    <row r="5651" ht="15.75" customHeight="1"/>
    <row r="5652" ht="15.75" customHeight="1"/>
    <row r="5653" ht="15.75" customHeight="1"/>
    <row r="5654" ht="15.75" customHeight="1"/>
    <row r="5655" ht="15.75" customHeight="1"/>
    <row r="5656" ht="15.75" customHeight="1"/>
    <row r="5657" ht="15.75" customHeight="1"/>
    <row r="5658" ht="15.75" customHeight="1"/>
    <row r="5659" ht="15.75" customHeight="1"/>
    <row r="5660" ht="15.75" customHeight="1"/>
    <row r="5661" ht="15.75" customHeight="1"/>
    <row r="5662" ht="15.75" customHeight="1"/>
    <row r="5663" ht="15.75" customHeight="1"/>
    <row r="5664" ht="15.75" customHeight="1"/>
    <row r="5665" ht="15.75" customHeight="1"/>
    <row r="5666" ht="15.75" customHeight="1"/>
    <row r="5667" ht="15.75" customHeight="1"/>
    <row r="5668" ht="15.75" customHeight="1"/>
    <row r="5669" ht="15.75" customHeight="1"/>
    <row r="5670" ht="15.75" customHeight="1"/>
    <row r="5671" ht="15.75" customHeight="1"/>
    <row r="5672" ht="15.75" customHeight="1"/>
    <row r="5673" ht="15.75" customHeight="1"/>
    <row r="5674" ht="15.75" customHeight="1"/>
    <row r="5675" ht="15.75" customHeight="1"/>
    <row r="5676" ht="15.75" customHeight="1"/>
    <row r="5677" ht="15.75" customHeight="1"/>
    <row r="5678" ht="15.75" customHeight="1"/>
    <row r="5679" ht="15.75" customHeight="1"/>
    <row r="5680" ht="15.75" customHeight="1"/>
    <row r="5681" ht="15.75" customHeight="1"/>
    <row r="5682" ht="15.75" customHeight="1"/>
    <row r="5683" ht="15.75" customHeight="1"/>
    <row r="5684" ht="15.75" customHeight="1"/>
    <row r="5685" ht="15.75" customHeight="1"/>
    <row r="5686" ht="15.75" customHeight="1"/>
    <row r="5687" ht="15.75" customHeight="1"/>
    <row r="5688" ht="15.75" customHeight="1"/>
    <row r="5689" ht="15.75" customHeight="1"/>
    <row r="5690" ht="15.75" customHeight="1"/>
    <row r="5691" ht="15.75" customHeight="1"/>
    <row r="5692" ht="15.75" customHeight="1"/>
    <row r="5693" ht="15.75" customHeight="1"/>
    <row r="5694" ht="15.75" customHeight="1"/>
    <row r="5695" ht="15.75" customHeight="1"/>
    <row r="5696" ht="15.75" customHeight="1"/>
    <row r="5697" ht="15.75" customHeight="1"/>
    <row r="5698" ht="15.75" customHeight="1"/>
    <row r="5699" ht="15.75" customHeight="1"/>
    <row r="5700" ht="15.75" customHeight="1"/>
    <row r="5701" ht="15.75" customHeight="1"/>
    <row r="5702" ht="15.75" customHeight="1"/>
    <row r="5703" ht="15.75" customHeight="1"/>
    <row r="5704" ht="15.75" customHeight="1"/>
    <row r="5705" ht="15.75" customHeight="1"/>
    <row r="5706" ht="15.75" customHeight="1"/>
    <row r="5707" ht="15.75" customHeight="1"/>
    <row r="5708" ht="15.75" customHeight="1"/>
    <row r="5709" ht="15.75" customHeight="1"/>
    <row r="5710" ht="15.75" customHeight="1"/>
    <row r="5711" ht="15.75" customHeight="1"/>
    <row r="5712" ht="15.75" customHeight="1"/>
    <row r="5713" ht="15.75" customHeight="1"/>
    <row r="5714" ht="15.75" customHeight="1"/>
    <row r="5715" ht="15.75" customHeight="1"/>
    <row r="5716" ht="15.75" customHeight="1"/>
    <row r="5717" ht="15.75" customHeight="1"/>
    <row r="5718" ht="15.75" customHeight="1"/>
    <row r="5719" ht="15.75" customHeight="1"/>
    <row r="5720" ht="15.75" customHeight="1"/>
    <row r="5721" ht="15.75" customHeight="1"/>
    <row r="5722" ht="15.75" customHeight="1"/>
    <row r="5723" ht="15.75" customHeight="1"/>
    <row r="5724" ht="15.75" customHeight="1"/>
    <row r="5725" ht="15.75" customHeight="1"/>
    <row r="5726" ht="15.75" customHeight="1"/>
    <row r="5727" ht="15.75" customHeight="1"/>
    <row r="5728" ht="15.75" customHeight="1"/>
    <row r="5729" ht="15.75" customHeight="1"/>
    <row r="5730" ht="15.75" customHeight="1"/>
    <row r="5731" ht="15.75" customHeight="1"/>
    <row r="5732" ht="15.75" customHeight="1"/>
    <row r="5733" ht="15.75" customHeight="1"/>
    <row r="5734" ht="15.75" customHeight="1"/>
    <row r="5735" ht="15.75" customHeight="1"/>
    <row r="5736" ht="15.75" customHeight="1"/>
    <row r="5737" ht="15.75" customHeight="1"/>
    <row r="5738" ht="15.75" customHeight="1"/>
    <row r="5739" ht="15.75" customHeight="1"/>
    <row r="5740" ht="15.75" customHeight="1"/>
    <row r="5741" ht="15.75" customHeight="1"/>
    <row r="5742" ht="15.75" customHeight="1"/>
    <row r="5743" ht="15.75" customHeight="1"/>
    <row r="5744" ht="15.75" customHeight="1"/>
    <row r="5745" ht="15.75" customHeight="1"/>
    <row r="5746" ht="15.75" customHeight="1"/>
    <row r="5747" ht="15.75" customHeight="1"/>
    <row r="5748" ht="15.75" customHeight="1"/>
    <row r="5749" ht="15.75" customHeight="1"/>
    <row r="5750" ht="15.75" customHeight="1"/>
    <row r="5751" ht="15.75" customHeight="1"/>
    <row r="5752" ht="15.75" customHeight="1"/>
    <row r="5753" ht="15.75" customHeight="1"/>
    <row r="5754" ht="15.75" customHeight="1"/>
    <row r="5755" ht="15.75" customHeight="1"/>
    <row r="5756" ht="15.75" customHeight="1"/>
    <row r="5757" ht="15.75" customHeight="1"/>
    <row r="5758" ht="15.75" customHeight="1"/>
    <row r="5759" ht="15.75" customHeight="1"/>
    <row r="5760" ht="15.75" customHeight="1"/>
    <row r="5761" ht="15.75" customHeight="1"/>
    <row r="5762" ht="15.75" customHeight="1"/>
    <row r="5763" ht="15.75" customHeight="1"/>
    <row r="5764" ht="15.75" customHeight="1"/>
    <row r="5765" ht="15.75" customHeight="1"/>
    <row r="5766" ht="15.75" customHeight="1"/>
    <row r="5767" ht="15.75" customHeight="1"/>
    <row r="5768" ht="15.75" customHeight="1"/>
    <row r="5769" ht="15.75" customHeight="1"/>
    <row r="5770" ht="15.75" customHeight="1"/>
    <row r="5771" ht="15.75" customHeight="1"/>
    <row r="5772" ht="15.75" customHeight="1"/>
    <row r="5773" ht="15.75" customHeight="1"/>
    <row r="5774" ht="15.75" customHeight="1"/>
    <row r="5775" ht="15.75" customHeight="1"/>
    <row r="5776" ht="15.75" customHeight="1"/>
    <row r="5777" ht="15.75" customHeight="1"/>
    <row r="5778" ht="15.75" customHeight="1"/>
    <row r="5779" ht="15.75" customHeight="1"/>
    <row r="5780" ht="15.75" customHeight="1"/>
    <row r="5781" ht="15.75" customHeight="1"/>
    <row r="5782" ht="15.75" customHeight="1"/>
    <row r="5783" ht="15.75" customHeight="1"/>
    <row r="5784" ht="15.75" customHeight="1"/>
    <row r="5785" ht="15.75" customHeight="1"/>
    <row r="5786" ht="15.75" customHeight="1"/>
    <row r="5787" ht="15.75" customHeight="1"/>
    <row r="5788" ht="15.75" customHeight="1"/>
    <row r="5789" ht="15.75" customHeight="1"/>
    <row r="5790" ht="15.75" customHeight="1"/>
    <row r="5791" ht="15.75" customHeight="1"/>
    <row r="5792" ht="15.75" customHeight="1"/>
    <row r="5793" ht="15.75" customHeight="1"/>
    <row r="5794" ht="15.75" customHeight="1"/>
    <row r="5795" ht="15.75" customHeight="1"/>
    <row r="5796" ht="15.75" customHeight="1"/>
    <row r="5797" ht="15.75" customHeight="1"/>
    <row r="5798" ht="15.75" customHeight="1"/>
    <row r="5799" ht="15.75" customHeight="1"/>
    <row r="5800" ht="15.75" customHeight="1"/>
    <row r="5801" ht="15.75" customHeight="1"/>
    <row r="5802" ht="15.75" customHeight="1"/>
    <row r="5803" ht="15.75" customHeight="1"/>
    <row r="5804" ht="15.75" customHeight="1"/>
    <row r="5805" ht="15.75" customHeight="1"/>
    <row r="5806" ht="15.75" customHeight="1"/>
    <row r="5807" ht="15.75" customHeight="1"/>
    <row r="5808" ht="15.75" customHeight="1"/>
    <row r="5809" ht="15.75" customHeight="1"/>
    <row r="5810" ht="15.75" customHeight="1"/>
    <row r="5811" ht="15.75" customHeight="1"/>
    <row r="5812" ht="15.75" customHeight="1"/>
    <row r="5813" ht="15.75" customHeight="1"/>
    <row r="5814" ht="15.75" customHeight="1"/>
    <row r="5815" ht="15.75" customHeight="1"/>
    <row r="5816" ht="15.75" customHeight="1"/>
    <row r="5817" ht="15.75" customHeight="1"/>
    <row r="5818" ht="15.75" customHeight="1"/>
    <row r="5819" ht="15.75" customHeight="1"/>
    <row r="5820" ht="15.75" customHeight="1"/>
    <row r="5821" ht="15.75" customHeight="1"/>
    <row r="5822" ht="15.75" customHeight="1"/>
    <row r="5823" ht="15.75" customHeight="1"/>
    <row r="5824" ht="15.75" customHeight="1"/>
    <row r="5825" ht="15.75" customHeight="1"/>
    <row r="5826" ht="15.75" customHeight="1"/>
    <row r="5827" ht="15.75" customHeight="1"/>
    <row r="5828" ht="15.75" customHeight="1"/>
    <row r="5829" ht="15.75" customHeight="1"/>
    <row r="5830" ht="15.75" customHeight="1"/>
    <row r="5831" ht="15.75" customHeight="1"/>
    <row r="5832" ht="15.75" customHeight="1"/>
    <row r="5833" ht="15.75" customHeight="1"/>
    <row r="5834" ht="15.75" customHeight="1"/>
    <row r="5835" ht="15.75" customHeight="1"/>
    <row r="5836" ht="15.75" customHeight="1"/>
    <row r="5837" ht="15.75" customHeight="1"/>
    <row r="5838" ht="15.75" customHeight="1"/>
    <row r="5839" ht="15.75" customHeight="1"/>
    <row r="5840" ht="15.75" customHeight="1"/>
    <row r="5841" ht="15.75" customHeight="1"/>
    <row r="5842" ht="15.75" customHeight="1"/>
    <row r="5843" ht="15.75" customHeight="1"/>
    <row r="5844" ht="15.75" customHeight="1"/>
    <row r="5845" ht="15.75" customHeight="1"/>
    <row r="5846" ht="15.75" customHeight="1"/>
    <row r="5847" ht="15.75" customHeight="1"/>
    <row r="5848" ht="15.75" customHeight="1"/>
    <row r="5849" ht="15.75" customHeight="1"/>
    <row r="5850" ht="15.75" customHeight="1"/>
    <row r="5851" ht="15.75" customHeight="1"/>
    <row r="5852" ht="15.75" customHeight="1"/>
    <row r="5853" ht="15.75" customHeight="1"/>
    <row r="5854" ht="15.75" customHeight="1"/>
    <row r="5855" ht="15.75" customHeight="1"/>
    <row r="5856" ht="15.75" customHeight="1"/>
    <row r="5857" ht="15.75" customHeight="1"/>
    <row r="5858" ht="15.75" customHeight="1"/>
    <row r="5859" ht="15.75" customHeight="1"/>
    <row r="5860" ht="15.75" customHeight="1"/>
    <row r="5861" ht="15.75" customHeight="1"/>
    <row r="5862" ht="15.75" customHeight="1"/>
    <row r="5863" ht="15.75" customHeight="1"/>
    <row r="5864" ht="15.75" customHeight="1"/>
    <row r="5865" ht="15.75" customHeight="1"/>
    <row r="5866" ht="15.75" customHeight="1"/>
    <row r="5867" ht="15.75" customHeight="1"/>
    <row r="5868" ht="15.75" customHeight="1"/>
    <row r="5869" ht="15.75" customHeight="1"/>
    <row r="5870" ht="15.75" customHeight="1"/>
    <row r="5871" ht="15.75" customHeight="1"/>
    <row r="5872" ht="15.75" customHeight="1"/>
    <row r="5873" ht="15.75" customHeight="1"/>
    <row r="5874" ht="15.75" customHeight="1"/>
    <row r="5875" ht="15.75" customHeight="1"/>
    <row r="5876" ht="15.75" customHeight="1"/>
    <row r="5877" ht="15.75" customHeight="1"/>
    <row r="5878" ht="15.75" customHeight="1"/>
    <row r="5879" ht="15.75" customHeight="1"/>
    <row r="5880" ht="15.75" customHeight="1"/>
    <row r="5881" ht="15.75" customHeight="1"/>
    <row r="5882" ht="15.75" customHeight="1"/>
    <row r="5883" ht="15.75" customHeight="1"/>
    <row r="5884" ht="15.75" customHeight="1"/>
    <row r="5885" ht="15.75" customHeight="1"/>
    <row r="5886" ht="15.75" customHeight="1"/>
    <row r="5887" ht="15.75" customHeight="1"/>
    <row r="5888" ht="15.75" customHeight="1"/>
    <row r="5889" ht="15.75" customHeight="1"/>
    <row r="5890" ht="15.75" customHeight="1"/>
    <row r="5891" ht="15.75" customHeight="1"/>
    <row r="5892" ht="15.75" customHeight="1"/>
    <row r="5893" ht="15.75" customHeight="1"/>
    <row r="5894" ht="15.75" customHeight="1"/>
    <row r="5895" ht="15.75" customHeight="1"/>
    <row r="5896" ht="15.75" customHeight="1"/>
    <row r="5897" ht="15.75" customHeight="1"/>
    <row r="5898" ht="15.75" customHeight="1"/>
    <row r="5899" ht="15.75" customHeight="1"/>
    <row r="5900" ht="15.75" customHeight="1"/>
    <row r="5901" ht="15.75" customHeight="1"/>
    <row r="5902" ht="15.75" customHeight="1"/>
    <row r="5903" ht="15.75" customHeight="1"/>
    <row r="5904" ht="15.75" customHeight="1"/>
    <row r="5905" ht="15.75" customHeight="1"/>
    <row r="5906" ht="15.75" customHeight="1"/>
    <row r="5907" ht="15.75" customHeight="1"/>
    <row r="5908" ht="15.75" customHeight="1"/>
    <row r="5909" ht="15.75" customHeight="1"/>
    <row r="5910" ht="15.75" customHeight="1"/>
    <row r="5911" ht="15.75" customHeight="1"/>
    <row r="5912" ht="15.75" customHeight="1"/>
    <row r="5913" ht="15.75" customHeight="1"/>
    <row r="5914" ht="15.75" customHeight="1"/>
    <row r="5915" ht="15.75" customHeight="1"/>
    <row r="5916" ht="15.75" customHeight="1"/>
    <row r="5917" ht="15.75" customHeight="1"/>
    <row r="5918" ht="15.75" customHeight="1"/>
    <row r="5919" ht="15.75" customHeight="1"/>
    <row r="5920" ht="15.75" customHeight="1"/>
    <row r="5921" ht="15.75" customHeight="1"/>
    <row r="5922" ht="15.75" customHeight="1"/>
    <row r="5923" ht="15.75" customHeight="1"/>
    <row r="5924" ht="15.75" customHeight="1"/>
    <row r="5925" ht="15.75" customHeight="1"/>
    <row r="5926" ht="15.75" customHeight="1"/>
    <row r="5927" ht="15.75" customHeight="1"/>
    <row r="5928" ht="15.75" customHeight="1"/>
    <row r="5929" ht="15.75" customHeight="1"/>
    <row r="5930" ht="15.75" customHeight="1"/>
    <row r="5931" ht="15.75" customHeight="1"/>
    <row r="5932" ht="15.75" customHeight="1"/>
    <row r="5933" ht="15.75" customHeight="1"/>
    <row r="5934" ht="15.75" customHeight="1"/>
    <row r="5935" ht="15.75" customHeight="1"/>
    <row r="5936" ht="15.75" customHeight="1"/>
    <row r="5937" ht="15.75" customHeight="1"/>
    <row r="5938" ht="15.75" customHeight="1"/>
    <row r="5939" ht="15.75" customHeight="1"/>
    <row r="5940" ht="15.75" customHeight="1"/>
    <row r="5941" ht="15.75" customHeight="1"/>
    <row r="5942" ht="15.75" customHeight="1"/>
    <row r="5943" ht="15.75" customHeight="1"/>
    <row r="5944" ht="15.75" customHeight="1"/>
    <row r="5945" ht="15.75" customHeight="1"/>
    <row r="5946" ht="15.75" customHeight="1"/>
    <row r="5947" ht="15.75" customHeight="1"/>
    <row r="5948" ht="15.75" customHeight="1"/>
    <row r="5949" ht="15.75" customHeight="1"/>
    <row r="5950" ht="15.75" customHeight="1"/>
    <row r="5951" ht="15.75" customHeight="1"/>
    <row r="5952" ht="15.75" customHeight="1"/>
    <row r="5953" ht="15.75" customHeight="1"/>
    <row r="5954" ht="15.75" customHeight="1"/>
    <row r="5955" ht="15.75" customHeight="1"/>
    <row r="5956" ht="15.75" customHeight="1"/>
    <row r="5957" ht="15.75" customHeight="1"/>
    <row r="5958" ht="15.75" customHeight="1"/>
    <row r="5959" ht="15.75" customHeight="1"/>
    <row r="5960" ht="15.75" customHeight="1"/>
    <row r="5961" ht="15.75" customHeight="1"/>
    <row r="5962" ht="15.75" customHeight="1"/>
    <row r="5963" ht="15.75" customHeight="1"/>
    <row r="5964" ht="15.75" customHeight="1"/>
    <row r="5965" ht="15.75" customHeight="1"/>
    <row r="5966" ht="15.75" customHeight="1"/>
    <row r="5967" ht="15.75" customHeight="1"/>
    <row r="5968" ht="15.75" customHeight="1"/>
    <row r="5969" ht="15.75" customHeight="1"/>
    <row r="5970" ht="15.75" customHeight="1"/>
    <row r="5971" ht="15.75" customHeight="1"/>
    <row r="5972" ht="15.75" customHeight="1"/>
    <row r="5973" ht="15.75" customHeight="1"/>
    <row r="5974" ht="15.75" customHeight="1"/>
    <row r="5975" ht="15.75" customHeight="1"/>
    <row r="5976" ht="15.75" customHeight="1"/>
    <row r="5977" ht="15.75" customHeight="1"/>
    <row r="5978" ht="15.75" customHeight="1"/>
    <row r="5979" ht="15.75" customHeight="1"/>
    <row r="5980" ht="15.75" customHeight="1"/>
    <row r="5981" ht="15.75" customHeight="1"/>
    <row r="5982" ht="15.75" customHeight="1"/>
    <row r="5983" ht="15.75" customHeight="1"/>
    <row r="5984" ht="15.75" customHeight="1"/>
    <row r="5985" ht="15.75" customHeight="1"/>
    <row r="5986" ht="15.75" customHeight="1"/>
    <row r="5987" ht="15.75" customHeight="1"/>
    <row r="5988" ht="15.75" customHeight="1"/>
    <row r="5989" ht="15.75" customHeight="1"/>
    <row r="5990" ht="15.75" customHeight="1"/>
    <row r="5991" ht="15.75" customHeight="1"/>
    <row r="5992" ht="15.75" customHeight="1"/>
    <row r="5993" ht="15.75" customHeight="1"/>
    <row r="5994" ht="15.75" customHeight="1"/>
    <row r="5995" ht="15.75" customHeight="1"/>
    <row r="5996" ht="15.75" customHeight="1"/>
    <row r="5997" ht="15.75" customHeight="1"/>
    <row r="5998" ht="15.75" customHeight="1"/>
    <row r="5999" ht="15.75" customHeight="1"/>
    <row r="6000" ht="15.75" customHeight="1"/>
    <row r="6001" ht="15.75" customHeight="1"/>
    <row r="6002" ht="15.75" customHeight="1"/>
    <row r="6003" ht="15.75" customHeight="1"/>
    <row r="6004" ht="15.75" customHeight="1"/>
    <row r="6005" ht="15.75" customHeight="1"/>
    <row r="6006" ht="15.75" customHeight="1"/>
    <row r="6007" ht="15.75" customHeight="1"/>
    <row r="6008" ht="15.75" customHeight="1"/>
    <row r="6009" ht="15.75" customHeight="1"/>
    <row r="6010" ht="15.75" customHeight="1"/>
    <row r="6011" ht="15.75" customHeight="1"/>
    <row r="6012" ht="15.75" customHeight="1"/>
    <row r="6013" ht="15.75" customHeight="1"/>
    <row r="6014" ht="15.75" customHeight="1"/>
    <row r="6015" ht="15.75" customHeight="1"/>
    <row r="6016" ht="15.75" customHeight="1"/>
    <row r="6017" ht="15.75" customHeight="1"/>
    <row r="6018" ht="15.75" customHeight="1"/>
    <row r="6019" ht="15.75" customHeight="1"/>
    <row r="6020" ht="15.75" customHeight="1"/>
    <row r="6021" ht="15.75" customHeight="1"/>
    <row r="6022" ht="15.75" customHeight="1"/>
    <row r="6023" ht="15.75" customHeight="1"/>
    <row r="6024" ht="15.75" customHeight="1"/>
    <row r="6025" ht="15.75" customHeight="1"/>
    <row r="6026" ht="15.75" customHeight="1"/>
    <row r="6027" ht="15.75" customHeight="1"/>
    <row r="6028" ht="15.75" customHeight="1"/>
    <row r="6029" ht="15.75" customHeight="1"/>
    <row r="6030" ht="15.75" customHeight="1"/>
    <row r="6031" ht="15.75" customHeight="1"/>
    <row r="6032" ht="15.75" customHeight="1"/>
    <row r="6033" ht="15.75" customHeight="1"/>
    <row r="6034" ht="15.75" customHeight="1"/>
    <row r="6035" ht="15.75" customHeight="1"/>
    <row r="6036" ht="15.75" customHeight="1"/>
    <row r="6037" ht="15.75" customHeight="1"/>
    <row r="6038" ht="15.75" customHeight="1"/>
    <row r="6039" ht="15.75" customHeight="1"/>
    <row r="6040" ht="15.75" customHeight="1"/>
    <row r="6041" ht="15.75" customHeight="1"/>
    <row r="6042" ht="15.75" customHeight="1"/>
    <row r="6043" ht="15.75" customHeight="1"/>
    <row r="6044" ht="15.75" customHeight="1"/>
    <row r="6045" ht="15.75" customHeight="1"/>
    <row r="6046" ht="15.75" customHeight="1"/>
    <row r="6047" ht="15.75" customHeight="1"/>
    <row r="6048" ht="15.75" customHeight="1"/>
    <row r="6049" ht="15.75" customHeight="1"/>
    <row r="6050" ht="15.75" customHeight="1"/>
    <row r="6051" ht="15.75" customHeight="1"/>
    <row r="6052" ht="15.75" customHeight="1"/>
    <row r="6053" ht="15.75" customHeight="1"/>
    <row r="6054" ht="15.75" customHeight="1"/>
    <row r="6055" ht="15.75" customHeight="1"/>
    <row r="6056" ht="15.75" customHeight="1"/>
    <row r="6057" ht="15.75" customHeight="1"/>
    <row r="6058" ht="15.75" customHeight="1"/>
    <row r="6059" ht="15.75" customHeight="1"/>
    <row r="6060" ht="15.75" customHeight="1"/>
    <row r="6061" ht="15.75" customHeight="1"/>
    <row r="6062" ht="15.75" customHeight="1"/>
    <row r="6063" ht="15.75" customHeight="1"/>
    <row r="6064" ht="15.75" customHeight="1"/>
    <row r="6065" ht="15.75" customHeight="1"/>
    <row r="6066" ht="15.75" customHeight="1"/>
    <row r="6067" ht="15.75" customHeight="1"/>
    <row r="6068" ht="15.75" customHeight="1"/>
    <row r="6069" ht="15.75" customHeight="1"/>
    <row r="6070" ht="15.75" customHeight="1"/>
    <row r="6071" ht="15.75" customHeight="1"/>
    <row r="6072" ht="15.75" customHeight="1"/>
    <row r="6073" ht="15.75" customHeight="1"/>
    <row r="6074" ht="15.75" customHeight="1"/>
    <row r="6075" ht="15.75" customHeight="1"/>
    <row r="6076" ht="15.75" customHeight="1"/>
    <row r="6077" ht="15.75" customHeight="1"/>
    <row r="6078" ht="15.75" customHeight="1"/>
    <row r="6079" ht="15.75" customHeight="1"/>
    <row r="6080" ht="15.75" customHeight="1"/>
    <row r="6081" ht="15.75" customHeight="1"/>
    <row r="6082" ht="15.75" customHeight="1"/>
    <row r="6083" ht="15.75" customHeight="1"/>
    <row r="6084" ht="15.75" customHeight="1"/>
    <row r="6085" ht="15.75" customHeight="1"/>
    <row r="6086" ht="15.75" customHeight="1"/>
    <row r="6087" ht="15.75" customHeight="1"/>
    <row r="6088" ht="15.75" customHeight="1"/>
    <row r="6089" ht="15.75" customHeight="1"/>
    <row r="6090" ht="15.75" customHeight="1"/>
    <row r="6091" ht="15.75" customHeight="1"/>
    <row r="6092" ht="15.75" customHeight="1"/>
    <row r="6093" ht="15.75" customHeight="1"/>
    <row r="6094" ht="15.75" customHeight="1"/>
    <row r="6095" ht="15.75" customHeight="1"/>
    <row r="6096" ht="15.75" customHeight="1"/>
    <row r="6097" ht="15.75" customHeight="1"/>
    <row r="6098" ht="15.75" customHeight="1"/>
    <row r="6099" ht="15.75" customHeight="1"/>
    <row r="6100" ht="15.75" customHeight="1"/>
    <row r="6101" ht="15.75" customHeight="1"/>
    <row r="6102" ht="15.75" customHeight="1"/>
    <row r="6103" ht="15.75" customHeight="1"/>
    <row r="6104" ht="15.75" customHeight="1"/>
    <row r="6105" ht="15.75" customHeight="1"/>
    <row r="6106" ht="15.75" customHeight="1"/>
    <row r="6107" ht="15.75" customHeight="1"/>
    <row r="6108" ht="15.75" customHeight="1"/>
    <row r="6109" ht="15.75" customHeight="1"/>
    <row r="6110" ht="15.75" customHeight="1"/>
    <row r="6111" ht="15.75" customHeight="1"/>
    <row r="6112" ht="15.75" customHeight="1"/>
    <row r="6113" ht="15.75" customHeight="1"/>
    <row r="6114" ht="15.75" customHeight="1"/>
    <row r="6115" ht="15.75" customHeight="1"/>
    <row r="6116" ht="15.75" customHeight="1"/>
    <row r="6117" ht="15.75" customHeight="1"/>
    <row r="6118" ht="15.75" customHeight="1"/>
    <row r="6119" ht="15.75" customHeight="1"/>
    <row r="6120" ht="15.75" customHeight="1"/>
    <row r="6121" ht="15.75" customHeight="1"/>
    <row r="6122" ht="15.75" customHeight="1"/>
    <row r="6123" ht="15.75" customHeight="1"/>
    <row r="6124" ht="15.75" customHeight="1"/>
    <row r="6125" ht="15.75" customHeight="1"/>
    <row r="6126" ht="15.75" customHeight="1"/>
    <row r="6127" ht="15.75" customHeight="1"/>
    <row r="6128" ht="15.75" customHeight="1"/>
    <row r="6129" ht="15.75" customHeight="1"/>
    <row r="6130" ht="15.75" customHeight="1"/>
    <row r="6131" ht="15.75" customHeight="1"/>
    <row r="6132" ht="15.75" customHeight="1"/>
    <row r="6133" ht="15.75" customHeight="1"/>
    <row r="6134" ht="15.75" customHeight="1"/>
    <row r="6135" ht="15.75" customHeight="1"/>
    <row r="6136" ht="15.75" customHeight="1"/>
    <row r="6137" ht="15.75" customHeight="1"/>
    <row r="6138" ht="15.75" customHeight="1"/>
    <row r="6139" ht="15.75" customHeight="1"/>
    <row r="6140" ht="15.75" customHeight="1"/>
    <row r="6141" ht="15.75" customHeight="1"/>
    <row r="6142" ht="15.75" customHeight="1"/>
    <row r="6143" ht="15.75" customHeight="1"/>
    <row r="6144" ht="15.75" customHeight="1"/>
    <row r="6145" ht="15.75" customHeight="1"/>
    <row r="6146" ht="15.75" customHeight="1"/>
    <row r="6147" ht="15.75" customHeight="1"/>
    <row r="6148" ht="15.75" customHeight="1"/>
    <row r="6149" ht="15.75" customHeight="1"/>
    <row r="6150" ht="15.75" customHeight="1"/>
    <row r="6151" ht="15.75" customHeight="1"/>
    <row r="6152" ht="15.75" customHeight="1"/>
    <row r="6153" ht="15.75" customHeight="1"/>
    <row r="6154" ht="15.75" customHeight="1"/>
    <row r="6155" ht="15.75" customHeight="1"/>
    <row r="6156" ht="15.75" customHeight="1"/>
    <row r="6157" ht="15.75" customHeight="1"/>
    <row r="6158" ht="15.75" customHeight="1"/>
    <row r="6159" ht="15.75" customHeight="1"/>
    <row r="6160" ht="15.75" customHeight="1"/>
    <row r="6161" ht="15.75" customHeight="1"/>
    <row r="6162" ht="15.75" customHeight="1"/>
    <row r="6163" ht="15.75" customHeight="1"/>
    <row r="6164" ht="15.75" customHeight="1"/>
    <row r="6165" ht="15.75" customHeight="1"/>
    <row r="6166" ht="15.75" customHeight="1"/>
    <row r="6167" ht="15.75" customHeight="1"/>
    <row r="6168" ht="15.75" customHeight="1"/>
    <row r="6169" ht="15.75" customHeight="1"/>
    <row r="6170" ht="15.75" customHeight="1"/>
    <row r="6171" ht="15.75" customHeight="1"/>
    <row r="6172" ht="15.75" customHeight="1"/>
    <row r="6173" ht="15.75" customHeight="1"/>
    <row r="6174" ht="15.75" customHeight="1"/>
    <row r="6175" ht="15.75" customHeight="1"/>
    <row r="6176" ht="15.75" customHeight="1"/>
    <row r="6177" ht="15.75" customHeight="1"/>
    <row r="6178" ht="15.75" customHeight="1"/>
    <row r="6179" ht="15.75" customHeight="1"/>
    <row r="6180" ht="15.75" customHeight="1"/>
    <row r="6181" ht="15.75" customHeight="1"/>
    <row r="6182" ht="15.75" customHeight="1"/>
    <row r="6183" ht="15.75" customHeight="1"/>
    <row r="6184" ht="15.75" customHeight="1"/>
    <row r="6185" ht="15.75" customHeight="1"/>
    <row r="6186" ht="15.75" customHeight="1"/>
    <row r="6187" ht="15.75" customHeight="1"/>
    <row r="6188" ht="15.75" customHeight="1"/>
    <row r="6189" ht="15.75" customHeight="1"/>
    <row r="6190" ht="15.75" customHeight="1"/>
    <row r="6191" ht="15.75" customHeight="1"/>
    <row r="6192" ht="15.75" customHeight="1"/>
    <row r="6193" ht="15.75" customHeight="1"/>
    <row r="6194" ht="15.75" customHeight="1"/>
    <row r="6195" ht="15.75" customHeight="1"/>
    <row r="6196" ht="15.75" customHeight="1"/>
    <row r="6197" ht="15.75" customHeight="1"/>
    <row r="6198" ht="15.75" customHeight="1"/>
    <row r="6199" ht="15.75" customHeight="1"/>
    <row r="6200" ht="15.75" customHeight="1"/>
    <row r="6201" ht="15.75" customHeight="1"/>
    <row r="6202" ht="15.75" customHeight="1"/>
    <row r="6203" ht="15.75" customHeight="1"/>
    <row r="6204" ht="15.75" customHeight="1"/>
    <row r="6205" ht="15.75" customHeight="1"/>
    <row r="6206" ht="15.75" customHeight="1"/>
    <row r="6207" ht="15.75" customHeight="1"/>
    <row r="6208" ht="15.75" customHeight="1"/>
    <row r="6209" ht="15.75" customHeight="1"/>
    <row r="6210" ht="15.75" customHeight="1"/>
    <row r="6211" ht="15.75" customHeight="1"/>
    <row r="6212" ht="15.75" customHeight="1"/>
    <row r="6213" ht="15.75" customHeight="1"/>
    <row r="6214" ht="15.75" customHeight="1"/>
    <row r="6215" ht="15.75" customHeight="1"/>
    <row r="6216" ht="15.75" customHeight="1"/>
    <row r="6217" ht="15.75" customHeight="1"/>
    <row r="6218" ht="15.75" customHeight="1"/>
    <row r="6219" ht="15.75" customHeight="1"/>
    <row r="6220" ht="15.75" customHeight="1"/>
    <row r="6221" ht="15.75" customHeight="1"/>
    <row r="6222" ht="15.75" customHeight="1"/>
    <row r="6223" ht="15.75" customHeight="1"/>
    <row r="6224" ht="15.75" customHeight="1"/>
    <row r="6225" ht="15.75" customHeight="1"/>
    <row r="6226" ht="15.75" customHeight="1"/>
    <row r="6227" ht="15.75" customHeight="1"/>
    <row r="6228" ht="15.75" customHeight="1"/>
    <row r="6229" ht="15.75" customHeight="1"/>
    <row r="6230" ht="15.75" customHeight="1"/>
    <row r="6231" ht="15.75" customHeight="1"/>
    <row r="6232" ht="15.75" customHeight="1"/>
    <row r="6233" ht="15.75" customHeight="1"/>
    <row r="6234" ht="15.75" customHeight="1"/>
    <row r="6235" ht="15.75" customHeight="1"/>
    <row r="6236" ht="15.75" customHeight="1"/>
    <row r="6237" ht="15.75" customHeight="1"/>
    <row r="6238" ht="15.75" customHeight="1"/>
    <row r="6239" ht="15.75" customHeight="1"/>
    <row r="6240" ht="15.75" customHeight="1"/>
    <row r="6241" ht="15.75" customHeight="1"/>
    <row r="6242" ht="15.75" customHeight="1"/>
    <row r="6243" ht="15.75" customHeight="1"/>
    <row r="6244" ht="15.75" customHeight="1"/>
    <row r="6245" ht="15.75" customHeight="1"/>
    <row r="6246" ht="15.75" customHeight="1"/>
    <row r="6247" ht="15.75" customHeight="1"/>
    <row r="6248" ht="15.75" customHeight="1"/>
    <row r="6249" ht="15.75" customHeight="1"/>
    <row r="6250" ht="15.75" customHeight="1"/>
    <row r="6251" ht="15.75" customHeight="1"/>
    <row r="6252" ht="15.75" customHeight="1"/>
    <row r="6253" ht="15.75" customHeight="1"/>
    <row r="6254" ht="15.75" customHeight="1"/>
    <row r="6255" ht="15.75" customHeight="1"/>
    <row r="6256" ht="15.75" customHeight="1"/>
    <row r="6257" ht="15.75" customHeight="1"/>
    <row r="6258" ht="15.75" customHeight="1"/>
    <row r="6259" ht="15.75" customHeight="1"/>
    <row r="6260" ht="15.75" customHeight="1"/>
    <row r="6261" ht="15.75" customHeight="1"/>
    <row r="6262" ht="15.75" customHeight="1"/>
    <row r="6263" ht="15.75" customHeight="1"/>
    <row r="6264" ht="15.75" customHeight="1"/>
    <row r="6265" ht="15.75" customHeight="1"/>
    <row r="6266" ht="15.75" customHeight="1"/>
    <row r="6267" ht="15.75" customHeight="1"/>
    <row r="6268" ht="15.75" customHeight="1"/>
    <row r="6269" ht="15.75" customHeight="1"/>
    <row r="6270" ht="15.75" customHeight="1"/>
    <row r="6271" ht="15.75" customHeight="1"/>
    <row r="6272" ht="15.75" customHeight="1"/>
    <row r="6273" ht="15.75" customHeight="1"/>
    <row r="6274" ht="15.75" customHeight="1"/>
    <row r="6275" ht="15.75" customHeight="1"/>
    <row r="6276" ht="15.75" customHeight="1"/>
    <row r="6277" ht="15.75" customHeight="1"/>
    <row r="6278" ht="15.75" customHeight="1"/>
    <row r="6279" ht="15.75" customHeight="1"/>
    <row r="6280" ht="15.75" customHeight="1"/>
    <row r="6281" ht="15.75" customHeight="1"/>
    <row r="6282" ht="15.75" customHeight="1"/>
    <row r="6283" ht="15.75" customHeight="1"/>
    <row r="6284" ht="15.75" customHeight="1"/>
    <row r="6285" ht="15.75" customHeight="1"/>
    <row r="6286" ht="15.75" customHeight="1"/>
    <row r="6287" ht="15.75" customHeight="1"/>
    <row r="6288" ht="15.75" customHeight="1"/>
    <row r="6289" ht="15.75" customHeight="1"/>
    <row r="6290" ht="15.75" customHeight="1"/>
    <row r="6291" ht="15.75" customHeight="1"/>
    <row r="6292" ht="15.75" customHeight="1"/>
    <row r="6293" ht="15.75" customHeight="1"/>
    <row r="6294" ht="15.75" customHeight="1"/>
    <row r="6295" ht="15.75" customHeight="1"/>
    <row r="6296" ht="15.75" customHeight="1"/>
    <row r="6297" ht="15.75" customHeight="1"/>
    <row r="6298" ht="15.75" customHeight="1"/>
    <row r="6299" ht="15.75" customHeight="1"/>
    <row r="6300" ht="15.75" customHeight="1"/>
    <row r="6301" ht="15.75" customHeight="1"/>
    <row r="6302" ht="15.75" customHeight="1"/>
    <row r="6303" ht="15.75" customHeight="1"/>
    <row r="6304" ht="15.75" customHeight="1"/>
    <row r="6305" ht="15.75" customHeight="1"/>
    <row r="6306" ht="15.75" customHeight="1"/>
    <row r="6307" ht="15.75" customHeight="1"/>
    <row r="6308" ht="15.75" customHeight="1"/>
    <row r="6309" ht="15.75" customHeight="1"/>
    <row r="6310" ht="15.75" customHeight="1"/>
    <row r="6311" ht="15.75" customHeight="1"/>
    <row r="6312" ht="15.75" customHeight="1"/>
    <row r="6313" ht="15.75" customHeight="1"/>
    <row r="6314" ht="15.75" customHeight="1"/>
    <row r="6315" ht="15.75" customHeight="1"/>
    <row r="6316" ht="15.75" customHeight="1"/>
    <row r="6317" ht="15.75" customHeight="1"/>
    <row r="6318" ht="15.75" customHeight="1"/>
    <row r="6319" ht="15.75" customHeight="1"/>
    <row r="6320" ht="15.75" customHeight="1"/>
    <row r="6321" ht="15.75" customHeight="1"/>
    <row r="6322" ht="15.75" customHeight="1"/>
    <row r="6323" ht="15.75" customHeight="1"/>
    <row r="6324" ht="15.75" customHeight="1"/>
    <row r="6325" ht="15.75" customHeight="1"/>
    <row r="6326" ht="15.75" customHeight="1"/>
    <row r="6327" ht="15.75" customHeight="1"/>
    <row r="6328" ht="15.75" customHeight="1"/>
    <row r="6329" ht="15.75" customHeight="1"/>
    <row r="6330" ht="15.75" customHeight="1"/>
    <row r="6331" ht="15.75" customHeight="1"/>
    <row r="6332" ht="15.75" customHeight="1"/>
    <row r="6333" ht="15.75" customHeight="1"/>
    <row r="6334" ht="15.75" customHeight="1"/>
    <row r="6335" ht="15.75" customHeight="1"/>
    <row r="6336" ht="15.75" customHeight="1"/>
    <row r="6337" ht="15.75" customHeight="1"/>
    <row r="6338" ht="15.75" customHeight="1"/>
    <row r="6339" ht="15.75" customHeight="1"/>
    <row r="6340" ht="15.75" customHeight="1"/>
    <row r="6341" ht="15.75" customHeight="1"/>
    <row r="6342" ht="15.75" customHeight="1"/>
    <row r="6343" ht="15.75" customHeight="1"/>
    <row r="6344" ht="15.75" customHeight="1"/>
    <row r="6345" ht="15.75" customHeight="1"/>
    <row r="6346" ht="15.75" customHeight="1"/>
    <row r="6347" ht="15.75" customHeight="1"/>
    <row r="6348" ht="15.75" customHeight="1"/>
    <row r="6349" ht="15.75" customHeight="1"/>
    <row r="6350" ht="15.75" customHeight="1"/>
    <row r="6351" ht="15.75" customHeight="1"/>
    <row r="6352" ht="15.75" customHeight="1"/>
    <row r="6353" ht="15.75" customHeight="1"/>
    <row r="6354" ht="15.75" customHeight="1"/>
    <row r="6355" ht="15.75" customHeight="1"/>
    <row r="6356" ht="15.75" customHeight="1"/>
    <row r="6357" ht="15.75" customHeight="1"/>
    <row r="6358" ht="15.75" customHeight="1"/>
    <row r="6359" ht="15.75" customHeight="1"/>
    <row r="6360" ht="15.75" customHeight="1"/>
    <row r="6361" ht="15.75" customHeight="1"/>
    <row r="6362" ht="15.75" customHeight="1"/>
    <row r="6363" ht="15.75" customHeight="1"/>
    <row r="6364" ht="15.75" customHeight="1"/>
    <row r="6365" ht="15.75" customHeight="1"/>
    <row r="6366" ht="15.75" customHeight="1"/>
    <row r="6367" ht="15.75" customHeight="1"/>
    <row r="6368" ht="15.75" customHeight="1"/>
    <row r="6369" ht="15.75" customHeight="1"/>
    <row r="6370" ht="15.75" customHeight="1"/>
    <row r="6371" ht="15.75" customHeight="1"/>
    <row r="6372" ht="15.75" customHeight="1"/>
    <row r="6373" ht="15.75" customHeight="1"/>
    <row r="6374" ht="15.75" customHeight="1"/>
    <row r="6375" ht="15.75" customHeight="1"/>
    <row r="6376" ht="15.75" customHeight="1"/>
    <row r="6377" ht="15.75" customHeight="1"/>
    <row r="6378" ht="15.75" customHeight="1"/>
    <row r="6379" ht="15.75" customHeight="1"/>
    <row r="6380" ht="15.75" customHeight="1"/>
    <row r="6381" ht="15.75" customHeight="1"/>
    <row r="6382" ht="15.75" customHeight="1"/>
    <row r="6383" ht="15.75" customHeight="1"/>
    <row r="6384" ht="15.75" customHeight="1"/>
    <row r="6385" ht="15.75" customHeight="1"/>
    <row r="6386" ht="15.75" customHeight="1"/>
    <row r="6387" ht="15.75" customHeight="1"/>
    <row r="6388" ht="15.75" customHeight="1"/>
    <row r="6389" ht="15.75" customHeight="1"/>
    <row r="6390" ht="15.75" customHeight="1"/>
    <row r="6391" ht="15.75" customHeight="1"/>
    <row r="6392" ht="15.75" customHeight="1"/>
    <row r="6393" ht="15.75" customHeight="1"/>
    <row r="6394" ht="15.75" customHeight="1"/>
    <row r="6395" ht="15.75" customHeight="1"/>
    <row r="6396" ht="15.75" customHeight="1"/>
    <row r="6397" ht="15.75" customHeight="1"/>
    <row r="6398" ht="15.75" customHeight="1"/>
    <row r="6399" ht="15.75" customHeight="1"/>
    <row r="6400" ht="15.75" customHeight="1"/>
    <row r="6401" ht="15.75" customHeight="1"/>
    <row r="6402" ht="15.75" customHeight="1"/>
    <row r="6403" ht="15.75" customHeight="1"/>
    <row r="6404" ht="15.75" customHeight="1"/>
    <row r="6405" ht="15.75" customHeight="1"/>
    <row r="6406" ht="15.75" customHeight="1"/>
    <row r="6407" ht="15.75" customHeight="1"/>
    <row r="6408" ht="15.75" customHeight="1"/>
    <row r="6409" ht="15.75" customHeight="1"/>
    <row r="6410" ht="15.75" customHeight="1"/>
    <row r="6411" ht="15.75" customHeight="1"/>
    <row r="6412" ht="15.75" customHeight="1"/>
    <row r="6413" ht="15.75" customHeight="1"/>
    <row r="6414" ht="15.75" customHeight="1"/>
    <row r="6415" ht="15.75" customHeight="1"/>
    <row r="6416" ht="15.75" customHeight="1"/>
    <row r="6417" ht="15.75" customHeight="1"/>
    <row r="6418" ht="15.75" customHeight="1"/>
    <row r="6419" ht="15.75" customHeight="1"/>
    <row r="6420" ht="15.75" customHeight="1"/>
    <row r="6421" ht="15.75" customHeight="1"/>
    <row r="6422" ht="15.75" customHeight="1"/>
    <row r="6423" ht="15.75" customHeight="1"/>
    <row r="6424" ht="15.75" customHeight="1"/>
    <row r="6425" ht="15.75" customHeight="1"/>
    <row r="6426" ht="15.75" customHeight="1"/>
    <row r="6427" ht="15.75" customHeight="1"/>
    <row r="6428" ht="15.75" customHeight="1"/>
    <row r="6429" ht="15.75" customHeight="1"/>
    <row r="6430" ht="15.75" customHeight="1"/>
    <row r="6431" ht="15.75" customHeight="1"/>
    <row r="6432" ht="15.75" customHeight="1"/>
    <row r="6433" ht="15.75" customHeight="1"/>
    <row r="6434" ht="15.75" customHeight="1"/>
    <row r="6435" ht="15.75" customHeight="1"/>
    <row r="6436" ht="15.75" customHeight="1"/>
    <row r="6437" ht="15.75" customHeight="1"/>
    <row r="6438" ht="15.75" customHeight="1"/>
    <row r="6439" ht="15.75" customHeight="1"/>
    <row r="6440" ht="15.75" customHeight="1"/>
    <row r="6441" ht="15.75" customHeight="1"/>
    <row r="6442" ht="15.75" customHeight="1"/>
    <row r="6443" ht="15.75" customHeight="1"/>
    <row r="6444" ht="15.75" customHeight="1"/>
    <row r="6445" ht="15.75" customHeight="1"/>
    <row r="6446" ht="15.75" customHeight="1"/>
    <row r="6447" ht="15.75" customHeight="1"/>
    <row r="6448" ht="15.75" customHeight="1"/>
    <row r="6449" ht="15.75" customHeight="1"/>
    <row r="6450" ht="15.75" customHeight="1"/>
    <row r="6451" ht="15.75" customHeight="1"/>
    <row r="6452" ht="15.75" customHeight="1"/>
    <row r="6453" ht="15.75" customHeight="1"/>
    <row r="6454" ht="15.75" customHeight="1"/>
    <row r="6455" ht="15.75" customHeight="1"/>
    <row r="6456" ht="15.75" customHeight="1"/>
    <row r="6457" ht="15.75" customHeight="1"/>
    <row r="6458" ht="15.75" customHeight="1"/>
    <row r="6459" ht="15.75" customHeight="1"/>
    <row r="6460" ht="15.75" customHeight="1"/>
    <row r="6461" ht="15.75" customHeight="1"/>
    <row r="6462" ht="15.75" customHeight="1"/>
    <row r="6463" ht="15.75" customHeight="1"/>
    <row r="6464" ht="15.75" customHeight="1"/>
    <row r="6465" ht="15.75" customHeight="1"/>
    <row r="6466" ht="15.75" customHeight="1"/>
    <row r="6467" ht="15.75" customHeight="1"/>
    <row r="6468" ht="15.75" customHeight="1"/>
    <row r="6469" ht="15.75" customHeight="1"/>
    <row r="6470" ht="15.75" customHeight="1"/>
    <row r="6471" ht="15.75" customHeight="1"/>
    <row r="6472" ht="15.75" customHeight="1"/>
    <row r="6473" ht="15.75" customHeight="1"/>
    <row r="6474" ht="15.75" customHeight="1"/>
    <row r="6475" ht="15.75" customHeight="1"/>
    <row r="6476" ht="15.75" customHeight="1"/>
    <row r="6477" ht="15.75" customHeight="1"/>
    <row r="6478" ht="15.75" customHeight="1"/>
    <row r="6479" ht="15.75" customHeight="1"/>
    <row r="6480" ht="15.75" customHeight="1"/>
    <row r="6481" ht="15.75" customHeight="1"/>
    <row r="6482" ht="15.75" customHeight="1"/>
    <row r="6483" ht="15.75" customHeight="1"/>
    <row r="6484" ht="15.75" customHeight="1"/>
    <row r="6485" ht="15.75" customHeight="1"/>
    <row r="6486" ht="15.75" customHeight="1"/>
    <row r="6487" ht="15.75" customHeight="1"/>
    <row r="6488" ht="15.75" customHeight="1"/>
    <row r="6489" ht="15.75" customHeight="1"/>
    <row r="6490" ht="15.75" customHeight="1"/>
    <row r="6491" ht="15.75" customHeight="1"/>
    <row r="6492" ht="15.75" customHeight="1"/>
    <row r="6493" ht="15.75" customHeight="1"/>
    <row r="6494" ht="15.75" customHeight="1"/>
    <row r="6495" ht="15.75" customHeight="1"/>
    <row r="6496" ht="15.75" customHeight="1"/>
    <row r="6497" ht="15.75" customHeight="1"/>
    <row r="6498" ht="15.75" customHeight="1"/>
    <row r="6499" ht="15.75" customHeight="1"/>
    <row r="6500" ht="15.75" customHeight="1"/>
    <row r="6501" ht="15.75" customHeight="1"/>
    <row r="6502" ht="15.75" customHeight="1"/>
    <row r="6503" ht="15.75" customHeight="1"/>
    <row r="6504" ht="15.75" customHeight="1"/>
    <row r="6505" ht="15.75" customHeight="1"/>
    <row r="6506" ht="15.75" customHeight="1"/>
    <row r="6507" ht="15.75" customHeight="1"/>
    <row r="6508" ht="15.75" customHeight="1"/>
    <row r="6509" ht="15.75" customHeight="1"/>
    <row r="6510" ht="15.75" customHeight="1"/>
    <row r="6511" ht="15.75" customHeight="1"/>
    <row r="6512" ht="15.75" customHeight="1"/>
    <row r="6513" ht="15.75" customHeight="1"/>
    <row r="6514" ht="15.75" customHeight="1"/>
    <row r="6515" ht="15.75" customHeight="1"/>
    <row r="6516" ht="15.75" customHeight="1"/>
    <row r="6517" ht="15.75" customHeight="1"/>
    <row r="6518" ht="15.75" customHeight="1"/>
    <row r="6519" ht="15.75" customHeight="1"/>
    <row r="6520" ht="15.75" customHeight="1"/>
    <row r="6521" ht="15.75" customHeight="1"/>
    <row r="6522" ht="15.75" customHeight="1"/>
    <row r="6523" ht="15.75" customHeight="1"/>
    <row r="6524" ht="15.75" customHeight="1"/>
    <row r="6525" ht="15.75" customHeight="1"/>
    <row r="6526" ht="15.75" customHeight="1"/>
    <row r="6527" ht="15.75" customHeight="1"/>
    <row r="6528" ht="15.75" customHeight="1"/>
    <row r="6529" ht="15.75" customHeight="1"/>
    <row r="6530" ht="15.75" customHeight="1"/>
    <row r="6531" ht="15.75" customHeight="1"/>
    <row r="6532" ht="15.75" customHeight="1"/>
    <row r="6533" ht="15.75" customHeight="1"/>
    <row r="6534" ht="15.75" customHeight="1"/>
    <row r="6535" ht="15.75" customHeight="1"/>
    <row r="6536" ht="15.75" customHeight="1"/>
    <row r="6537" ht="15.75" customHeight="1"/>
    <row r="6538" ht="15.75" customHeight="1"/>
    <row r="6539" ht="15.75" customHeight="1"/>
    <row r="6540" ht="15.75" customHeight="1"/>
    <row r="6541" ht="15.75" customHeight="1"/>
    <row r="6542" ht="15.75" customHeight="1"/>
    <row r="6543" ht="15.75" customHeight="1"/>
    <row r="6544" ht="15.75" customHeight="1"/>
    <row r="6545" ht="15.75" customHeight="1"/>
    <row r="6546" ht="15.75" customHeight="1"/>
    <row r="6547" ht="15.75" customHeight="1"/>
    <row r="6548" ht="15.75" customHeight="1"/>
    <row r="6549" ht="15.75" customHeight="1"/>
    <row r="6550" ht="15.75" customHeight="1"/>
    <row r="6551" ht="15.75" customHeight="1"/>
    <row r="6552" ht="15.75" customHeight="1"/>
    <row r="6553" ht="15.75" customHeight="1"/>
    <row r="6554" ht="15.75" customHeight="1"/>
    <row r="6555" ht="15.75" customHeight="1"/>
    <row r="6556" ht="15.75" customHeight="1"/>
    <row r="6557" ht="15.75" customHeight="1"/>
    <row r="6558" ht="15.75" customHeight="1"/>
    <row r="6559" ht="15.75" customHeight="1"/>
    <row r="6560" ht="15.75" customHeight="1"/>
    <row r="6561" ht="15.75" customHeight="1"/>
    <row r="6562" ht="15.75" customHeight="1"/>
    <row r="6563" ht="15.75" customHeight="1"/>
    <row r="6564" ht="15.75" customHeight="1"/>
    <row r="6565" ht="15.75" customHeight="1"/>
    <row r="6566" ht="15.75" customHeight="1"/>
    <row r="6567" ht="15.75" customHeight="1"/>
    <row r="6568" ht="15.75" customHeight="1"/>
    <row r="6569" ht="15.75" customHeight="1"/>
    <row r="6570" ht="15.75" customHeight="1"/>
    <row r="6571" ht="15.75" customHeight="1"/>
    <row r="6572" ht="15.75" customHeight="1"/>
    <row r="6573" ht="15.75" customHeight="1"/>
    <row r="6574" ht="15.75" customHeight="1"/>
    <row r="6575" ht="15.75" customHeight="1"/>
    <row r="6576" ht="15.75" customHeight="1"/>
    <row r="6577" ht="15.75" customHeight="1"/>
    <row r="6578" ht="15.75" customHeight="1"/>
    <row r="6579" ht="15.75" customHeight="1"/>
    <row r="6580" ht="15.75" customHeight="1"/>
    <row r="6581" ht="15.75" customHeight="1"/>
    <row r="6582" ht="15.75" customHeight="1"/>
    <row r="6583" ht="15.75" customHeight="1"/>
    <row r="6584" ht="15.75" customHeight="1"/>
    <row r="6585" ht="15.75" customHeight="1"/>
    <row r="6586" ht="15.75" customHeight="1"/>
    <row r="6587" ht="15.75" customHeight="1"/>
    <row r="6588" ht="15.75" customHeight="1"/>
    <row r="6589" ht="15.75" customHeight="1"/>
    <row r="6590" ht="15.75" customHeight="1"/>
    <row r="6591" ht="15.75" customHeight="1"/>
    <row r="6592" ht="15.75" customHeight="1"/>
    <row r="6593" ht="15.75" customHeight="1"/>
    <row r="6594" ht="15.75" customHeight="1"/>
    <row r="6595" ht="15.75" customHeight="1"/>
    <row r="6596" ht="15.75" customHeight="1"/>
    <row r="6597" ht="15.75" customHeight="1"/>
    <row r="6598" ht="15.75" customHeight="1"/>
    <row r="6599" ht="15.75" customHeight="1"/>
    <row r="6600" ht="15.75" customHeight="1"/>
    <row r="6601" ht="15.75" customHeight="1"/>
    <row r="6602" ht="15.75" customHeight="1"/>
    <row r="6603" ht="15.75" customHeight="1"/>
    <row r="6604" ht="15.75" customHeight="1"/>
    <row r="6605" ht="15.75" customHeight="1"/>
    <row r="6606" ht="15.75" customHeight="1"/>
    <row r="6607" ht="15.75" customHeight="1"/>
    <row r="6608" ht="15.75" customHeight="1"/>
    <row r="6609" ht="15.75" customHeight="1"/>
    <row r="6610" ht="15.75" customHeight="1"/>
    <row r="6611" ht="15.75" customHeight="1"/>
    <row r="6612" ht="15.75" customHeight="1"/>
    <row r="6613" ht="15.75" customHeight="1"/>
    <row r="6614" ht="15.75" customHeight="1"/>
    <row r="6615" ht="15.75" customHeight="1"/>
    <row r="6616" ht="15.75" customHeight="1"/>
    <row r="6617" ht="15.75" customHeight="1"/>
    <row r="6618" ht="15.75" customHeight="1"/>
    <row r="6619" ht="15.75" customHeight="1"/>
    <row r="6620" ht="15.75" customHeight="1"/>
    <row r="6621" ht="15.75" customHeight="1"/>
    <row r="6622" ht="15.75" customHeight="1"/>
    <row r="6623" ht="15.75" customHeight="1"/>
    <row r="6624" ht="15.75" customHeight="1"/>
    <row r="6625" ht="15.75" customHeight="1"/>
    <row r="6626" ht="15.75" customHeight="1"/>
    <row r="6627" ht="15.75" customHeight="1"/>
    <row r="6628" ht="15.75" customHeight="1"/>
    <row r="6629" ht="15.75" customHeight="1"/>
    <row r="6630" ht="15.75" customHeight="1"/>
    <row r="6631" ht="15.75" customHeight="1"/>
    <row r="6632" ht="15.75" customHeight="1"/>
    <row r="6633" ht="15.75" customHeight="1"/>
    <row r="6634" ht="15.75" customHeight="1"/>
    <row r="6635" ht="15.75" customHeight="1"/>
    <row r="6636" ht="15.75" customHeight="1"/>
    <row r="6637" ht="15.75" customHeight="1"/>
    <row r="6638" ht="15.75" customHeight="1"/>
    <row r="6639" ht="15.75" customHeight="1"/>
    <row r="6640" ht="15.75" customHeight="1"/>
    <row r="6641" ht="15.75" customHeight="1"/>
    <row r="6642" ht="15.75" customHeight="1"/>
    <row r="6643" ht="15.75" customHeight="1"/>
    <row r="6644" ht="15.75" customHeight="1"/>
    <row r="6645" ht="15.75" customHeight="1"/>
    <row r="6646" ht="15.75" customHeight="1"/>
    <row r="6647" ht="15.75" customHeight="1"/>
    <row r="6648" ht="15.75" customHeight="1"/>
    <row r="6649" ht="15.75" customHeight="1"/>
    <row r="6650" ht="15.75" customHeight="1"/>
    <row r="6651" ht="15.75" customHeight="1"/>
    <row r="6652" ht="15.75" customHeight="1"/>
    <row r="6653" ht="15.75" customHeight="1"/>
    <row r="6654" ht="15.75" customHeight="1"/>
    <row r="6655" ht="15.75" customHeight="1"/>
    <row r="6656" ht="15.75" customHeight="1"/>
    <row r="6657" ht="15.75" customHeight="1"/>
    <row r="6658" ht="15.75" customHeight="1"/>
    <row r="6659" ht="15.75" customHeight="1"/>
    <row r="6660" ht="15.75" customHeight="1"/>
    <row r="6661" ht="15.75" customHeight="1"/>
    <row r="6662" ht="15.75" customHeight="1"/>
    <row r="6663" ht="15.75" customHeight="1"/>
    <row r="6664" ht="15.75" customHeight="1"/>
    <row r="6665" ht="15.75" customHeight="1"/>
    <row r="6666" ht="15.75" customHeight="1"/>
    <row r="6667" ht="15.75" customHeight="1"/>
    <row r="6668" ht="15.75" customHeight="1"/>
    <row r="6669" ht="15.75" customHeight="1"/>
    <row r="6670" ht="15.75" customHeight="1"/>
    <row r="6671" ht="15.75" customHeight="1"/>
    <row r="6672" ht="15.75" customHeight="1"/>
    <row r="6673" ht="15.75" customHeight="1"/>
    <row r="6674" ht="15.75" customHeight="1"/>
    <row r="6675" ht="15.75" customHeight="1"/>
    <row r="6676" ht="15.75" customHeight="1"/>
    <row r="6677" ht="15.75" customHeight="1"/>
    <row r="6678" ht="15.75" customHeight="1"/>
    <row r="6679" ht="15.75" customHeight="1"/>
    <row r="6680" ht="15.75" customHeight="1"/>
    <row r="6681" ht="15.75" customHeight="1"/>
    <row r="6682" ht="15.75" customHeight="1"/>
    <row r="6683" ht="15.75" customHeight="1"/>
    <row r="6684" ht="15.75" customHeight="1"/>
    <row r="6685" ht="15.75" customHeight="1"/>
    <row r="6686" ht="15.75" customHeight="1"/>
    <row r="6687" ht="15.75" customHeight="1"/>
    <row r="6688" ht="15.75" customHeight="1"/>
    <row r="6689" ht="15.75" customHeight="1"/>
    <row r="6690" ht="15.75" customHeight="1"/>
    <row r="6691" ht="15.75" customHeight="1"/>
    <row r="6692" ht="15.75" customHeight="1"/>
    <row r="6693" ht="15.75" customHeight="1"/>
    <row r="6694" ht="15.75" customHeight="1"/>
    <row r="6695" ht="15.75" customHeight="1"/>
    <row r="6696" ht="15.75" customHeight="1"/>
    <row r="6697" ht="15.75" customHeight="1"/>
    <row r="6698" ht="15.75" customHeight="1"/>
    <row r="6699" ht="15.75" customHeight="1"/>
    <row r="6700" ht="15.75" customHeight="1"/>
    <row r="6701" ht="15.75" customHeight="1"/>
    <row r="6702" ht="15.75" customHeight="1"/>
    <row r="6703" ht="15.75" customHeight="1"/>
    <row r="6704" ht="15.75" customHeight="1"/>
    <row r="6705" ht="15.75" customHeight="1"/>
    <row r="6706" ht="15.75" customHeight="1"/>
    <row r="6707" ht="15.75" customHeight="1"/>
    <row r="6708" ht="15.75" customHeight="1"/>
    <row r="6709" ht="15.75" customHeight="1"/>
    <row r="6710" ht="15.75" customHeight="1"/>
    <row r="6711" ht="15.75" customHeight="1"/>
    <row r="6712" ht="15.75" customHeight="1"/>
    <row r="6713" ht="15.75" customHeight="1"/>
    <row r="6714" ht="15.75" customHeight="1"/>
    <row r="6715" ht="15.75" customHeight="1"/>
    <row r="6716" ht="15.75" customHeight="1"/>
    <row r="6717" ht="15.75" customHeight="1"/>
    <row r="6718" ht="15.75" customHeight="1"/>
    <row r="6719" ht="15.75" customHeight="1"/>
    <row r="6720" ht="15.75" customHeight="1"/>
    <row r="6721" ht="15.75" customHeight="1"/>
    <row r="6722" ht="15.75" customHeight="1"/>
    <row r="6723" ht="15.75" customHeight="1"/>
    <row r="6724" ht="15.75" customHeight="1"/>
    <row r="6725" ht="15.75" customHeight="1"/>
    <row r="6726" ht="15.75" customHeight="1"/>
    <row r="6727" ht="15.75" customHeight="1"/>
    <row r="6728" ht="15.75" customHeight="1"/>
    <row r="6729" ht="15.75" customHeight="1"/>
    <row r="6730" ht="15.75" customHeight="1"/>
    <row r="6731" ht="15.75" customHeight="1"/>
    <row r="6732" ht="15.75" customHeight="1"/>
    <row r="6733" ht="15.75" customHeight="1"/>
    <row r="6734" ht="15.75" customHeight="1"/>
    <row r="6735" ht="15.75" customHeight="1"/>
    <row r="6736" ht="15.75" customHeight="1"/>
    <row r="6737" ht="15.75" customHeight="1"/>
    <row r="6738" ht="15.75" customHeight="1"/>
    <row r="6739" ht="15.75" customHeight="1"/>
    <row r="6740" ht="15.75" customHeight="1"/>
    <row r="6741" ht="15.75" customHeight="1"/>
    <row r="6742" ht="15.75" customHeight="1"/>
    <row r="6743" ht="15.75" customHeight="1"/>
    <row r="6744" ht="15.75" customHeight="1"/>
    <row r="6745" ht="15.75" customHeight="1"/>
    <row r="6746" ht="15.75" customHeight="1"/>
    <row r="6747" ht="15.75" customHeight="1"/>
    <row r="6748" ht="15.75" customHeight="1"/>
    <row r="6749" ht="15.75" customHeight="1"/>
    <row r="6750" ht="15.75" customHeight="1"/>
    <row r="6751" ht="15.75" customHeight="1"/>
    <row r="6752" ht="15.75" customHeight="1"/>
    <row r="6753" ht="15.75" customHeight="1"/>
    <row r="6754" ht="15.75" customHeight="1"/>
    <row r="6755" ht="15.75" customHeight="1"/>
    <row r="6756" ht="15.75" customHeight="1"/>
    <row r="6757" ht="15.75" customHeight="1"/>
    <row r="6758" ht="15.75" customHeight="1"/>
    <row r="6759" ht="15.75" customHeight="1"/>
    <row r="6760" ht="15.75" customHeight="1"/>
    <row r="6761" ht="15.75" customHeight="1"/>
    <row r="6762" ht="15.75" customHeight="1"/>
    <row r="6763" ht="15.75" customHeight="1"/>
    <row r="6764" ht="15.75" customHeight="1"/>
    <row r="6765" ht="15.75" customHeight="1"/>
    <row r="6766" ht="15.75" customHeight="1"/>
    <row r="6767" ht="15.75" customHeight="1"/>
    <row r="6768" ht="15.75" customHeight="1"/>
    <row r="6769" ht="15.75" customHeight="1"/>
    <row r="6770" ht="15.75" customHeight="1"/>
    <row r="6771" ht="15.75" customHeight="1"/>
    <row r="6772" ht="15.75" customHeight="1"/>
    <row r="6773" ht="15.75" customHeight="1"/>
    <row r="6774" ht="15.75" customHeight="1"/>
    <row r="6775" ht="15.75" customHeight="1"/>
    <row r="6776" ht="15.75" customHeight="1"/>
    <row r="6777" ht="15.75" customHeight="1"/>
    <row r="6778" ht="15.75" customHeight="1"/>
    <row r="6779" ht="15.75" customHeight="1"/>
    <row r="6780" ht="15.75" customHeight="1"/>
    <row r="6781" ht="15.75" customHeight="1"/>
    <row r="6782" ht="15.75" customHeight="1"/>
    <row r="6783" ht="15.75" customHeight="1"/>
    <row r="6784" ht="15.75" customHeight="1"/>
    <row r="6785" ht="15.75" customHeight="1"/>
    <row r="6786" ht="15.75" customHeight="1"/>
    <row r="6787" ht="15.75" customHeight="1"/>
    <row r="6788" ht="15.75" customHeight="1"/>
    <row r="6789" ht="15.75" customHeight="1"/>
    <row r="6790" ht="15.75" customHeight="1"/>
    <row r="6791" ht="15.75" customHeight="1"/>
    <row r="6792" ht="15.75" customHeight="1"/>
    <row r="6793" ht="15.75" customHeight="1"/>
    <row r="6794" ht="15.75" customHeight="1"/>
    <row r="6795" ht="15.75" customHeight="1"/>
    <row r="6796" ht="15.75" customHeight="1"/>
    <row r="6797" ht="15.75" customHeight="1"/>
    <row r="6798" ht="15.75" customHeight="1"/>
    <row r="6799" ht="15.75" customHeight="1"/>
    <row r="6800" ht="15.75" customHeight="1"/>
    <row r="6801" ht="15.75" customHeight="1"/>
    <row r="6802" ht="15.75" customHeight="1"/>
    <row r="6803" ht="15.75" customHeight="1"/>
    <row r="6804" ht="15.75" customHeight="1"/>
    <row r="6805" ht="15.75" customHeight="1"/>
    <row r="6806" ht="15.75" customHeight="1"/>
    <row r="6807" ht="15.75" customHeight="1"/>
    <row r="6808" ht="15.75" customHeight="1"/>
    <row r="6809" ht="15.75" customHeight="1"/>
    <row r="6810" ht="15.75" customHeight="1"/>
    <row r="6811" ht="15.75" customHeight="1"/>
    <row r="6812" ht="15.75" customHeight="1"/>
    <row r="6813" ht="15.75" customHeight="1"/>
    <row r="6814" ht="15.75" customHeight="1"/>
    <row r="6815" ht="15.75" customHeight="1"/>
    <row r="6816" ht="15.75" customHeight="1"/>
    <row r="6817" ht="15.75" customHeight="1"/>
    <row r="6818" ht="15.75" customHeight="1"/>
    <row r="6819" ht="15.75" customHeight="1"/>
    <row r="6820" ht="15.75" customHeight="1"/>
    <row r="6821" ht="15.75" customHeight="1"/>
    <row r="6822" ht="15.75" customHeight="1"/>
    <row r="6823" ht="15.75" customHeight="1"/>
    <row r="6824" ht="15.75" customHeight="1"/>
    <row r="6825" ht="15.75" customHeight="1"/>
    <row r="6826" ht="15.75" customHeight="1"/>
    <row r="6827" ht="15.75" customHeight="1"/>
    <row r="6828" ht="15.75" customHeight="1"/>
    <row r="6829" ht="15.75" customHeight="1"/>
    <row r="6830" ht="15.75" customHeight="1"/>
    <row r="6831" ht="15.75" customHeight="1"/>
    <row r="6832" ht="15.75" customHeight="1"/>
    <row r="6833" ht="15.75" customHeight="1"/>
    <row r="6834" ht="15.75" customHeight="1"/>
    <row r="6835" ht="15.75" customHeight="1"/>
    <row r="6836" ht="15.75" customHeight="1"/>
    <row r="6837" ht="15.75" customHeight="1"/>
    <row r="6838" ht="15.75" customHeight="1"/>
    <row r="6839" ht="15.75" customHeight="1"/>
    <row r="6840" ht="15.75" customHeight="1"/>
    <row r="6841" ht="15.75" customHeight="1"/>
    <row r="6842" ht="15.75" customHeight="1"/>
    <row r="6843" ht="15.75" customHeight="1"/>
    <row r="6844" ht="15.75" customHeight="1"/>
    <row r="6845" ht="15.75" customHeight="1"/>
    <row r="6846" ht="15.75" customHeight="1"/>
    <row r="6847" ht="15.75" customHeight="1"/>
    <row r="6848" ht="15.75" customHeight="1"/>
    <row r="6849" ht="15.75" customHeight="1"/>
    <row r="6850" ht="15.75" customHeight="1"/>
    <row r="6851" ht="15.75" customHeight="1"/>
    <row r="6852" ht="15.75" customHeight="1"/>
    <row r="6853" ht="15.75" customHeight="1"/>
    <row r="6854" ht="15.75" customHeight="1"/>
    <row r="6855" ht="15.75" customHeight="1"/>
    <row r="6856" ht="15.75" customHeight="1"/>
    <row r="6857" ht="15.75" customHeight="1"/>
    <row r="6858" ht="15.75" customHeight="1"/>
    <row r="6859" ht="15.75" customHeight="1"/>
    <row r="6860" ht="15.75" customHeight="1"/>
    <row r="6861" ht="15.75" customHeight="1"/>
    <row r="6862" ht="15.75" customHeight="1"/>
    <row r="6863" ht="15.75" customHeight="1"/>
    <row r="6864" ht="15.75" customHeight="1"/>
    <row r="6865" ht="15.75" customHeight="1"/>
    <row r="6866" ht="15.75" customHeight="1"/>
    <row r="6867" ht="15.75" customHeight="1"/>
    <row r="6868" ht="15.75" customHeight="1"/>
    <row r="6869" ht="15.75" customHeight="1"/>
    <row r="6870" ht="15.75" customHeight="1"/>
    <row r="6871" ht="15.75" customHeight="1"/>
    <row r="6872" ht="15.75" customHeight="1"/>
    <row r="6873" ht="15.75" customHeight="1"/>
    <row r="6874" ht="15.75" customHeight="1"/>
    <row r="6875" ht="15.75" customHeight="1"/>
    <row r="6876" ht="15.75" customHeight="1"/>
    <row r="6877" ht="15.75" customHeight="1"/>
    <row r="6878" ht="15.75" customHeight="1"/>
    <row r="6879" ht="15.75" customHeight="1"/>
    <row r="6880" ht="15.75" customHeight="1"/>
    <row r="6881" ht="15.75" customHeight="1"/>
    <row r="6882" ht="15.75" customHeight="1"/>
    <row r="6883" ht="15.75" customHeight="1"/>
    <row r="6884" ht="15.75" customHeight="1"/>
    <row r="6885" ht="15.75" customHeight="1"/>
    <row r="6886" ht="15.75" customHeight="1"/>
    <row r="6887" ht="15.75" customHeight="1"/>
    <row r="6888" ht="15.75" customHeight="1"/>
    <row r="6889" ht="15.75" customHeight="1"/>
    <row r="6890" ht="15.75" customHeight="1"/>
    <row r="6891" ht="15.75" customHeight="1"/>
    <row r="6892" ht="15.75" customHeight="1"/>
    <row r="6893" ht="15.75" customHeight="1"/>
    <row r="6894" ht="15.75" customHeight="1"/>
    <row r="6895" ht="15.75" customHeight="1"/>
    <row r="6896" ht="15.75" customHeight="1"/>
    <row r="6897" ht="15.75" customHeight="1"/>
    <row r="6898" ht="15.75" customHeight="1"/>
    <row r="6899" ht="15.75" customHeight="1"/>
    <row r="6900" ht="15.75" customHeight="1"/>
    <row r="6901" ht="15.75" customHeight="1"/>
    <row r="6902" ht="15.75" customHeight="1"/>
    <row r="6903" ht="15.75" customHeight="1"/>
    <row r="6904" ht="15.75" customHeight="1"/>
    <row r="6905" ht="15.75" customHeight="1"/>
    <row r="6906" ht="15.75" customHeight="1"/>
    <row r="6907" ht="15.75" customHeight="1"/>
    <row r="6908" ht="15.75" customHeight="1"/>
    <row r="6909" ht="15.75" customHeight="1"/>
    <row r="6910" ht="15.75" customHeight="1"/>
    <row r="6911" ht="15.75" customHeight="1"/>
    <row r="6912" ht="15.75" customHeight="1"/>
    <row r="6913" ht="15.75" customHeight="1"/>
    <row r="6914" ht="15.75" customHeight="1"/>
    <row r="6915" ht="15.75" customHeight="1"/>
    <row r="6916" ht="15.75" customHeight="1"/>
    <row r="6917" ht="15.75" customHeight="1"/>
    <row r="6918" ht="15.75" customHeight="1"/>
    <row r="6919" ht="15.75" customHeight="1"/>
    <row r="6920" ht="15.75" customHeight="1"/>
    <row r="6921" ht="15.75" customHeight="1"/>
    <row r="6922" ht="15.75" customHeight="1"/>
    <row r="6923" ht="15.75" customHeight="1"/>
    <row r="6924" ht="15.75" customHeight="1"/>
    <row r="6925" ht="15.75" customHeight="1"/>
    <row r="6926" ht="15.75" customHeight="1"/>
    <row r="6927" ht="15.75" customHeight="1"/>
    <row r="6928" ht="15.75" customHeight="1"/>
    <row r="6929" ht="15.75" customHeight="1"/>
    <row r="6930" ht="15.75" customHeight="1"/>
    <row r="6931" ht="15.75" customHeight="1"/>
    <row r="6932" ht="15.75" customHeight="1"/>
    <row r="6933" ht="15.75" customHeight="1"/>
    <row r="6934" ht="15.75" customHeight="1"/>
    <row r="6935" ht="15.75" customHeight="1"/>
    <row r="6936" ht="15.75" customHeight="1"/>
    <row r="6937" ht="15.75" customHeight="1"/>
    <row r="6938" ht="15.75" customHeight="1"/>
    <row r="6939" ht="15.75" customHeight="1"/>
    <row r="6940" ht="15.75" customHeight="1"/>
    <row r="6941" ht="15.75" customHeight="1"/>
    <row r="6942" ht="15.75" customHeight="1"/>
    <row r="6943" ht="15.75" customHeight="1"/>
    <row r="6944" ht="15.75" customHeight="1"/>
    <row r="6945" ht="15.75" customHeight="1"/>
    <row r="6946" ht="15.75" customHeight="1"/>
    <row r="6947" ht="15.75" customHeight="1"/>
    <row r="6948" ht="15.75" customHeight="1"/>
    <row r="6949" ht="15.75" customHeight="1"/>
    <row r="6950" ht="15.75" customHeight="1"/>
    <row r="6951" ht="15.75" customHeight="1"/>
    <row r="6952" ht="15.75" customHeight="1"/>
    <row r="6953" ht="15.75" customHeight="1"/>
    <row r="6954" ht="15.75" customHeight="1"/>
    <row r="6955" ht="15.75" customHeight="1"/>
    <row r="6956" ht="15.75" customHeight="1"/>
    <row r="6957" ht="15.75" customHeight="1"/>
    <row r="6958" ht="15.75" customHeight="1"/>
    <row r="6959" ht="15.75" customHeight="1"/>
    <row r="6960" ht="15.75" customHeight="1"/>
    <row r="6961" ht="15.75" customHeight="1"/>
    <row r="6962" ht="15.75" customHeight="1"/>
    <row r="6963" ht="15.75" customHeight="1"/>
    <row r="6964" ht="15.75" customHeight="1"/>
    <row r="6965" ht="15.75" customHeight="1"/>
    <row r="6966" ht="15.75" customHeight="1"/>
    <row r="6967" ht="15.75" customHeight="1"/>
    <row r="6968" ht="15.75" customHeight="1"/>
    <row r="6969" ht="15.75" customHeight="1"/>
    <row r="6970" ht="15.75" customHeight="1"/>
    <row r="6971" ht="15.75" customHeight="1"/>
    <row r="6972" ht="15.75" customHeight="1"/>
    <row r="6973" ht="15.75" customHeight="1"/>
    <row r="6974" ht="15.75" customHeight="1"/>
    <row r="6975" ht="15.75" customHeight="1"/>
    <row r="6976" ht="15.75" customHeight="1"/>
    <row r="6977" ht="15.75" customHeight="1"/>
    <row r="6978" ht="15.75" customHeight="1"/>
    <row r="6979" ht="15.75" customHeight="1"/>
    <row r="6980" ht="15.75" customHeight="1"/>
    <row r="6981" ht="15.75" customHeight="1"/>
    <row r="6982" ht="15.75" customHeight="1"/>
    <row r="6983" ht="15.75" customHeight="1"/>
    <row r="6984" ht="15.75" customHeight="1"/>
    <row r="6985" ht="15.75" customHeight="1"/>
    <row r="6986" ht="15.75" customHeight="1"/>
    <row r="6987" ht="15.75" customHeight="1"/>
    <row r="6988" ht="15.75" customHeight="1"/>
    <row r="6989" ht="15.75" customHeight="1"/>
    <row r="6990" ht="15.75" customHeight="1"/>
    <row r="6991" ht="15.75" customHeight="1"/>
    <row r="6992" ht="15.75" customHeight="1"/>
    <row r="6993" ht="15.75" customHeight="1"/>
    <row r="6994" ht="15.75" customHeight="1"/>
    <row r="6995" ht="15.75" customHeight="1"/>
    <row r="6996" ht="15.75" customHeight="1"/>
    <row r="6997" ht="15.75" customHeight="1"/>
    <row r="6998" ht="15.75" customHeight="1"/>
    <row r="6999" ht="15.75" customHeight="1"/>
    <row r="7000" ht="15.75" customHeight="1"/>
    <row r="7001" ht="15.75" customHeight="1"/>
    <row r="7002" ht="15.75" customHeight="1"/>
    <row r="7003" ht="15.75" customHeight="1"/>
    <row r="7004" ht="15.75" customHeight="1"/>
    <row r="7005" ht="15.75" customHeight="1"/>
    <row r="7006" ht="15.75" customHeight="1"/>
    <row r="7007" ht="15.75" customHeight="1"/>
    <row r="7008" ht="15.75" customHeight="1"/>
    <row r="7009" ht="15.75" customHeight="1"/>
    <row r="7010" ht="15.75" customHeight="1"/>
    <row r="7011" ht="15.75" customHeight="1"/>
    <row r="7012" ht="15.75" customHeight="1"/>
    <row r="7013" ht="15.75" customHeight="1"/>
    <row r="7014" ht="15.75" customHeight="1"/>
    <row r="7015" ht="15.75" customHeight="1"/>
    <row r="7016" ht="15.75" customHeight="1"/>
    <row r="7017" ht="15.75" customHeight="1"/>
    <row r="7018" ht="15.75" customHeight="1"/>
    <row r="7019" ht="15.75" customHeight="1"/>
    <row r="7020" ht="15.75" customHeight="1"/>
    <row r="7021" ht="15.75" customHeight="1"/>
    <row r="7022" ht="15.75" customHeight="1"/>
    <row r="7023" ht="15.75" customHeight="1"/>
    <row r="7024" ht="15.75" customHeight="1"/>
    <row r="7025" ht="15.75" customHeight="1"/>
    <row r="7026" ht="15.75" customHeight="1"/>
    <row r="7027" ht="15.75" customHeight="1"/>
    <row r="7028" ht="15.75" customHeight="1"/>
    <row r="7029" ht="15.75" customHeight="1"/>
    <row r="7030" ht="15.75" customHeight="1"/>
    <row r="7031" ht="15.75" customHeight="1"/>
    <row r="7032" ht="15.75" customHeight="1"/>
    <row r="7033" ht="15.75" customHeight="1"/>
    <row r="7034" ht="15.75" customHeight="1"/>
    <row r="7035" ht="15.75" customHeight="1"/>
    <row r="7036" ht="15.75" customHeight="1"/>
    <row r="7037" ht="15.75" customHeight="1"/>
    <row r="7038" ht="15.75" customHeight="1"/>
    <row r="7039" ht="15.75" customHeight="1"/>
    <row r="7040" ht="15.75" customHeight="1"/>
    <row r="7041" ht="15.75" customHeight="1"/>
    <row r="7042" ht="15.75" customHeight="1"/>
    <row r="7043" ht="15.75" customHeight="1"/>
    <row r="7044" ht="15.75" customHeight="1"/>
    <row r="7045" ht="15.75" customHeight="1"/>
    <row r="7046" ht="15.75" customHeight="1"/>
    <row r="7047" ht="15.75" customHeight="1"/>
    <row r="7048" ht="15.75" customHeight="1"/>
    <row r="7049" ht="15.75" customHeight="1"/>
    <row r="7050" ht="15.75" customHeight="1"/>
    <row r="7051" ht="15.75" customHeight="1"/>
    <row r="7052" ht="15.75" customHeight="1"/>
    <row r="7053" ht="15.75" customHeight="1"/>
    <row r="7054" ht="15.75" customHeight="1"/>
    <row r="7055" ht="15.75" customHeight="1"/>
    <row r="7056" ht="15.75" customHeight="1"/>
    <row r="7057" ht="15.75" customHeight="1"/>
    <row r="7058" ht="15.75" customHeight="1"/>
    <row r="7059" ht="15.75" customHeight="1"/>
    <row r="7060" ht="15.75" customHeight="1"/>
    <row r="7061" ht="15.75" customHeight="1"/>
    <row r="7062" ht="15.75" customHeight="1"/>
    <row r="7063" ht="15.75" customHeight="1"/>
    <row r="7064" ht="15.75" customHeight="1"/>
    <row r="7065" ht="15.75" customHeight="1"/>
    <row r="7066" ht="15.75" customHeight="1"/>
    <row r="7067" ht="15.75" customHeight="1"/>
    <row r="7068" ht="15.75" customHeight="1"/>
    <row r="7069" ht="15.75" customHeight="1"/>
    <row r="7070" ht="15.75" customHeight="1"/>
    <row r="7071" ht="15.75" customHeight="1"/>
    <row r="7072" ht="15.75" customHeight="1"/>
    <row r="7073" ht="15.75" customHeight="1"/>
    <row r="7074" ht="15.75" customHeight="1"/>
    <row r="7075" ht="15.75" customHeight="1"/>
    <row r="7076" ht="15.75" customHeight="1"/>
    <row r="7077" ht="15.75" customHeight="1"/>
    <row r="7078" ht="15.75" customHeight="1"/>
    <row r="7079" ht="15.75" customHeight="1"/>
    <row r="7080" ht="15.75" customHeight="1"/>
    <row r="7081" ht="15.75" customHeight="1"/>
    <row r="7082" ht="15.75" customHeight="1"/>
    <row r="7083" ht="15.75" customHeight="1"/>
    <row r="7084" ht="15.75" customHeight="1"/>
    <row r="7085" ht="15.75" customHeight="1"/>
    <row r="7086" ht="15.75" customHeight="1"/>
    <row r="7087" ht="15.75" customHeight="1"/>
    <row r="7088" ht="15.75" customHeight="1"/>
    <row r="7089" ht="15.75" customHeight="1"/>
    <row r="7090" ht="15.75" customHeight="1"/>
    <row r="7091" ht="15.75" customHeight="1"/>
    <row r="7092" ht="15.75" customHeight="1"/>
    <row r="7093" ht="15.75" customHeight="1"/>
    <row r="7094" ht="15.75" customHeight="1"/>
    <row r="7095" ht="15.75" customHeight="1"/>
    <row r="7096" ht="15.75" customHeight="1"/>
    <row r="7097" ht="15.75" customHeight="1"/>
    <row r="7098" ht="15.75" customHeight="1"/>
    <row r="7099" ht="15.75" customHeight="1"/>
    <row r="7100" ht="15.75" customHeight="1"/>
    <row r="7101" ht="15.75" customHeight="1"/>
    <row r="7102" ht="15.75" customHeight="1"/>
    <row r="7103" ht="15.75" customHeight="1"/>
    <row r="7104" ht="15.75" customHeight="1"/>
    <row r="7105" ht="15.75" customHeight="1"/>
    <row r="7106" ht="15.75" customHeight="1"/>
    <row r="7107" ht="15.75" customHeight="1"/>
    <row r="7108" ht="15.75" customHeight="1"/>
    <row r="7109" ht="15.75" customHeight="1"/>
    <row r="7110" ht="15.75" customHeight="1"/>
    <row r="7111" ht="15.75" customHeight="1"/>
    <row r="7112" ht="15.75" customHeight="1"/>
    <row r="7113" ht="15.75" customHeight="1"/>
    <row r="7114" ht="15.75" customHeight="1"/>
    <row r="7115" ht="15.75" customHeight="1"/>
    <row r="7116" ht="15.75" customHeight="1"/>
    <row r="7117" ht="15.75" customHeight="1"/>
    <row r="7118" ht="15.75" customHeight="1"/>
    <row r="7119" ht="15.75" customHeight="1"/>
    <row r="7120" ht="15.75" customHeight="1"/>
    <row r="7121" ht="15.75" customHeight="1"/>
    <row r="7122" ht="15.75" customHeight="1"/>
    <row r="7123" ht="15.75" customHeight="1"/>
    <row r="7124" ht="15.75" customHeight="1"/>
    <row r="7125" ht="15.75" customHeight="1"/>
    <row r="7126" ht="15.75" customHeight="1"/>
    <row r="7127" ht="15.75" customHeight="1"/>
    <row r="7128" ht="15.75" customHeight="1"/>
    <row r="7129" ht="15.75" customHeight="1"/>
    <row r="7130" ht="15.75" customHeight="1"/>
    <row r="7131" ht="15.75" customHeight="1"/>
    <row r="7132" ht="15.75" customHeight="1"/>
    <row r="7133" ht="15.75" customHeight="1"/>
    <row r="7134" ht="15.75" customHeight="1"/>
    <row r="7135" ht="15.75" customHeight="1"/>
    <row r="7136" ht="15.75" customHeight="1"/>
    <row r="7137" ht="15.75" customHeight="1"/>
    <row r="7138" ht="15.75" customHeight="1"/>
    <row r="7139" ht="15.75" customHeight="1"/>
    <row r="7140" ht="15.75" customHeight="1"/>
    <row r="7141" ht="15.75" customHeight="1"/>
    <row r="7142" ht="15.75" customHeight="1"/>
    <row r="7143" ht="15.75" customHeight="1"/>
    <row r="7144" ht="15.75" customHeight="1"/>
    <row r="7145" ht="15.75" customHeight="1"/>
    <row r="7146" ht="15.75" customHeight="1"/>
    <row r="7147" ht="15.75" customHeight="1"/>
    <row r="7148" ht="15.75" customHeight="1"/>
    <row r="7149" ht="15.75" customHeight="1"/>
    <row r="7150" ht="15.75" customHeight="1"/>
    <row r="7151" ht="15.75" customHeight="1"/>
    <row r="7152" ht="15.75" customHeight="1"/>
    <row r="7153" ht="15.75" customHeight="1"/>
    <row r="7154" ht="15.75" customHeight="1"/>
    <row r="7155" ht="15.75" customHeight="1"/>
    <row r="7156" ht="15.75" customHeight="1"/>
    <row r="7157" ht="15.75" customHeight="1"/>
    <row r="7158" ht="15.75" customHeight="1"/>
    <row r="7159" ht="15.75" customHeight="1"/>
    <row r="7160" ht="15.75" customHeight="1"/>
    <row r="7161" ht="15.75" customHeight="1"/>
    <row r="7162" ht="15.75" customHeight="1"/>
    <row r="7163" ht="15.75" customHeight="1"/>
    <row r="7164" ht="15.75" customHeight="1"/>
    <row r="7165" ht="15.75" customHeight="1"/>
    <row r="7166" ht="15.75" customHeight="1"/>
    <row r="7167" ht="15.75" customHeight="1"/>
    <row r="7168" ht="15.75" customHeight="1"/>
    <row r="7169" ht="15.75" customHeight="1"/>
    <row r="7170" ht="15.75" customHeight="1"/>
    <row r="7171" ht="15.75" customHeight="1"/>
    <row r="7172" ht="15.75" customHeight="1"/>
    <row r="7173" ht="15.75" customHeight="1"/>
    <row r="7174" ht="15.75" customHeight="1"/>
    <row r="7175" ht="15.75" customHeight="1"/>
    <row r="7176" ht="15.75" customHeight="1"/>
    <row r="7177" ht="15.75" customHeight="1"/>
    <row r="7178" ht="15.75" customHeight="1"/>
    <row r="7179" ht="15.75" customHeight="1"/>
    <row r="7180" ht="15.75" customHeight="1"/>
    <row r="7181" ht="15.75" customHeight="1"/>
    <row r="7182" ht="15.75" customHeight="1"/>
    <row r="7183" ht="15.75" customHeight="1"/>
    <row r="7184" ht="15.75" customHeight="1"/>
    <row r="7185" ht="15.75" customHeight="1"/>
    <row r="7186" ht="15.75" customHeight="1"/>
    <row r="7187" ht="15.75" customHeight="1"/>
    <row r="7188" ht="15.75" customHeight="1"/>
    <row r="7189" ht="15.75" customHeight="1"/>
    <row r="7190" ht="15.75" customHeight="1"/>
    <row r="7191" ht="15.75" customHeight="1"/>
    <row r="7192" ht="15.75" customHeight="1"/>
    <row r="7193" ht="15.75" customHeight="1"/>
    <row r="7194" ht="15.75" customHeight="1"/>
    <row r="7195" ht="15.75" customHeight="1"/>
    <row r="7196" ht="15.75" customHeight="1"/>
    <row r="7197" ht="15.75" customHeight="1"/>
    <row r="7198" ht="15.75" customHeight="1"/>
    <row r="7199" ht="15.75" customHeight="1"/>
    <row r="7200" ht="15.75" customHeight="1"/>
    <row r="7201" ht="15.75" customHeight="1"/>
    <row r="7202" ht="15.75" customHeight="1"/>
    <row r="7203" ht="15.75" customHeight="1"/>
    <row r="7204" ht="15.75" customHeight="1"/>
    <row r="7205" ht="15.75" customHeight="1"/>
    <row r="7206" ht="15.75" customHeight="1"/>
    <row r="7207" ht="15.75" customHeight="1"/>
    <row r="7208" ht="15.75" customHeight="1"/>
    <row r="7209" ht="15.75" customHeight="1"/>
    <row r="7210" ht="15.75" customHeight="1"/>
    <row r="7211" ht="15.75" customHeight="1"/>
    <row r="7212" ht="15.75" customHeight="1"/>
    <row r="7213" ht="15.75" customHeight="1"/>
    <row r="7214" ht="15.75" customHeight="1"/>
    <row r="7215" ht="15.75" customHeight="1"/>
    <row r="7216" ht="15.75" customHeight="1"/>
    <row r="7217" ht="15.75" customHeight="1"/>
    <row r="7218" ht="15.75" customHeight="1"/>
    <row r="7219" ht="15.75" customHeight="1"/>
    <row r="7220" ht="15.75" customHeight="1"/>
    <row r="7221" ht="15.75" customHeight="1"/>
    <row r="7222" ht="15.75" customHeight="1"/>
    <row r="7223" ht="15.75" customHeight="1"/>
    <row r="7224" ht="15.75" customHeight="1"/>
    <row r="7225" ht="15.75" customHeight="1"/>
    <row r="7226" ht="15.75" customHeight="1"/>
    <row r="7227" ht="15.75" customHeight="1"/>
    <row r="7228" ht="15.75" customHeight="1"/>
    <row r="7229" ht="15.75" customHeight="1"/>
    <row r="7230" ht="15.75" customHeight="1"/>
    <row r="7231" ht="15.75" customHeight="1"/>
    <row r="7232" ht="15.75" customHeight="1"/>
    <row r="7233" ht="15.75" customHeight="1"/>
    <row r="7234" ht="15.75" customHeight="1"/>
    <row r="7235" ht="15.75" customHeight="1"/>
    <row r="7236" ht="15.75" customHeight="1"/>
    <row r="7237" ht="15.75" customHeight="1"/>
    <row r="7238" ht="15.75" customHeight="1"/>
    <row r="7239" ht="15.75" customHeight="1"/>
    <row r="7240" ht="15.75" customHeight="1"/>
    <row r="7241" ht="15.75" customHeight="1"/>
    <row r="7242" ht="15.75" customHeight="1"/>
    <row r="7243" ht="15.75" customHeight="1"/>
    <row r="7244" ht="15.75" customHeight="1"/>
    <row r="7245" ht="15.75" customHeight="1"/>
    <row r="7246" ht="15.75" customHeight="1"/>
    <row r="7247" ht="15.75" customHeight="1"/>
    <row r="7248" ht="15.75" customHeight="1"/>
    <row r="7249" ht="15.75" customHeight="1"/>
    <row r="7250" ht="15.75" customHeight="1"/>
    <row r="7251" ht="15.75" customHeight="1"/>
    <row r="7252" ht="15.75" customHeight="1"/>
    <row r="7253" ht="15.75" customHeight="1"/>
    <row r="7254" ht="15.75" customHeight="1"/>
    <row r="7255" ht="15.75" customHeight="1"/>
    <row r="7256" ht="15.75" customHeight="1"/>
    <row r="7257" ht="15.75" customHeight="1"/>
    <row r="7258" ht="15.75" customHeight="1"/>
    <row r="7259" ht="15.75" customHeight="1"/>
    <row r="7260" ht="15.75" customHeight="1"/>
    <row r="7261" ht="15.75" customHeight="1"/>
    <row r="7262" ht="15.75" customHeight="1"/>
    <row r="7263" ht="15.75" customHeight="1"/>
    <row r="7264" ht="15.75" customHeight="1"/>
    <row r="7265" ht="15.75" customHeight="1"/>
    <row r="7266" ht="15.75" customHeight="1"/>
    <row r="7267" ht="15.75" customHeight="1"/>
    <row r="7268" ht="15.75" customHeight="1"/>
    <row r="7269" ht="15.75" customHeight="1"/>
    <row r="7270" ht="15.75" customHeight="1"/>
    <row r="7271" ht="15.75" customHeight="1"/>
    <row r="7272" ht="15.75" customHeight="1"/>
    <row r="7273" ht="15.75" customHeight="1"/>
    <row r="7274" ht="15.75" customHeight="1"/>
    <row r="7275" ht="15.75" customHeight="1"/>
    <row r="7276" ht="15.75" customHeight="1"/>
    <row r="7277" ht="15.75" customHeight="1"/>
    <row r="7278" ht="15.75" customHeight="1"/>
    <row r="7279" ht="15.75" customHeight="1"/>
    <row r="7280" ht="15.75" customHeight="1"/>
    <row r="7281" ht="15.75" customHeight="1"/>
    <row r="7282" ht="15.75" customHeight="1"/>
    <row r="7283" ht="15.75" customHeight="1"/>
    <row r="7284" ht="15.75" customHeight="1"/>
    <row r="7285" ht="15.75" customHeight="1"/>
    <row r="7286" ht="15.75" customHeight="1"/>
    <row r="7287" ht="15.75" customHeight="1"/>
    <row r="7288" ht="15.75" customHeight="1"/>
    <row r="7289" ht="15.75" customHeight="1"/>
    <row r="7290" ht="15.75" customHeight="1"/>
    <row r="7291" ht="15.75" customHeight="1"/>
    <row r="7292" ht="15.75" customHeight="1"/>
    <row r="7293" ht="15.75" customHeight="1"/>
    <row r="7294" ht="15.75" customHeight="1"/>
    <row r="7295" ht="15.75" customHeight="1"/>
    <row r="7296" ht="15.75" customHeight="1"/>
    <row r="7297" ht="15.75" customHeight="1"/>
    <row r="7298" ht="15.75" customHeight="1"/>
    <row r="7299" ht="15.75" customHeight="1"/>
    <row r="7300" ht="15.75" customHeight="1"/>
    <row r="7301" ht="15.75" customHeight="1"/>
    <row r="7302" ht="15.75" customHeight="1"/>
    <row r="7303" ht="15.75" customHeight="1"/>
    <row r="7304" ht="15.75" customHeight="1"/>
    <row r="7305" ht="15.75" customHeight="1"/>
    <row r="7306" ht="15.75" customHeight="1"/>
    <row r="7307" ht="15.75" customHeight="1"/>
    <row r="7308" ht="15.75" customHeight="1"/>
    <row r="7309" ht="15.75" customHeight="1"/>
    <row r="7310" ht="15.75" customHeight="1"/>
    <row r="7311" ht="15.75" customHeight="1"/>
    <row r="7312" ht="15.75" customHeight="1"/>
    <row r="7313" ht="15.75" customHeight="1"/>
    <row r="7314" ht="15.75" customHeight="1"/>
    <row r="7315" ht="15.75" customHeight="1"/>
    <row r="7316" ht="15.75" customHeight="1"/>
    <row r="7317" ht="15.75" customHeight="1"/>
    <row r="7318" ht="15.75" customHeight="1"/>
    <row r="7319" ht="15.75" customHeight="1"/>
    <row r="7320" ht="15.75" customHeight="1"/>
    <row r="7321" ht="15.75" customHeight="1"/>
    <row r="7322" ht="15.75" customHeight="1"/>
    <row r="7323" ht="15.75" customHeight="1"/>
    <row r="7324" ht="15.75" customHeight="1"/>
    <row r="7325" ht="15.75" customHeight="1"/>
    <row r="7326" ht="15.75" customHeight="1"/>
    <row r="7327" ht="15.75" customHeight="1"/>
    <row r="7328" ht="15.75" customHeight="1"/>
    <row r="7329" ht="15.75" customHeight="1"/>
    <row r="7330" ht="15.75" customHeight="1"/>
    <row r="7331" ht="15.75" customHeight="1"/>
    <row r="7332" ht="15.75" customHeight="1"/>
    <row r="7333" ht="15.75" customHeight="1"/>
    <row r="7334" ht="15.75" customHeight="1"/>
    <row r="7335" ht="15.75" customHeight="1"/>
    <row r="7336" ht="15.75" customHeight="1"/>
    <row r="7337" ht="15.75" customHeight="1"/>
    <row r="7338" ht="15.75" customHeight="1"/>
    <row r="7339" ht="15.75" customHeight="1"/>
    <row r="7340" ht="15.75" customHeight="1"/>
    <row r="7341" ht="15.75" customHeight="1"/>
    <row r="7342" ht="15.75" customHeight="1"/>
    <row r="7343" ht="15.75" customHeight="1"/>
    <row r="7344" ht="15.75" customHeight="1"/>
    <row r="7345" ht="15.75" customHeight="1"/>
    <row r="7346" ht="15.75" customHeight="1"/>
    <row r="7347" ht="15.75" customHeight="1"/>
    <row r="7348" ht="15.75" customHeight="1"/>
    <row r="7349" ht="15.75" customHeight="1"/>
    <row r="7350" ht="15.75" customHeight="1"/>
    <row r="7351" ht="15.75" customHeight="1"/>
    <row r="7352" ht="15.75" customHeight="1"/>
    <row r="7353" ht="15.75" customHeight="1"/>
    <row r="7354" ht="15.75" customHeight="1"/>
    <row r="7355" ht="15.75" customHeight="1"/>
    <row r="7356" ht="15.75" customHeight="1"/>
    <row r="7357" ht="15.75" customHeight="1"/>
    <row r="7358" ht="15.75" customHeight="1"/>
    <row r="7359" ht="15.75" customHeight="1"/>
    <row r="7360" ht="15.75" customHeight="1"/>
    <row r="7361" ht="15.75" customHeight="1"/>
    <row r="7362" ht="15.75" customHeight="1"/>
    <row r="7363" ht="15.75" customHeight="1"/>
    <row r="7364" ht="15.75" customHeight="1"/>
    <row r="7365" ht="15.75" customHeight="1"/>
    <row r="7366" ht="15.75" customHeight="1"/>
    <row r="7367" ht="15.75" customHeight="1"/>
    <row r="7368" ht="15.75" customHeight="1"/>
    <row r="7369" ht="15.75" customHeight="1"/>
    <row r="7370" ht="15.75" customHeight="1"/>
    <row r="7371" ht="15.75" customHeight="1"/>
    <row r="7372" ht="15.75" customHeight="1"/>
    <row r="7373" ht="15.75" customHeight="1"/>
    <row r="7374" ht="15.75" customHeight="1"/>
    <row r="7375" ht="15.75" customHeight="1"/>
    <row r="7376" ht="15.75" customHeight="1"/>
    <row r="7377" ht="15.75" customHeight="1"/>
    <row r="7378" ht="15.75" customHeight="1"/>
    <row r="7379" ht="15.75" customHeight="1"/>
    <row r="7380" ht="15.75" customHeight="1"/>
    <row r="7381" ht="15.75" customHeight="1"/>
    <row r="7382" ht="15.75" customHeight="1"/>
    <row r="7383" ht="15.75" customHeight="1"/>
    <row r="7384" ht="15.75" customHeight="1"/>
    <row r="7385" ht="15.75" customHeight="1"/>
    <row r="7386" ht="15.75" customHeight="1"/>
    <row r="7387" ht="15.75" customHeight="1"/>
    <row r="7388" ht="15.75" customHeight="1"/>
    <row r="7389" ht="15.75" customHeight="1"/>
    <row r="7390" ht="15.75" customHeight="1"/>
    <row r="7391" ht="15.75" customHeight="1"/>
    <row r="7392" ht="15.75" customHeight="1"/>
    <row r="7393" ht="15.75" customHeight="1"/>
    <row r="7394" ht="15.75" customHeight="1"/>
    <row r="7395" ht="15.75" customHeight="1"/>
    <row r="7396" ht="15.75" customHeight="1"/>
    <row r="7397" ht="15.75" customHeight="1"/>
    <row r="7398" ht="15.75" customHeight="1"/>
    <row r="7399" ht="15.75" customHeight="1"/>
    <row r="7400" ht="15.75" customHeight="1"/>
    <row r="7401" ht="15.75" customHeight="1"/>
    <row r="7402" ht="15.75" customHeight="1"/>
    <row r="7403" ht="15.75" customHeight="1"/>
    <row r="7404" ht="15.75" customHeight="1"/>
    <row r="7405" ht="15.75" customHeight="1"/>
    <row r="7406" ht="15.75" customHeight="1"/>
    <row r="7407" ht="15.75" customHeight="1"/>
    <row r="7408" ht="15.75" customHeight="1"/>
    <row r="7409" ht="15.75" customHeight="1"/>
    <row r="7410" ht="15.75" customHeight="1"/>
    <row r="7411" ht="15.75" customHeight="1"/>
    <row r="7412" ht="15.75" customHeight="1"/>
    <row r="7413" ht="15.75" customHeight="1"/>
    <row r="7414" ht="15.75" customHeight="1"/>
    <row r="7415" ht="15.75" customHeight="1"/>
    <row r="7416" ht="15.75" customHeight="1"/>
    <row r="7417" ht="15.75" customHeight="1"/>
    <row r="7418" ht="15.75" customHeight="1"/>
    <row r="7419" ht="15.75" customHeight="1"/>
    <row r="7420" ht="15.75" customHeight="1"/>
    <row r="7421" ht="15.75" customHeight="1"/>
    <row r="7422" ht="15.75" customHeight="1"/>
    <row r="7423" ht="15.75" customHeight="1"/>
    <row r="7424" ht="15.75" customHeight="1"/>
    <row r="7425" ht="15.75" customHeight="1"/>
    <row r="7426" ht="15.75" customHeight="1"/>
    <row r="7427" ht="15.75" customHeight="1"/>
    <row r="7428" ht="15.75" customHeight="1"/>
    <row r="7429" ht="15.75" customHeight="1"/>
    <row r="7430" ht="15.75" customHeight="1"/>
    <row r="7431" ht="15.75" customHeight="1"/>
    <row r="7432" ht="15.75" customHeight="1"/>
    <row r="7433" ht="15.75" customHeight="1"/>
    <row r="7434" ht="15.75" customHeight="1"/>
    <row r="7435" ht="15.75" customHeight="1"/>
    <row r="7436" ht="15.75" customHeight="1"/>
    <row r="7437" ht="15.75" customHeight="1"/>
    <row r="7438" ht="15.75" customHeight="1"/>
    <row r="7439" ht="15.75" customHeight="1"/>
    <row r="7440" ht="15.75" customHeight="1"/>
    <row r="7441" ht="15.75" customHeight="1"/>
    <row r="7442" ht="15.75" customHeight="1"/>
    <row r="7443" ht="15.75" customHeight="1"/>
    <row r="7444" ht="15.75" customHeight="1"/>
    <row r="7445" ht="15.75" customHeight="1"/>
    <row r="7446" ht="15.75" customHeight="1"/>
    <row r="7447" ht="15.75" customHeight="1"/>
    <row r="7448" ht="15.75" customHeight="1"/>
    <row r="7449" ht="15.75" customHeight="1"/>
    <row r="7450" ht="15.75" customHeight="1"/>
    <row r="7451" ht="15.75" customHeight="1"/>
    <row r="7452" ht="15.75" customHeight="1"/>
    <row r="7453" ht="15.75" customHeight="1"/>
    <row r="7454" ht="15.75" customHeight="1"/>
    <row r="7455" ht="15.75" customHeight="1"/>
    <row r="7456" ht="15.75" customHeight="1"/>
    <row r="7457" ht="15.75" customHeight="1"/>
    <row r="7458" ht="15.75" customHeight="1"/>
    <row r="7459" ht="15.75" customHeight="1"/>
    <row r="7460" ht="15.75" customHeight="1"/>
    <row r="7461" ht="15.75" customHeight="1"/>
    <row r="7462" ht="15.75" customHeight="1"/>
    <row r="7463" ht="15.75" customHeight="1"/>
    <row r="7464" ht="15.75" customHeight="1"/>
    <row r="7465" ht="15.75" customHeight="1"/>
    <row r="7466" ht="15.75" customHeight="1"/>
    <row r="7467" ht="15.75" customHeight="1"/>
    <row r="7468" ht="15.75" customHeight="1"/>
    <row r="7469" ht="15.75" customHeight="1"/>
    <row r="7470" ht="15.75" customHeight="1"/>
    <row r="7471" ht="15.75" customHeight="1"/>
    <row r="7472" ht="15.75" customHeight="1"/>
    <row r="7473" spans="6:6" ht="15.75" customHeight="1"/>
    <row r="7474" spans="6:6" ht="15.75" customHeight="1"/>
    <row r="7475" spans="6:6" ht="15.75" customHeight="1"/>
    <row r="7476" spans="6:6" ht="15.75" customHeight="1"/>
    <row r="7477" spans="6:6" ht="15.75" customHeight="1"/>
    <row r="7478" spans="6:6" ht="15.75" customHeight="1"/>
    <row r="7479" spans="6:6" ht="15.75" customHeight="1"/>
    <row r="7480" spans="6:6" ht="15.75" customHeight="1"/>
    <row r="7481" spans="6:6" ht="15.75" customHeight="1"/>
    <row r="7482" spans="6:6" ht="15.75" customHeight="1"/>
    <row r="7483" spans="6:6" ht="15.75" customHeight="1"/>
    <row r="7484" spans="6:6" ht="15.75" customHeight="1"/>
    <row r="7485" spans="6:6" ht="15" customHeight="1">
      <c r="F7485" s="7">
        <v>41139</v>
      </c>
    </row>
  </sheetData>
  <mergeCells count="1">
    <mergeCell ref="A9:D9"/>
  </mergeCells>
  <pageMargins left="0.7" right="0.7" top="0.75" bottom="0.75" header="0" footer="0"/>
  <pageSetup orientation="portrait"/>
  <ignoredErrors>
    <ignoredError sqref="B24:G27" calculatedColumn="1"/>
  </ignoredErrors>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FY27 Fleet SUMMARY</vt:lpstr>
      <vt:lpstr>FY27 Fleet - Dept Details</vt:lpstr>
      <vt:lpstr>FY27 Fleet Rates</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Brower</dc:creator>
  <cp:lastModifiedBy>Evan Kersten</cp:lastModifiedBy>
  <dcterms:created xsi:type="dcterms:W3CDTF">2025-11-22T01:48:26Z</dcterms:created>
  <dcterms:modified xsi:type="dcterms:W3CDTF">2025-11-25T16:44:35Z</dcterms:modified>
</cp:coreProperties>
</file>