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adydl\Desktop\"/>
    </mc:Choice>
  </mc:AlternateContent>
  <xr:revisionPtr revIDLastSave="0" documentId="13_ncr:1_{207B8D6B-0BFD-470C-986B-27A53C275B62}" xr6:coauthVersionLast="47" xr6:coauthVersionMax="47" xr10:uidLastSave="{00000000-0000-0000-0000-000000000000}"/>
  <bookViews>
    <workbookView xWindow="30390" yWindow="390" windowWidth="21600" windowHeight="12645" xr2:uid="{5E139021-0AD1-49D4-A128-69E3F7FCD9D7}"/>
  </bookViews>
  <sheets>
    <sheet name="Overview" sheetId="1" r:id="rId1"/>
    <sheet name="Dept Summary" sheetId="2" r:id="rId2"/>
    <sheet name="FY2027 Records Center Details" sheetId="3" r:id="rId3"/>
    <sheet name="FY2027 Electronic Records" sheetId="4" r:id="rId4"/>
    <sheet name="FY27 Shredding" sheetId="5" r:id="rId5"/>
    <sheet name="Countywide FTE &amp; Headcount" sheetId="6" r:id="rId6"/>
  </sheets>
  <definedNames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TEST1">#REF!</definedName>
    <definedName name="TEST2">#REF!</definedName>
    <definedName name="TESTKEYS" localSheetId="5">#REF!</definedName>
    <definedName name="TESTVKEY" localSheetId="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6" l="1"/>
  <c r="E35" i="6"/>
  <c r="E34" i="6"/>
  <c r="E33" i="6"/>
  <c r="E32" i="6"/>
  <c r="E31" i="6"/>
  <c r="E30" i="6"/>
  <c r="E29" i="6"/>
  <c r="E28" i="6"/>
  <c r="E27" i="6"/>
  <c r="E26" i="6"/>
  <c r="E25" i="6"/>
  <c r="E24" i="6"/>
  <c r="D19" i="6"/>
  <c r="E14" i="6" s="1"/>
  <c r="F18" i="6"/>
  <c r="F17" i="6"/>
  <c r="F16" i="6"/>
  <c r="F15" i="6"/>
  <c r="F14" i="6"/>
  <c r="F13" i="6"/>
  <c r="F12" i="6"/>
  <c r="F11" i="6"/>
  <c r="F10" i="6"/>
  <c r="F9" i="6"/>
  <c r="D42" i="2" s="1"/>
  <c r="F8" i="6"/>
  <c r="D14" i="5"/>
  <c r="D18" i="5" s="1"/>
  <c r="D22" i="5" s="1"/>
  <c r="C14" i="5"/>
  <c r="C18" i="5" s="1"/>
  <c r="C22" i="5" s="1"/>
  <c r="B14" i="5"/>
  <c r="B22" i="5" s="1"/>
  <c r="M59" i="4"/>
  <c r="M56" i="4"/>
  <c r="M52" i="4"/>
  <c r="M48" i="4"/>
  <c r="C7" i="4" s="1"/>
  <c r="M44" i="4"/>
  <c r="C6" i="4" s="1"/>
  <c r="M40" i="4"/>
  <c r="M35" i="4"/>
  <c r="M25" i="4"/>
  <c r="M18" i="4"/>
  <c r="C15" i="4"/>
  <c r="C13" i="4"/>
  <c r="M12" i="4"/>
  <c r="C12" i="4"/>
  <c r="C11" i="4"/>
  <c r="C10" i="4"/>
  <c r="M6" i="4"/>
  <c r="C14" i="4" s="1"/>
  <c r="K517" i="3"/>
  <c r="I517" i="3"/>
  <c r="F517" i="3"/>
  <c r="E517" i="3"/>
  <c r="G516" i="3"/>
  <c r="G515" i="3"/>
  <c r="G514" i="3"/>
  <c r="G513" i="3"/>
  <c r="G512" i="3"/>
  <c r="G511" i="3"/>
  <c r="G510" i="3"/>
  <c r="G509" i="3"/>
  <c r="G508" i="3"/>
  <c r="G507" i="3"/>
  <c r="K504" i="3"/>
  <c r="I504" i="3"/>
  <c r="F504" i="3"/>
  <c r="E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K451" i="3"/>
  <c r="I451" i="3"/>
  <c r="F451" i="3"/>
  <c r="E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K423" i="3"/>
  <c r="I423" i="3"/>
  <c r="F423" i="3"/>
  <c r="E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K404" i="3"/>
  <c r="I404" i="3"/>
  <c r="F404" i="3"/>
  <c r="E404" i="3"/>
  <c r="G403" i="3"/>
  <c r="G404" i="3" s="1"/>
  <c r="K400" i="3"/>
  <c r="I400" i="3"/>
  <c r="F400" i="3"/>
  <c r="E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K383" i="3"/>
  <c r="I383" i="3"/>
  <c r="F383" i="3"/>
  <c r="E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K243" i="3"/>
  <c r="I243" i="3"/>
  <c r="F243" i="3"/>
  <c r="E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K181" i="3"/>
  <c r="I181" i="3"/>
  <c r="F181" i="3"/>
  <c r="E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K86" i="3"/>
  <c r="I86" i="3"/>
  <c r="F86" i="3"/>
  <c r="E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K65" i="3"/>
  <c r="I65" i="3"/>
  <c r="F65" i="3"/>
  <c r="E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K27" i="3"/>
  <c r="I27" i="3"/>
  <c r="F27" i="3"/>
  <c r="E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46" i="2"/>
  <c r="E43" i="2"/>
  <c r="E41" i="2"/>
  <c r="E33" i="2"/>
  <c r="D33" i="2"/>
  <c r="C33" i="2"/>
  <c r="B33" i="2"/>
  <c r="F32" i="2"/>
  <c r="O32" i="2" s="1"/>
  <c r="F31" i="2"/>
  <c r="O31" i="2" s="1"/>
  <c r="F30" i="2"/>
  <c r="O30" i="2" s="1"/>
  <c r="F29" i="2"/>
  <c r="O29" i="2" s="1"/>
  <c r="F28" i="2"/>
  <c r="O28" i="2" s="1"/>
  <c r="F27" i="2"/>
  <c r="O27" i="2" s="1"/>
  <c r="F26" i="2"/>
  <c r="O26" i="2" s="1"/>
  <c r="F25" i="2"/>
  <c r="O25" i="2" s="1"/>
  <c r="F24" i="2"/>
  <c r="O24" i="2" s="1"/>
  <c r="F23" i="2"/>
  <c r="O23" i="2" s="1"/>
  <c r="F22" i="2"/>
  <c r="O22" i="2" s="1"/>
  <c r="K49" i="2"/>
  <c r="J49" i="2"/>
  <c r="D49" i="2"/>
  <c r="J48" i="2"/>
  <c r="K47" i="2"/>
  <c r="J47" i="2"/>
  <c r="E47" i="2"/>
  <c r="D47" i="2"/>
  <c r="L12" i="2"/>
  <c r="J46" i="2"/>
  <c r="D46" i="2"/>
  <c r="K45" i="2"/>
  <c r="J45" i="2"/>
  <c r="L10" i="2"/>
  <c r="M10" i="2" s="1"/>
  <c r="J44" i="2"/>
  <c r="E44" i="2"/>
  <c r="D44" i="2"/>
  <c r="L9" i="2"/>
  <c r="M9" i="2" s="1"/>
  <c r="J43" i="2"/>
  <c r="D43" i="2"/>
  <c r="L8" i="2"/>
  <c r="M8" i="2" s="1"/>
  <c r="J42" i="2"/>
  <c r="K41" i="2"/>
  <c r="J41" i="2"/>
  <c r="D41" i="2"/>
  <c r="L6" i="2"/>
  <c r="M6" i="2" s="1"/>
  <c r="J40" i="2"/>
  <c r="E40" i="2"/>
  <c r="D40" i="2"/>
  <c r="D39" i="2"/>
  <c r="K535" i="3" l="1"/>
  <c r="L65" i="3" s="1"/>
  <c r="F535" i="3"/>
  <c r="I535" i="3"/>
  <c r="J382" i="3" s="1"/>
  <c r="G86" i="3"/>
  <c r="G423" i="3"/>
  <c r="K43" i="2"/>
  <c r="F31" i="6"/>
  <c r="E10" i="6"/>
  <c r="F27" i="6" s="1"/>
  <c r="E13" i="6"/>
  <c r="F30" i="6" s="1"/>
  <c r="E7" i="6"/>
  <c r="F24" i="6" s="1"/>
  <c r="E15" i="6"/>
  <c r="F32" i="6" s="1"/>
  <c r="E8" i="6"/>
  <c r="F25" i="6" s="1"/>
  <c r="E17" i="6"/>
  <c r="F34" i="6" s="1"/>
  <c r="E18" i="6"/>
  <c r="F35" i="6" s="1"/>
  <c r="E9" i="6"/>
  <c r="F26" i="6" s="1"/>
  <c r="E11" i="6"/>
  <c r="F28" i="6" s="1"/>
  <c r="K40" i="2"/>
  <c r="K44" i="2"/>
  <c r="K46" i="2"/>
  <c r="O33" i="2"/>
  <c r="E49" i="2"/>
  <c r="C9" i="4"/>
  <c r="K16" i="2"/>
  <c r="K39" i="2"/>
  <c r="L5" i="2"/>
  <c r="F19" i="6"/>
  <c r="F33" i="2"/>
  <c r="E42" i="2"/>
  <c r="E39" i="2"/>
  <c r="G181" i="3"/>
  <c r="L11" i="2"/>
  <c r="M11" i="2" s="1"/>
  <c r="G65" i="3"/>
  <c r="L14" i="2"/>
  <c r="M14" i="2" s="1"/>
  <c r="K48" i="2"/>
  <c r="L7" i="2"/>
  <c r="M7" i="2" s="1"/>
  <c r="J16" i="2"/>
  <c r="J39" i="2"/>
  <c r="J50" i="2" s="1"/>
  <c r="G383" i="3"/>
  <c r="G27" i="3"/>
  <c r="L15" i="2"/>
  <c r="M15" i="2" s="1"/>
  <c r="K42" i="2"/>
  <c r="G243" i="3"/>
  <c r="L13" i="2"/>
  <c r="M13" i="2" s="1"/>
  <c r="G451" i="3"/>
  <c r="G400" i="3"/>
  <c r="N48" i="4"/>
  <c r="O48" i="4" s="1"/>
  <c r="D7" i="4" s="1"/>
  <c r="F533" i="3"/>
  <c r="I533" i="3"/>
  <c r="K533" i="3"/>
  <c r="E533" i="3"/>
  <c r="C5" i="4"/>
  <c r="G517" i="3"/>
  <c r="M63" i="4"/>
  <c r="N59" i="4" s="1"/>
  <c r="O59" i="4" s="1"/>
  <c r="D5" i="4" s="1"/>
  <c r="G504" i="3"/>
  <c r="C8" i="4"/>
  <c r="E36" i="6"/>
  <c r="E16" i="6"/>
  <c r="E12" i="6"/>
  <c r="J338" i="3" l="1"/>
  <c r="J203" i="3"/>
  <c r="J207" i="3"/>
  <c r="J232" i="3"/>
  <c r="J216" i="3"/>
  <c r="J114" i="3"/>
  <c r="J174" i="3"/>
  <c r="J79" i="3"/>
  <c r="J360" i="3"/>
  <c r="J155" i="3"/>
  <c r="J389" i="3"/>
  <c r="J426" i="3"/>
  <c r="J381" i="3"/>
  <c r="J407" i="3"/>
  <c r="J317" i="3"/>
  <c r="J212" i="3"/>
  <c r="J81" i="3"/>
  <c r="J289" i="3"/>
  <c r="J199" i="3"/>
  <c r="J253" i="3"/>
  <c r="J373" i="3"/>
  <c r="J475" i="3"/>
  <c r="J27" i="3"/>
  <c r="J480" i="3"/>
  <c r="J83" i="3"/>
  <c r="J175" i="3"/>
  <c r="J415" i="3"/>
  <c r="J129" i="3"/>
  <c r="J198" i="3"/>
  <c r="J196" i="3"/>
  <c r="J231" i="3"/>
  <c r="J451" i="3"/>
  <c r="J240" i="3"/>
  <c r="J26" i="3"/>
  <c r="J474" i="3"/>
  <c r="J270" i="3"/>
  <c r="J38" i="3"/>
  <c r="J246" i="3"/>
  <c r="J472" i="3"/>
  <c r="J60" i="3"/>
  <c r="J236" i="3"/>
  <c r="J343" i="3"/>
  <c r="J296" i="3"/>
  <c r="J23" i="3"/>
  <c r="J419" i="3"/>
  <c r="J378" i="3"/>
  <c r="J292" i="3"/>
  <c r="J44" i="3"/>
  <c r="J131" i="3"/>
  <c r="J302" i="3"/>
  <c r="J156" i="3"/>
  <c r="J162" i="3"/>
  <c r="J312" i="3"/>
  <c r="J323" i="3"/>
  <c r="J173" i="3"/>
  <c r="J363" i="3"/>
  <c r="J179" i="3"/>
  <c r="J15" i="3"/>
  <c r="J230" i="3"/>
  <c r="J297" i="3"/>
  <c r="J197" i="3"/>
  <c r="J249" i="3"/>
  <c r="J103" i="3"/>
  <c r="J111" i="3"/>
  <c r="J255" i="3"/>
  <c r="J493" i="3"/>
  <c r="J399" i="3"/>
  <c r="J340" i="3"/>
  <c r="J449" i="3"/>
  <c r="J115" i="3"/>
  <c r="J305" i="3"/>
  <c r="J95" i="3"/>
  <c r="J416" i="3"/>
  <c r="J489" i="3"/>
  <c r="J52" i="3"/>
  <c r="J153" i="3"/>
  <c r="J50" i="3"/>
  <c r="J159" i="3"/>
  <c r="J380" i="3"/>
  <c r="J410" i="3"/>
  <c r="J263" i="3"/>
  <c r="J420" i="3"/>
  <c r="J269" i="3"/>
  <c r="J31" i="3"/>
  <c r="J184" i="3"/>
  <c r="J359" i="3"/>
  <c r="J119" i="3"/>
  <c r="J421" i="3"/>
  <c r="J499" i="3"/>
  <c r="J368" i="3"/>
  <c r="J113" i="3"/>
  <c r="J325" i="3"/>
  <c r="J68" i="3"/>
  <c r="J126" i="3"/>
  <c r="J438" i="3"/>
  <c r="J109" i="3"/>
  <c r="J172" i="3"/>
  <c r="J348" i="3"/>
  <c r="J238" i="3"/>
  <c r="J273" i="3"/>
  <c r="J157" i="3"/>
  <c r="J110" i="3"/>
  <c r="J324" i="3"/>
  <c r="J306" i="3"/>
  <c r="J437" i="3"/>
  <c r="J358" i="3"/>
  <c r="J280" i="3"/>
  <c r="J164" i="3"/>
  <c r="J120" i="3"/>
  <c r="J432" i="3"/>
  <c r="J108" i="3"/>
  <c r="J239" i="3"/>
  <c r="J180" i="3"/>
  <c r="J366" i="3"/>
  <c r="J442" i="3"/>
  <c r="J190" i="3"/>
  <c r="J13" i="3"/>
  <c r="J43" i="3"/>
  <c r="J477" i="3"/>
  <c r="J458" i="3"/>
  <c r="J193" i="3"/>
  <c r="J422" i="3"/>
  <c r="J265" i="3"/>
  <c r="J185" i="3"/>
  <c r="J37" i="3"/>
  <c r="J496" i="3"/>
  <c r="J202" i="3"/>
  <c r="J497" i="3"/>
  <c r="J482" i="3"/>
  <c r="J161" i="3"/>
  <c r="J32" i="3"/>
  <c r="J293" i="3"/>
  <c r="J436" i="3"/>
  <c r="J160" i="3"/>
  <c r="J117" i="3"/>
  <c r="J433" i="3"/>
  <c r="J221" i="3"/>
  <c r="J123" i="3"/>
  <c r="J488" i="3"/>
  <c r="J168" i="3"/>
  <c r="J228" i="3"/>
  <c r="J282" i="3"/>
  <c r="J388" i="3"/>
  <c r="J352" i="3"/>
  <c r="J209" i="3"/>
  <c r="J85" i="3"/>
  <c r="J80" i="3"/>
  <c r="J233" i="3"/>
  <c r="J277" i="3"/>
  <c r="J36" i="3"/>
  <c r="J462" i="3"/>
  <c r="J431" i="3"/>
  <c r="J362" i="3"/>
  <c r="J315" i="3"/>
  <c r="J248" i="3"/>
  <c r="J96" i="3"/>
  <c r="J250" i="3"/>
  <c r="J337" i="3"/>
  <c r="J46" i="3"/>
  <c r="J100" i="3"/>
  <c r="J418" i="3"/>
  <c r="J430" i="3"/>
  <c r="J154" i="3"/>
  <c r="J307" i="3"/>
  <c r="J105" i="3"/>
  <c r="J89" i="3"/>
  <c r="J286" i="3"/>
  <c r="J394" i="3"/>
  <c r="J316" i="3"/>
  <c r="J379" i="3"/>
  <c r="J344" i="3"/>
  <c r="J192" i="3"/>
  <c r="J375" i="3"/>
  <c r="J334" i="3"/>
  <c r="J42" i="3"/>
  <c r="J295" i="3"/>
  <c r="J138" i="3"/>
  <c r="J498" i="3"/>
  <c r="J145" i="3"/>
  <c r="J104" i="3"/>
  <c r="J208" i="3"/>
  <c r="J485" i="3"/>
  <c r="J320" i="3"/>
  <c r="J439" i="3"/>
  <c r="J354" i="3"/>
  <c r="J369" i="3"/>
  <c r="J19" i="3"/>
  <c r="J45" i="3"/>
  <c r="J299" i="3"/>
  <c r="J59" i="3"/>
  <c r="J35" i="3"/>
  <c r="J318" i="3"/>
  <c r="J127" i="3"/>
  <c r="J279" i="3"/>
  <c r="J339" i="3"/>
  <c r="J72" i="3"/>
  <c r="J268" i="3"/>
  <c r="J191" i="3"/>
  <c r="J247" i="3"/>
  <c r="J464" i="3"/>
  <c r="J502" i="3"/>
  <c r="J290" i="3"/>
  <c r="J206" i="3"/>
  <c r="J470" i="3"/>
  <c r="J448" i="3"/>
  <c r="J461" i="3"/>
  <c r="J440" i="3"/>
  <c r="J205" i="3"/>
  <c r="J55" i="3"/>
  <c r="J90" i="3"/>
  <c r="J327" i="3"/>
  <c r="J64" i="3"/>
  <c r="J57" i="3"/>
  <c r="J351" i="3"/>
  <c r="J139" i="3"/>
  <c r="J298" i="3"/>
  <c r="J408" i="3"/>
  <c r="J187" i="3"/>
  <c r="J350" i="3"/>
  <c r="J211" i="3"/>
  <c r="J261" i="3"/>
  <c r="J288" i="3"/>
  <c r="J376" i="3"/>
  <c r="J397" i="3"/>
  <c r="J260" i="3"/>
  <c r="J487" i="3"/>
  <c r="J254" i="3"/>
  <c r="J471" i="3"/>
  <c r="J450" i="3"/>
  <c r="J329" i="3"/>
  <c r="J347" i="3"/>
  <c r="J331" i="3"/>
  <c r="J400" i="3"/>
  <c r="J463" i="3"/>
  <c r="J101" i="3"/>
  <c r="J124" i="3"/>
  <c r="J6" i="3"/>
  <c r="J86" i="3"/>
  <c r="J92" i="3"/>
  <c r="J39" i="3"/>
  <c r="J151" i="3"/>
  <c r="J345" i="3"/>
  <c r="J51" i="3"/>
  <c r="J215" i="3"/>
  <c r="J361" i="3"/>
  <c r="J256" i="3"/>
  <c r="J391" i="3"/>
  <c r="J333" i="3"/>
  <c r="J492" i="3"/>
  <c r="J220" i="3"/>
  <c r="J285" i="3"/>
  <c r="J444" i="3"/>
  <c r="J274" i="3"/>
  <c r="J491" i="3"/>
  <c r="J12" i="3"/>
  <c r="J65" i="3"/>
  <c r="J118" i="3"/>
  <c r="J71" i="3"/>
  <c r="J69" i="3"/>
  <c r="J9" i="3"/>
  <c r="J17" i="3"/>
  <c r="J355" i="3"/>
  <c r="J237" i="3"/>
  <c r="J287" i="3"/>
  <c r="J460" i="3"/>
  <c r="J213" i="3"/>
  <c r="J278" i="3"/>
  <c r="J392" i="3"/>
  <c r="J264" i="3"/>
  <c r="J481" i="3"/>
  <c r="J321" i="3"/>
  <c r="J503" i="3"/>
  <c r="J106" i="3"/>
  <c r="J136" i="3"/>
  <c r="J25" i="3"/>
  <c r="J99" i="3"/>
  <c r="J158" i="3"/>
  <c r="J61" i="3"/>
  <c r="J217" i="3"/>
  <c r="J398" i="3"/>
  <c r="J74" i="3"/>
  <c r="J349" i="3"/>
  <c r="J367" i="3"/>
  <c r="J276" i="3"/>
  <c r="J443" i="3"/>
  <c r="J341" i="3"/>
  <c r="J377" i="3"/>
  <c r="J227" i="3"/>
  <c r="J310" i="3"/>
  <c r="J466" i="3"/>
  <c r="J284" i="3"/>
  <c r="J501" i="3"/>
  <c r="J214" i="3"/>
  <c r="J201" i="3"/>
  <c r="J121" i="3"/>
  <c r="J234" i="3"/>
  <c r="J91" i="3"/>
  <c r="J313" i="3"/>
  <c r="J146" i="3"/>
  <c r="J107" i="3"/>
  <c r="J229" i="3"/>
  <c r="J170" i="3"/>
  <c r="J84" i="3"/>
  <c r="J291" i="3"/>
  <c r="J24" i="3"/>
  <c r="J112" i="3"/>
  <c r="J395" i="3"/>
  <c r="J235" i="3"/>
  <c r="J309" i="3"/>
  <c r="J275" i="3"/>
  <c r="J218" i="3"/>
  <c r="J445" i="3"/>
  <c r="J241" i="3"/>
  <c r="J335" i="3"/>
  <c r="J500" i="3"/>
  <c r="J304" i="3"/>
  <c r="J262" i="3"/>
  <c r="J11" i="3"/>
  <c r="J147" i="3"/>
  <c r="J200" i="3"/>
  <c r="J169" i="3"/>
  <c r="J141" i="3"/>
  <c r="J62" i="3"/>
  <c r="J128" i="3"/>
  <c r="J166" i="3"/>
  <c r="J73" i="3"/>
  <c r="J266" i="3"/>
  <c r="J417" i="3"/>
  <c r="J97" i="3"/>
  <c r="J356" i="3"/>
  <c r="J446" i="3"/>
  <c r="J281" i="3"/>
  <c r="J473" i="3"/>
  <c r="J454" i="3"/>
  <c r="J387" i="3"/>
  <c r="J328" i="3"/>
  <c r="J483" i="3"/>
  <c r="J294" i="3"/>
  <c r="J252" i="3"/>
  <c r="J34" i="3"/>
  <c r="J176" i="3"/>
  <c r="J40" i="3"/>
  <c r="J301" i="3"/>
  <c r="J181" i="3"/>
  <c r="J152" i="3"/>
  <c r="J225" i="3"/>
  <c r="J259" i="3"/>
  <c r="J188" i="3"/>
  <c r="J135" i="3"/>
  <c r="J311" i="3"/>
  <c r="J47" i="3"/>
  <c r="J144" i="3"/>
  <c r="J441" i="3"/>
  <c r="J243" i="3"/>
  <c r="J336" i="3"/>
  <c r="J357" i="3"/>
  <c r="J222" i="3"/>
  <c r="J456" i="3"/>
  <c r="J267" i="3"/>
  <c r="J457" i="3"/>
  <c r="J396" i="3"/>
  <c r="J314" i="3"/>
  <c r="J272" i="3"/>
  <c r="J226" i="3"/>
  <c r="J10" i="3"/>
  <c r="J5" i="3"/>
  <c r="J137" i="3"/>
  <c r="J54" i="3"/>
  <c r="J330" i="3"/>
  <c r="J365" i="3"/>
  <c r="J455" i="3"/>
  <c r="J167" i="3"/>
  <c r="J319" i="3"/>
  <c r="J386" i="3"/>
  <c r="J8" i="3"/>
  <c r="J56" i="3"/>
  <c r="J271" i="3"/>
  <c r="J486" i="3"/>
  <c r="J130" i="3"/>
  <c r="J409" i="3"/>
  <c r="J303" i="3"/>
  <c r="J459" i="3"/>
  <c r="J364" i="3"/>
  <c r="J322" i="3"/>
  <c r="J93" i="3"/>
  <c r="J163" i="3"/>
  <c r="J30" i="3"/>
  <c r="J41" i="3"/>
  <c r="J165" i="3"/>
  <c r="J76" i="3"/>
  <c r="J494" i="3"/>
  <c r="J434" i="3"/>
  <c r="J495" i="3"/>
  <c r="J171" i="3"/>
  <c r="J326" i="3"/>
  <c r="J468" i="3"/>
  <c r="J18" i="3"/>
  <c r="J102" i="3"/>
  <c r="J300" i="3"/>
  <c r="J390" i="3"/>
  <c r="J140" i="3"/>
  <c r="J413" i="3"/>
  <c r="J346" i="3"/>
  <c r="J469" i="3"/>
  <c r="J374" i="3"/>
  <c r="J332" i="3"/>
  <c r="J58" i="3"/>
  <c r="J504" i="3"/>
  <c r="J186" i="3"/>
  <c r="J94" i="3"/>
  <c r="J78" i="3"/>
  <c r="J210" i="3"/>
  <c r="J177" i="3"/>
  <c r="J82" i="3"/>
  <c r="J16" i="3"/>
  <c r="J20" i="3"/>
  <c r="J143" i="3"/>
  <c r="J194" i="3"/>
  <c r="J447" i="3"/>
  <c r="J484" i="3"/>
  <c r="J77" i="3"/>
  <c r="J133" i="3"/>
  <c r="J308" i="3"/>
  <c r="J411" i="3"/>
  <c r="J150" i="3"/>
  <c r="J435" i="3"/>
  <c r="J353" i="3"/>
  <c r="J479" i="3"/>
  <c r="J403" i="3"/>
  <c r="J342" i="3"/>
  <c r="J49" i="3"/>
  <c r="J195" i="3"/>
  <c r="J370" i="3"/>
  <c r="J465" i="3"/>
  <c r="J204" i="3"/>
  <c r="J478" i="3"/>
  <c r="J404" i="3"/>
  <c r="J423" i="3"/>
  <c r="J393" i="3"/>
  <c r="J372" i="3"/>
  <c r="J383" i="3"/>
  <c r="J476" i="3"/>
  <c r="J224" i="3"/>
  <c r="J189" i="3"/>
  <c r="J427" i="3"/>
  <c r="J428" i="3"/>
  <c r="J412" i="3"/>
  <c r="G535" i="3"/>
  <c r="H65" i="3" s="1"/>
  <c r="E535" i="3"/>
  <c r="L517" i="3"/>
  <c r="J258" i="3"/>
  <c r="J142" i="3"/>
  <c r="J178" i="3"/>
  <c r="J219" i="3"/>
  <c r="J21" i="3"/>
  <c r="J33" i="3"/>
  <c r="J122" i="3"/>
  <c r="J14" i="3"/>
  <c r="J116" i="3"/>
  <c r="J251" i="3"/>
  <c r="J48" i="3"/>
  <c r="J63" i="3"/>
  <c r="J283" i="3"/>
  <c r="J134" i="3"/>
  <c r="J98" i="3"/>
  <c r="J490" i="3"/>
  <c r="J149" i="3"/>
  <c r="J22" i="3"/>
  <c r="J125" i="3"/>
  <c r="J70" i="3"/>
  <c r="J414" i="3"/>
  <c r="J132" i="3"/>
  <c r="J242" i="3"/>
  <c r="J148" i="3"/>
  <c r="J467" i="3"/>
  <c r="J429" i="3"/>
  <c r="J257" i="3"/>
  <c r="J75" i="3"/>
  <c r="J53" i="3"/>
  <c r="J223" i="3"/>
  <c r="J7" i="3"/>
  <c r="J371" i="3"/>
  <c r="K50" i="2"/>
  <c r="F29" i="6"/>
  <c r="N12" i="4"/>
  <c r="O12" i="4" s="1"/>
  <c r="D11" i="4" s="1"/>
  <c r="N18" i="4"/>
  <c r="O18" i="4" s="1"/>
  <c r="D8" i="4" s="1"/>
  <c r="L512" i="3"/>
  <c r="L510" i="3"/>
  <c r="L514" i="3"/>
  <c r="L509" i="3"/>
  <c r="L513" i="3"/>
  <c r="L507" i="3"/>
  <c r="L511" i="3"/>
  <c r="L508" i="3"/>
  <c r="L516" i="3"/>
  <c r="L515" i="3"/>
  <c r="L501" i="3"/>
  <c r="L491" i="3"/>
  <c r="L481" i="3"/>
  <c r="L471" i="3"/>
  <c r="L461" i="3"/>
  <c r="L422" i="3"/>
  <c r="L412" i="3"/>
  <c r="L393" i="3"/>
  <c r="L443" i="3"/>
  <c r="L433" i="3"/>
  <c r="L375" i="3"/>
  <c r="L365" i="3"/>
  <c r="L503" i="3"/>
  <c r="L493" i="3"/>
  <c r="L483" i="3"/>
  <c r="L473" i="3"/>
  <c r="L463" i="3"/>
  <c r="L414" i="3"/>
  <c r="L395" i="3"/>
  <c r="L236" i="3"/>
  <c r="L226" i="3"/>
  <c r="L216" i="3"/>
  <c r="L206" i="3"/>
  <c r="L499" i="3"/>
  <c r="L489" i="3"/>
  <c r="L479" i="3"/>
  <c r="L469" i="3"/>
  <c r="L459" i="3"/>
  <c r="L420" i="3"/>
  <c r="L441" i="3"/>
  <c r="L431" i="3"/>
  <c r="L500" i="3"/>
  <c r="L466" i="3"/>
  <c r="L444" i="3"/>
  <c r="L404" i="3"/>
  <c r="L392" i="3"/>
  <c r="L487" i="3"/>
  <c r="L470" i="3"/>
  <c r="L448" i="3"/>
  <c r="L427" i="3"/>
  <c r="L388" i="3"/>
  <c r="L368" i="3"/>
  <c r="L474" i="3"/>
  <c r="L457" i="3"/>
  <c r="L364" i="3"/>
  <c r="L335" i="3"/>
  <c r="L328" i="3"/>
  <c r="L310" i="3"/>
  <c r="L285" i="3"/>
  <c r="L278" i="3"/>
  <c r="L260" i="3"/>
  <c r="L199" i="3"/>
  <c r="L189" i="3"/>
  <c r="L478" i="3"/>
  <c r="L439" i="3"/>
  <c r="L435" i="3"/>
  <c r="L413" i="3"/>
  <c r="L409" i="3"/>
  <c r="L379" i="3"/>
  <c r="L360" i="3"/>
  <c r="L342" i="3"/>
  <c r="L317" i="3"/>
  <c r="L292" i="3"/>
  <c r="L267" i="3"/>
  <c r="L241" i="3"/>
  <c r="L234" i="3"/>
  <c r="L227" i="3"/>
  <c r="L220" i="3"/>
  <c r="L213" i="3"/>
  <c r="L171" i="3"/>
  <c r="L495" i="3"/>
  <c r="L482" i="3"/>
  <c r="L417" i="3"/>
  <c r="L399" i="3"/>
  <c r="L371" i="3"/>
  <c r="L349" i="3"/>
  <c r="L331" i="3"/>
  <c r="L324" i="3"/>
  <c r="L299" i="3"/>
  <c r="L281" i="3"/>
  <c r="L274" i="3"/>
  <c r="L249" i="3"/>
  <c r="L462" i="3"/>
  <c r="L456" i="3"/>
  <c r="L450" i="3"/>
  <c r="L445" i="3"/>
  <c r="L440" i="3"/>
  <c r="L387" i="3"/>
  <c r="L377" i="3"/>
  <c r="L306" i="3"/>
  <c r="L302" i="3"/>
  <c r="L298" i="3"/>
  <c r="L294" i="3"/>
  <c r="L286" i="3"/>
  <c r="L273" i="3"/>
  <c r="L265" i="3"/>
  <c r="L261" i="3"/>
  <c r="L257" i="3"/>
  <c r="L253" i="3"/>
  <c r="L472" i="3"/>
  <c r="L467" i="3"/>
  <c r="L434" i="3"/>
  <c r="L429" i="3"/>
  <c r="L418" i="3"/>
  <c r="L391" i="3"/>
  <c r="L355" i="3"/>
  <c r="L351" i="3"/>
  <c r="L347" i="3"/>
  <c r="L343" i="3"/>
  <c r="L339" i="3"/>
  <c r="L502" i="3"/>
  <c r="L497" i="3"/>
  <c r="L476" i="3"/>
  <c r="L465" i="3"/>
  <c r="L428" i="3"/>
  <c r="L421" i="3"/>
  <c r="L416" i="3"/>
  <c r="L411" i="3"/>
  <c r="L390" i="3"/>
  <c r="L358" i="3"/>
  <c r="L354" i="3"/>
  <c r="L350" i="3"/>
  <c r="L346" i="3"/>
  <c r="L321" i="3"/>
  <c r="L280" i="3"/>
  <c r="L276" i="3"/>
  <c r="L268" i="3"/>
  <c r="L486" i="3"/>
  <c r="L380" i="3"/>
  <c r="L454" i="3"/>
  <c r="L362" i="3"/>
  <c r="L341" i="3"/>
  <c r="L333" i="3"/>
  <c r="L329" i="3"/>
  <c r="L288" i="3"/>
  <c r="L263" i="3"/>
  <c r="L259" i="3"/>
  <c r="L255" i="3"/>
  <c r="L251" i="3"/>
  <c r="L247" i="3"/>
  <c r="L242" i="3"/>
  <c r="L238" i="3"/>
  <c r="L214" i="3"/>
  <c r="L210" i="3"/>
  <c r="L447" i="3"/>
  <c r="L437" i="3"/>
  <c r="L394" i="3"/>
  <c r="L366" i="3"/>
  <c r="L345" i="3"/>
  <c r="L337" i="3"/>
  <c r="L496" i="3"/>
  <c r="L480" i="3"/>
  <c r="L475" i="3"/>
  <c r="L426" i="3"/>
  <c r="L410" i="3"/>
  <c r="L389" i="3"/>
  <c r="L357" i="3"/>
  <c r="L353" i="3"/>
  <c r="L275" i="3"/>
  <c r="L490" i="3"/>
  <c r="L485" i="3"/>
  <c r="L398" i="3"/>
  <c r="L374" i="3"/>
  <c r="L361" i="3"/>
  <c r="L291" i="3"/>
  <c r="L283" i="3"/>
  <c r="L279" i="3"/>
  <c r="L458" i="3"/>
  <c r="L436" i="3"/>
  <c r="L336" i="3"/>
  <c r="L309" i="3"/>
  <c r="L256" i="3"/>
  <c r="L237" i="3"/>
  <c r="L224" i="3"/>
  <c r="L211" i="3"/>
  <c r="L191" i="3"/>
  <c r="L164" i="3"/>
  <c r="L157" i="3"/>
  <c r="L126" i="3"/>
  <c r="L119" i="3"/>
  <c r="L95" i="3"/>
  <c r="L77" i="3"/>
  <c r="L18" i="3"/>
  <c r="L8" i="3"/>
  <c r="L370" i="3"/>
  <c r="L303" i="3"/>
  <c r="L270" i="3"/>
  <c r="L219" i="3"/>
  <c r="L215" i="3"/>
  <c r="L187" i="3"/>
  <c r="L175" i="3"/>
  <c r="L150" i="3"/>
  <c r="L143" i="3"/>
  <c r="L112" i="3"/>
  <c r="L59" i="3"/>
  <c r="L49" i="3"/>
  <c r="L39" i="3"/>
  <c r="L446" i="3"/>
  <c r="L432" i="3"/>
  <c r="L423" i="3"/>
  <c r="L367" i="3"/>
  <c r="L284" i="3"/>
  <c r="L239" i="3"/>
  <c r="L193" i="3"/>
  <c r="L185" i="3"/>
  <c r="L373" i="3"/>
  <c r="L344" i="3"/>
  <c r="L327" i="3"/>
  <c r="L322" i="3"/>
  <c r="L311" i="3"/>
  <c r="L300" i="3"/>
  <c r="L258" i="3"/>
  <c r="L230" i="3"/>
  <c r="L217" i="3"/>
  <c r="L155" i="3"/>
  <c r="L148" i="3"/>
  <c r="L124" i="3"/>
  <c r="L117" i="3"/>
  <c r="L484" i="3"/>
  <c r="L408" i="3"/>
  <c r="L492" i="3"/>
  <c r="L468" i="3"/>
  <c r="L460" i="3"/>
  <c r="L438" i="3"/>
  <c r="L498" i="3"/>
  <c r="L430" i="3"/>
  <c r="L363" i="3"/>
  <c r="L315" i="3"/>
  <c r="L308" i="3"/>
  <c r="L295" i="3"/>
  <c r="L231" i="3"/>
  <c r="L205" i="3"/>
  <c r="L169" i="3"/>
  <c r="L161" i="3"/>
  <c r="L153" i="3"/>
  <c r="L114" i="3"/>
  <c r="L110" i="3"/>
  <c r="L91" i="3"/>
  <c r="L79" i="3"/>
  <c r="L45" i="3"/>
  <c r="L15" i="3"/>
  <c r="L332" i="3"/>
  <c r="L223" i="3"/>
  <c r="L218" i="3"/>
  <c r="L163" i="3"/>
  <c r="L120" i="3"/>
  <c r="L116" i="3"/>
  <c r="L93" i="3"/>
  <c r="L70" i="3"/>
  <c r="L58" i="3"/>
  <c r="L40" i="3"/>
  <c r="L6" i="3"/>
  <c r="L382" i="3"/>
  <c r="L359" i="3"/>
  <c r="L312" i="3"/>
  <c r="L305" i="3"/>
  <c r="L352" i="3"/>
  <c r="L325" i="3"/>
  <c r="L250" i="3"/>
  <c r="L233" i="3"/>
  <c r="L212" i="3"/>
  <c r="L198" i="3"/>
  <c r="L54" i="3"/>
  <c r="L36" i="3"/>
  <c r="L13" i="3"/>
  <c r="L504" i="3"/>
  <c r="L455" i="3"/>
  <c r="L407" i="3"/>
  <c r="L381" i="3"/>
  <c r="L338" i="3"/>
  <c r="L266" i="3"/>
  <c r="L151" i="3"/>
  <c r="L147" i="3"/>
  <c r="L139" i="3"/>
  <c r="L127" i="3"/>
  <c r="L123" i="3"/>
  <c r="L104" i="3"/>
  <c r="L89" i="3"/>
  <c r="L464" i="3"/>
  <c r="L304" i="3"/>
  <c r="L272" i="3"/>
  <c r="L207" i="3"/>
  <c r="L202" i="3"/>
  <c r="L184" i="3"/>
  <c r="L179" i="3"/>
  <c r="L135" i="3"/>
  <c r="L131" i="3"/>
  <c r="L100" i="3"/>
  <c r="L84" i="3"/>
  <c r="L73" i="3"/>
  <c r="L61" i="3"/>
  <c r="L9" i="3"/>
  <c r="L318" i="3"/>
  <c r="L222" i="3"/>
  <c r="L115" i="3"/>
  <c r="L111" i="3"/>
  <c r="L96" i="3"/>
  <c r="L80" i="3"/>
  <c r="L50" i="3"/>
  <c r="L16" i="3"/>
  <c r="L494" i="3"/>
  <c r="L415" i="3"/>
  <c r="L330" i="3"/>
  <c r="L297" i="3"/>
  <c r="L232" i="3"/>
  <c r="L188" i="3"/>
  <c r="L170" i="3"/>
  <c r="L166" i="3"/>
  <c r="L162" i="3"/>
  <c r="L158" i="3"/>
  <c r="L92" i="3"/>
  <c r="L69" i="3"/>
  <c r="L57" i="3"/>
  <c r="L35" i="3"/>
  <c r="L5" i="3"/>
  <c r="L397" i="3"/>
  <c r="L372" i="3"/>
  <c r="L323" i="3"/>
  <c r="L271" i="3"/>
  <c r="L254" i="3"/>
  <c r="L174" i="3"/>
  <c r="L154" i="3"/>
  <c r="L107" i="3"/>
  <c r="L76" i="3"/>
  <c r="L64" i="3"/>
  <c r="L46" i="3"/>
  <c r="L442" i="3"/>
  <c r="L396" i="3"/>
  <c r="L277" i="3"/>
  <c r="L252" i="3"/>
  <c r="L229" i="3"/>
  <c r="L208" i="3"/>
  <c r="L128" i="3"/>
  <c r="L99" i="3"/>
  <c r="L71" i="3"/>
  <c r="L313" i="3"/>
  <c r="L200" i="3"/>
  <c r="L194" i="3"/>
  <c r="L180" i="3"/>
  <c r="L173" i="3"/>
  <c r="L149" i="3"/>
  <c r="L133" i="3"/>
  <c r="L53" i="3"/>
  <c r="L22" i="3"/>
  <c r="L419" i="3"/>
  <c r="L221" i="3"/>
  <c r="L168" i="3"/>
  <c r="L488" i="3"/>
  <c r="L449" i="3"/>
  <c r="L319" i="3"/>
  <c r="L264" i="3"/>
  <c r="L225" i="3"/>
  <c r="L204" i="3"/>
  <c r="L159" i="3"/>
  <c r="L74" i="3"/>
  <c r="L62" i="3"/>
  <c r="L25" i="3"/>
  <c r="L378" i="3"/>
  <c r="L290" i="3"/>
  <c r="L282" i="3"/>
  <c r="L197" i="3"/>
  <c r="L130" i="3"/>
  <c r="L113" i="3"/>
  <c r="L102" i="3"/>
  <c r="L56" i="3"/>
  <c r="L20" i="3"/>
  <c r="L41" i="3"/>
  <c r="L356" i="3"/>
  <c r="L307" i="3"/>
  <c r="L240" i="3"/>
  <c r="L152" i="3"/>
  <c r="L146" i="3"/>
  <c r="L141" i="3"/>
  <c r="L136" i="3"/>
  <c r="L118" i="3"/>
  <c r="L90" i="3"/>
  <c r="L51" i="3"/>
  <c r="L316" i="3"/>
  <c r="L289" i="3"/>
  <c r="L203" i="3"/>
  <c r="L196" i="3"/>
  <c r="L181" i="3"/>
  <c r="L129" i="3"/>
  <c r="L83" i="3"/>
  <c r="L78" i="3"/>
  <c r="L30" i="3"/>
  <c r="L24" i="3"/>
  <c r="L10" i="3"/>
  <c r="L209" i="3"/>
  <c r="L190" i="3"/>
  <c r="L176" i="3"/>
  <c r="L106" i="3"/>
  <c r="L101" i="3"/>
  <c r="L72" i="3"/>
  <c r="L55" i="3"/>
  <c r="L19" i="3"/>
  <c r="L326" i="3"/>
  <c r="L262" i="3"/>
  <c r="L246" i="3"/>
  <c r="L14" i="3"/>
  <c r="L376" i="3"/>
  <c r="L296" i="3"/>
  <c r="L243" i="3"/>
  <c r="L235" i="3"/>
  <c r="L160" i="3"/>
  <c r="L178" i="3"/>
  <c r="L108" i="3"/>
  <c r="L31" i="3"/>
  <c r="L348" i="3"/>
  <c r="L32" i="3"/>
  <c r="L23" i="3"/>
  <c r="L403" i="3"/>
  <c r="L334" i="3"/>
  <c r="L142" i="3"/>
  <c r="L134" i="3"/>
  <c r="L125" i="3"/>
  <c r="L98" i="3"/>
  <c r="L82" i="3"/>
  <c r="L320" i="3"/>
  <c r="L63" i="3"/>
  <c r="L47" i="3"/>
  <c r="L7" i="3"/>
  <c r="L38" i="3"/>
  <c r="L293" i="3"/>
  <c r="L81" i="3"/>
  <c r="L477" i="3"/>
  <c r="L386" i="3"/>
  <c r="L177" i="3"/>
  <c r="L167" i="3"/>
  <c r="L122" i="3"/>
  <c r="L86" i="3"/>
  <c r="L140" i="3"/>
  <c r="L132" i="3"/>
  <c r="L105" i="3"/>
  <c r="L97" i="3"/>
  <c r="L21" i="3"/>
  <c r="L186" i="3"/>
  <c r="L156" i="3"/>
  <c r="L52" i="3"/>
  <c r="L37" i="3"/>
  <c r="L369" i="3"/>
  <c r="L228" i="3"/>
  <c r="L60" i="3"/>
  <c r="L44" i="3"/>
  <c r="L12" i="3"/>
  <c r="L314" i="3"/>
  <c r="L165" i="3"/>
  <c r="L121" i="3"/>
  <c r="L75" i="3"/>
  <c r="L269" i="3"/>
  <c r="L201" i="3"/>
  <c r="L109" i="3"/>
  <c r="L301" i="3"/>
  <c r="L287" i="3"/>
  <c r="L195" i="3"/>
  <c r="L138" i="3"/>
  <c r="L103" i="3"/>
  <c r="L137" i="3"/>
  <c r="L340" i="3"/>
  <c r="L94" i="3"/>
  <c r="L43" i="3"/>
  <c r="L68" i="3"/>
  <c r="L34" i="3"/>
  <c r="L26" i="3"/>
  <c r="L11" i="3"/>
  <c r="L144" i="3"/>
  <c r="L48" i="3"/>
  <c r="L33" i="3"/>
  <c r="L17" i="3"/>
  <c r="L248" i="3"/>
  <c r="L145" i="3"/>
  <c r="L42" i="3"/>
  <c r="L192" i="3"/>
  <c r="L172" i="3"/>
  <c r="L85" i="3"/>
  <c r="L27" i="3"/>
  <c r="E19" i="6"/>
  <c r="N25" i="4"/>
  <c r="O25" i="4" s="1"/>
  <c r="D9" i="4" s="1"/>
  <c r="N35" i="4"/>
  <c r="O35" i="4" s="1"/>
  <c r="D13" i="4" s="1"/>
  <c r="L383" i="3"/>
  <c r="L16" i="2"/>
  <c r="M16" i="2" s="1"/>
  <c r="M5" i="2"/>
  <c r="J516" i="3"/>
  <c r="J509" i="3"/>
  <c r="J511" i="3"/>
  <c r="J514" i="3"/>
  <c r="J507" i="3"/>
  <c r="J510" i="3"/>
  <c r="J508" i="3"/>
  <c r="J513" i="3"/>
  <c r="J517" i="3"/>
  <c r="J512" i="3"/>
  <c r="J515" i="3"/>
  <c r="L451" i="3"/>
  <c r="L400" i="3"/>
  <c r="F33" i="6"/>
  <c r="E48" i="2"/>
  <c r="D48" i="2"/>
  <c r="N22" i="4"/>
  <c r="O22" i="4" s="1"/>
  <c r="N60" i="4"/>
  <c r="O60" i="4" s="1"/>
  <c r="N45" i="4"/>
  <c r="O45" i="4" s="1"/>
  <c r="N27" i="4"/>
  <c r="O27" i="4" s="1"/>
  <c r="N30" i="4"/>
  <c r="O30" i="4" s="1"/>
  <c r="N52" i="4"/>
  <c r="O52" i="4" s="1"/>
  <c r="D12" i="4" s="1"/>
  <c r="N29" i="4"/>
  <c r="O29" i="4" s="1"/>
  <c r="N15" i="4"/>
  <c r="O15" i="4" s="1"/>
  <c r="N28" i="4"/>
  <c r="O28" i="4" s="1"/>
  <c r="N7" i="4"/>
  <c r="O7" i="4" s="1"/>
  <c r="N49" i="4"/>
  <c r="O49" i="4" s="1"/>
  <c r="N56" i="4"/>
  <c r="O56" i="4" s="1"/>
  <c r="D15" i="4" s="1"/>
  <c r="N19" i="4"/>
  <c r="O19" i="4" s="1"/>
  <c r="N6" i="4"/>
  <c r="N41" i="4"/>
  <c r="O41" i="4" s="1"/>
  <c r="N40" i="4"/>
  <c r="O40" i="4" s="1"/>
  <c r="D10" i="4" s="1"/>
  <c r="N14" i="4"/>
  <c r="O14" i="4" s="1"/>
  <c r="N36" i="4"/>
  <c r="O36" i="4" s="1"/>
  <c r="N57" i="4"/>
  <c r="O57" i="4" s="1"/>
  <c r="N53" i="4"/>
  <c r="O53" i="4" s="1"/>
  <c r="N13" i="4"/>
  <c r="O13" i="4" s="1"/>
  <c r="N9" i="4"/>
  <c r="O9" i="4" s="1"/>
  <c r="N20" i="4"/>
  <c r="O20" i="4" s="1"/>
  <c r="N8" i="4"/>
  <c r="O8" i="4" s="1"/>
  <c r="N26" i="4"/>
  <c r="O26" i="4" s="1"/>
  <c r="N21" i="4"/>
  <c r="O21" i="4" s="1"/>
  <c r="G533" i="3"/>
  <c r="C16" i="4"/>
  <c r="B8" i="4" s="1"/>
  <c r="F8" i="4" s="1"/>
  <c r="N44" i="4"/>
  <c r="O44" i="4" s="1"/>
  <c r="D6" i="4" s="1"/>
  <c r="B5" i="4" l="1"/>
  <c r="F5" i="4" s="1"/>
  <c r="J535" i="3"/>
  <c r="M65" i="3"/>
  <c r="L545" i="3" s="1"/>
  <c r="H400" i="3"/>
  <c r="M400" i="3" s="1"/>
  <c r="L549" i="3" s="1"/>
  <c r="H499" i="3"/>
  <c r="M499" i="3" s="1"/>
  <c r="N499" i="3" s="1"/>
  <c r="H517" i="3"/>
  <c r="M517" i="3" s="1"/>
  <c r="L535" i="3"/>
  <c r="B9" i="4"/>
  <c r="F9" i="4" s="1"/>
  <c r="H243" i="3"/>
  <c r="M243" i="3" s="1"/>
  <c r="H496" i="3"/>
  <c r="M496" i="3" s="1"/>
  <c r="N496" i="3" s="1"/>
  <c r="H486" i="3"/>
  <c r="M486" i="3" s="1"/>
  <c r="N486" i="3" s="1"/>
  <c r="H476" i="3"/>
  <c r="M476" i="3" s="1"/>
  <c r="N476" i="3" s="1"/>
  <c r="H466" i="3"/>
  <c r="M466" i="3" s="1"/>
  <c r="N466" i="3" s="1"/>
  <c r="H456" i="3"/>
  <c r="M456" i="3" s="1"/>
  <c r="N456" i="3" s="1"/>
  <c r="H417" i="3"/>
  <c r="M417" i="3" s="1"/>
  <c r="N417" i="3" s="1"/>
  <c r="H475" i="3"/>
  <c r="M475" i="3" s="1"/>
  <c r="N475" i="3" s="1"/>
  <c r="H462" i="3"/>
  <c r="M462" i="3" s="1"/>
  <c r="N462" i="3" s="1"/>
  <c r="H436" i="3"/>
  <c r="M436" i="3" s="1"/>
  <c r="N436" i="3" s="1"/>
  <c r="H414" i="3"/>
  <c r="M414" i="3" s="1"/>
  <c r="N414" i="3" s="1"/>
  <c r="H422" i="3"/>
  <c r="M422" i="3" s="1"/>
  <c r="N422" i="3" s="1"/>
  <c r="H418" i="3"/>
  <c r="M418" i="3" s="1"/>
  <c r="N418" i="3" s="1"/>
  <c r="H396" i="3"/>
  <c r="M396" i="3" s="1"/>
  <c r="N396" i="3" s="1"/>
  <c r="H376" i="3"/>
  <c r="M376" i="3" s="1"/>
  <c r="N376" i="3" s="1"/>
  <c r="H483" i="3"/>
  <c r="M483" i="3" s="1"/>
  <c r="N483" i="3" s="1"/>
  <c r="H339" i="3"/>
  <c r="M339" i="3" s="1"/>
  <c r="N339" i="3" s="1"/>
  <c r="H321" i="3"/>
  <c r="M321" i="3" s="1"/>
  <c r="N321" i="3" s="1"/>
  <c r="H289" i="3"/>
  <c r="M289" i="3" s="1"/>
  <c r="N289" i="3" s="1"/>
  <c r="H271" i="3"/>
  <c r="M271" i="3" s="1"/>
  <c r="N271" i="3" s="1"/>
  <c r="H427" i="3"/>
  <c r="M427" i="3" s="1"/>
  <c r="N427" i="3" s="1"/>
  <c r="H249" i="3"/>
  <c r="M249" i="3" s="1"/>
  <c r="N249" i="3" s="1"/>
  <c r="H371" i="3"/>
  <c r="M371" i="3" s="1"/>
  <c r="N371" i="3" s="1"/>
  <c r="H309" i="3"/>
  <c r="M309" i="3" s="1"/>
  <c r="N309" i="3" s="1"/>
  <c r="H301" i="3"/>
  <c r="M301" i="3" s="1"/>
  <c r="N301" i="3" s="1"/>
  <c r="H264" i="3"/>
  <c r="M264" i="3" s="1"/>
  <c r="N264" i="3" s="1"/>
  <c r="H492" i="3"/>
  <c r="M492" i="3" s="1"/>
  <c r="N492" i="3" s="1"/>
  <c r="H481" i="3"/>
  <c r="M481" i="3" s="1"/>
  <c r="N481" i="3" s="1"/>
  <c r="H469" i="3"/>
  <c r="M469" i="3" s="1"/>
  <c r="N469" i="3" s="1"/>
  <c r="H447" i="3"/>
  <c r="M447" i="3" s="1"/>
  <c r="N447" i="3" s="1"/>
  <c r="H442" i="3"/>
  <c r="M442" i="3" s="1"/>
  <c r="N442" i="3" s="1"/>
  <c r="H437" i="3"/>
  <c r="M437" i="3" s="1"/>
  <c r="N437" i="3" s="1"/>
  <c r="H432" i="3"/>
  <c r="M432" i="3" s="1"/>
  <c r="N432" i="3" s="1"/>
  <c r="H420" i="3"/>
  <c r="M420" i="3" s="1"/>
  <c r="N420" i="3" s="1"/>
  <c r="H394" i="3"/>
  <c r="M394" i="3" s="1"/>
  <c r="N394" i="3" s="1"/>
  <c r="H379" i="3"/>
  <c r="M379" i="3" s="1"/>
  <c r="N379" i="3" s="1"/>
  <c r="H349" i="3"/>
  <c r="M349" i="3" s="1"/>
  <c r="N349" i="3" s="1"/>
  <c r="H410" i="3"/>
  <c r="M410" i="3" s="1"/>
  <c r="N410" i="3" s="1"/>
  <c r="H429" i="3"/>
  <c r="M429" i="3" s="1"/>
  <c r="N429" i="3" s="1"/>
  <c r="H413" i="3"/>
  <c r="M413" i="3" s="1"/>
  <c r="N413" i="3" s="1"/>
  <c r="H398" i="3"/>
  <c r="M398" i="3" s="1"/>
  <c r="N398" i="3" s="1"/>
  <c r="H359" i="3"/>
  <c r="M359" i="3" s="1"/>
  <c r="N359" i="3" s="1"/>
  <c r="H147" i="3"/>
  <c r="M147" i="3" s="1"/>
  <c r="N147" i="3" s="1"/>
  <c r="H74" i="3"/>
  <c r="M74" i="3" s="1"/>
  <c r="N74" i="3" s="1"/>
  <c r="H473" i="3"/>
  <c r="M473" i="3" s="1"/>
  <c r="N473" i="3" s="1"/>
  <c r="H261" i="3"/>
  <c r="M261" i="3" s="1"/>
  <c r="N261" i="3" s="1"/>
  <c r="H477" i="3"/>
  <c r="M477" i="3" s="1"/>
  <c r="N477" i="3" s="1"/>
  <c r="H454" i="3"/>
  <c r="M454" i="3" s="1"/>
  <c r="N454" i="3" s="1"/>
  <c r="H439" i="3"/>
  <c r="M439" i="3" s="1"/>
  <c r="N439" i="3" s="1"/>
  <c r="H333" i="3"/>
  <c r="M333" i="3" s="1"/>
  <c r="N333" i="3" s="1"/>
  <c r="H318" i="3"/>
  <c r="M318" i="3" s="1"/>
  <c r="N318" i="3" s="1"/>
  <c r="H306" i="3"/>
  <c r="M306" i="3" s="1"/>
  <c r="N306" i="3" s="1"/>
  <c r="H273" i="3"/>
  <c r="M273" i="3" s="1"/>
  <c r="N273" i="3" s="1"/>
  <c r="H263" i="3"/>
  <c r="M263" i="3" s="1"/>
  <c r="N263" i="3" s="1"/>
  <c r="H254" i="3"/>
  <c r="M254" i="3" s="1"/>
  <c r="N254" i="3" s="1"/>
  <c r="H201" i="3"/>
  <c r="M201" i="3" s="1"/>
  <c r="N201" i="3" s="1"/>
  <c r="H197" i="3"/>
  <c r="M197" i="3" s="1"/>
  <c r="N197" i="3" s="1"/>
  <c r="H189" i="3"/>
  <c r="M189" i="3" s="1"/>
  <c r="N189" i="3" s="1"/>
  <c r="H484" i="3"/>
  <c r="M484" i="3" s="1"/>
  <c r="N484" i="3" s="1"/>
  <c r="H393" i="3"/>
  <c r="M393" i="3" s="1"/>
  <c r="N393" i="3" s="1"/>
  <c r="H445" i="3"/>
  <c r="M445" i="3" s="1"/>
  <c r="N445" i="3" s="1"/>
  <c r="H329" i="3"/>
  <c r="M329" i="3" s="1"/>
  <c r="N329" i="3" s="1"/>
  <c r="H467" i="3"/>
  <c r="M467" i="3" s="1"/>
  <c r="N467" i="3" s="1"/>
  <c r="H367" i="3"/>
  <c r="M367" i="3" s="1"/>
  <c r="N367" i="3" s="1"/>
  <c r="H33" i="3"/>
  <c r="M33" i="3" s="1"/>
  <c r="N33" i="3" s="1"/>
  <c r="H374" i="3"/>
  <c r="M374" i="3" s="1"/>
  <c r="N374" i="3" s="1"/>
  <c r="H332" i="3"/>
  <c r="M332" i="3" s="1"/>
  <c r="N332" i="3" s="1"/>
  <c r="H319" i="3"/>
  <c r="M319" i="3" s="1"/>
  <c r="N319" i="3" s="1"/>
  <c r="H435" i="3"/>
  <c r="M435" i="3" s="1"/>
  <c r="N435" i="3" s="1"/>
  <c r="H426" i="3"/>
  <c r="M426" i="3" s="1"/>
  <c r="N426" i="3" s="1"/>
  <c r="H352" i="3"/>
  <c r="M352" i="3" s="1"/>
  <c r="N352" i="3" s="1"/>
  <c r="H255" i="3"/>
  <c r="M255" i="3" s="1"/>
  <c r="N255" i="3" s="1"/>
  <c r="H194" i="3"/>
  <c r="M194" i="3" s="1"/>
  <c r="N194" i="3" s="1"/>
  <c r="H171" i="3"/>
  <c r="M171" i="3" s="1"/>
  <c r="N171" i="3" s="1"/>
  <c r="H159" i="3"/>
  <c r="M159" i="3" s="1"/>
  <c r="N159" i="3" s="1"/>
  <c r="H155" i="3"/>
  <c r="M155" i="3" s="1"/>
  <c r="N155" i="3" s="1"/>
  <c r="H108" i="3"/>
  <c r="M108" i="3" s="1"/>
  <c r="N108" i="3" s="1"/>
  <c r="H81" i="3"/>
  <c r="M81" i="3" s="1"/>
  <c r="N81" i="3" s="1"/>
  <c r="H77" i="3"/>
  <c r="M77" i="3" s="1"/>
  <c r="N77" i="3" s="1"/>
  <c r="H331" i="3"/>
  <c r="M331" i="3" s="1"/>
  <c r="N331" i="3" s="1"/>
  <c r="H279" i="3"/>
  <c r="M279" i="3" s="1"/>
  <c r="N279" i="3" s="1"/>
  <c r="H212" i="3"/>
  <c r="M212" i="3" s="1"/>
  <c r="N212" i="3" s="1"/>
  <c r="H407" i="3"/>
  <c r="M407" i="3" s="1"/>
  <c r="N407" i="3" s="1"/>
  <c r="H381" i="3"/>
  <c r="M381" i="3" s="1"/>
  <c r="N381" i="3" s="1"/>
  <c r="H311" i="3"/>
  <c r="M311" i="3" s="1"/>
  <c r="N311" i="3" s="1"/>
  <c r="H291" i="3"/>
  <c r="M291" i="3" s="1"/>
  <c r="N291" i="3" s="1"/>
  <c r="H227" i="3"/>
  <c r="M227" i="3" s="1"/>
  <c r="N227" i="3" s="1"/>
  <c r="H127" i="3"/>
  <c r="M127" i="3" s="1"/>
  <c r="N127" i="3" s="1"/>
  <c r="H123" i="3"/>
  <c r="M123" i="3" s="1"/>
  <c r="N123" i="3" s="1"/>
  <c r="H43" i="3"/>
  <c r="M43" i="3" s="1"/>
  <c r="N43" i="3" s="1"/>
  <c r="H434" i="3"/>
  <c r="M434" i="3" s="1"/>
  <c r="N434" i="3" s="1"/>
  <c r="H389" i="3"/>
  <c r="M389" i="3" s="1"/>
  <c r="N389" i="3" s="1"/>
  <c r="H365" i="3"/>
  <c r="M365" i="3" s="1"/>
  <c r="N365" i="3" s="1"/>
  <c r="H344" i="3"/>
  <c r="M344" i="3" s="1"/>
  <c r="N344" i="3" s="1"/>
  <c r="H184" i="3"/>
  <c r="M184" i="3" s="1"/>
  <c r="N184" i="3" s="1"/>
  <c r="H351" i="3"/>
  <c r="M351" i="3" s="1"/>
  <c r="N351" i="3" s="1"/>
  <c r="H314" i="3"/>
  <c r="M314" i="3" s="1"/>
  <c r="N314" i="3" s="1"/>
  <c r="H295" i="3"/>
  <c r="M295" i="3" s="1"/>
  <c r="N295" i="3" s="1"/>
  <c r="H269" i="3"/>
  <c r="M269" i="3" s="1"/>
  <c r="N269" i="3" s="1"/>
  <c r="H395" i="3"/>
  <c r="M395" i="3" s="1"/>
  <c r="N395" i="3" s="1"/>
  <c r="H341" i="3"/>
  <c r="M341" i="3" s="1"/>
  <c r="N341" i="3" s="1"/>
  <c r="H259" i="3"/>
  <c r="M259" i="3" s="1"/>
  <c r="N259" i="3" s="1"/>
  <c r="H229" i="3"/>
  <c r="M229" i="3" s="1"/>
  <c r="N229" i="3" s="1"/>
  <c r="H252" i="3"/>
  <c r="M252" i="3" s="1"/>
  <c r="N252" i="3" s="1"/>
  <c r="H105" i="3"/>
  <c r="M105" i="3" s="1"/>
  <c r="N105" i="3" s="1"/>
  <c r="H44" i="3"/>
  <c r="M44" i="3" s="1"/>
  <c r="N44" i="3" s="1"/>
  <c r="H8" i="3"/>
  <c r="M8" i="3" s="1"/>
  <c r="N8" i="3" s="1"/>
  <c r="H369" i="3"/>
  <c r="M369" i="3" s="1"/>
  <c r="N369" i="3" s="1"/>
  <c r="H211" i="3"/>
  <c r="M211" i="3" s="1"/>
  <c r="N211" i="3" s="1"/>
  <c r="H142" i="3"/>
  <c r="M142" i="3" s="1"/>
  <c r="N142" i="3" s="1"/>
  <c r="H125" i="3"/>
  <c r="M125" i="3" s="1"/>
  <c r="N125" i="3" s="1"/>
  <c r="H97" i="3"/>
  <c r="M97" i="3" s="1"/>
  <c r="N97" i="3" s="1"/>
  <c r="H79" i="3"/>
  <c r="M79" i="3" s="1"/>
  <c r="N79" i="3" s="1"/>
  <c r="H37" i="3"/>
  <c r="M37" i="3" s="1"/>
  <c r="N37" i="3" s="1"/>
  <c r="H11" i="3"/>
  <c r="M11" i="3" s="1"/>
  <c r="N11" i="3" s="1"/>
  <c r="H357" i="3"/>
  <c r="M357" i="3" s="1"/>
  <c r="N357" i="3" s="1"/>
  <c r="H256" i="3"/>
  <c r="M256" i="3" s="1"/>
  <c r="N256" i="3" s="1"/>
  <c r="H177" i="3"/>
  <c r="M177" i="3" s="1"/>
  <c r="N177" i="3" s="1"/>
  <c r="H137" i="3"/>
  <c r="M137" i="3" s="1"/>
  <c r="N137" i="3" s="1"/>
  <c r="H449" i="3"/>
  <c r="M449" i="3" s="1"/>
  <c r="N449" i="3" s="1"/>
  <c r="H290" i="3"/>
  <c r="M290" i="3" s="1"/>
  <c r="N290" i="3" s="1"/>
  <c r="H130" i="3"/>
  <c r="M130" i="3" s="1"/>
  <c r="N130" i="3" s="1"/>
  <c r="H107" i="3"/>
  <c r="M107" i="3" s="1"/>
  <c r="N107" i="3" s="1"/>
  <c r="H327" i="3"/>
  <c r="M327" i="3" s="1"/>
  <c r="N327" i="3" s="1"/>
  <c r="H299" i="3"/>
  <c r="M299" i="3" s="1"/>
  <c r="N299" i="3" s="1"/>
  <c r="H281" i="3"/>
  <c r="M281" i="3" s="1"/>
  <c r="N281" i="3" s="1"/>
  <c r="H218" i="3"/>
  <c r="M218" i="3" s="1"/>
  <c r="N218" i="3" s="1"/>
  <c r="H459" i="3"/>
  <c r="M459" i="3" s="1"/>
  <c r="N459" i="3" s="1"/>
  <c r="H356" i="3"/>
  <c r="M356" i="3" s="1"/>
  <c r="N356" i="3" s="1"/>
  <c r="H164" i="3"/>
  <c r="M164" i="3" s="1"/>
  <c r="N164" i="3" s="1"/>
  <c r="H51" i="3"/>
  <c r="M51" i="3" s="1"/>
  <c r="N51" i="3" s="1"/>
  <c r="H41" i="3"/>
  <c r="M41" i="3" s="1"/>
  <c r="N41" i="3" s="1"/>
  <c r="H35" i="3"/>
  <c r="M35" i="3" s="1"/>
  <c r="N35" i="3" s="1"/>
  <c r="H5" i="3"/>
  <c r="M5" i="3" s="1"/>
  <c r="N5" i="3" s="1"/>
  <c r="H307" i="3"/>
  <c r="M307" i="3" s="1"/>
  <c r="N307" i="3" s="1"/>
  <c r="H270" i="3"/>
  <c r="M270" i="3" s="1"/>
  <c r="N270" i="3" s="1"/>
  <c r="H157" i="3"/>
  <c r="M157" i="3" s="1"/>
  <c r="N157" i="3" s="1"/>
  <c r="H152" i="3"/>
  <c r="M152" i="3" s="1"/>
  <c r="N152" i="3" s="1"/>
  <c r="H146" i="3"/>
  <c r="M146" i="3" s="1"/>
  <c r="N146" i="3" s="1"/>
  <c r="H141" i="3"/>
  <c r="M141" i="3" s="1"/>
  <c r="N141" i="3" s="1"/>
  <c r="H90" i="3"/>
  <c r="M90" i="3" s="1"/>
  <c r="N90" i="3" s="1"/>
  <c r="H45" i="3"/>
  <c r="M45" i="3" s="1"/>
  <c r="N45" i="3" s="1"/>
  <c r="H24" i="3"/>
  <c r="M24" i="3" s="1"/>
  <c r="N24" i="3" s="1"/>
  <c r="H387" i="3"/>
  <c r="M387" i="3" s="1"/>
  <c r="N387" i="3" s="1"/>
  <c r="H239" i="3"/>
  <c r="M239" i="3" s="1"/>
  <c r="N239" i="3" s="1"/>
  <c r="H216" i="3"/>
  <c r="M216" i="3" s="1"/>
  <c r="N216" i="3" s="1"/>
  <c r="H112" i="3"/>
  <c r="M112" i="3" s="1"/>
  <c r="N112" i="3" s="1"/>
  <c r="H78" i="3"/>
  <c r="M78" i="3" s="1"/>
  <c r="N78" i="3" s="1"/>
  <c r="H315" i="3"/>
  <c r="M315" i="3" s="1"/>
  <c r="N315" i="3" s="1"/>
  <c r="H288" i="3"/>
  <c r="M288" i="3" s="1"/>
  <c r="N288" i="3" s="1"/>
  <c r="H262" i="3"/>
  <c r="M262" i="3" s="1"/>
  <c r="N262" i="3" s="1"/>
  <c r="H209" i="3"/>
  <c r="M209" i="3" s="1"/>
  <c r="N209" i="3" s="1"/>
  <c r="H257" i="3"/>
  <c r="M257" i="3" s="1"/>
  <c r="N257" i="3" s="1"/>
  <c r="H23" i="3"/>
  <c r="M23" i="3" s="1"/>
  <c r="N23" i="3" s="1"/>
  <c r="H149" i="3"/>
  <c r="M149" i="3" s="1"/>
  <c r="N149" i="3" s="1"/>
  <c r="H7" i="3"/>
  <c r="M7" i="3" s="1"/>
  <c r="N7" i="3" s="1"/>
  <c r="H221" i="3"/>
  <c r="M221" i="3" s="1"/>
  <c r="N221" i="3" s="1"/>
  <c r="H150" i="3"/>
  <c r="M150" i="3" s="1"/>
  <c r="N150" i="3" s="1"/>
  <c r="H494" i="3"/>
  <c r="M494" i="3" s="1"/>
  <c r="N494" i="3" s="1"/>
  <c r="H361" i="3"/>
  <c r="M361" i="3" s="1"/>
  <c r="N361" i="3" s="1"/>
  <c r="H91" i="3"/>
  <c r="M91" i="3" s="1"/>
  <c r="N91" i="3" s="1"/>
  <c r="H479" i="3"/>
  <c r="M479" i="3" s="1"/>
  <c r="N479" i="3" s="1"/>
  <c r="H403" i="3"/>
  <c r="M403" i="3" s="1"/>
  <c r="N403" i="3" s="1"/>
  <c r="N404" i="3" s="1"/>
  <c r="H334" i="3"/>
  <c r="M334" i="3" s="1"/>
  <c r="N334" i="3" s="1"/>
  <c r="H267" i="3"/>
  <c r="M267" i="3" s="1"/>
  <c r="N267" i="3" s="1"/>
  <c r="H117" i="3"/>
  <c r="M117" i="3" s="1"/>
  <c r="N117" i="3" s="1"/>
  <c r="H47" i="3"/>
  <c r="M47" i="3" s="1"/>
  <c r="N47" i="3" s="1"/>
  <c r="H22" i="3"/>
  <c r="M22" i="3" s="1"/>
  <c r="N22" i="3" s="1"/>
  <c r="H463" i="3"/>
  <c r="M463" i="3" s="1"/>
  <c r="N463" i="3" s="1"/>
  <c r="H220" i="3"/>
  <c r="M220" i="3" s="1"/>
  <c r="N220" i="3" s="1"/>
  <c r="H188" i="3"/>
  <c r="M188" i="3" s="1"/>
  <c r="N188" i="3" s="1"/>
  <c r="H53" i="3"/>
  <c r="M53" i="3" s="1"/>
  <c r="N53" i="3" s="1"/>
  <c r="H199" i="3"/>
  <c r="M199" i="3" s="1"/>
  <c r="N199" i="3" s="1"/>
  <c r="H63" i="3"/>
  <c r="M63" i="3" s="1"/>
  <c r="N63" i="3" s="1"/>
  <c r="H265" i="3"/>
  <c r="M265" i="3" s="1"/>
  <c r="N265" i="3" s="1"/>
  <c r="H106" i="3"/>
  <c r="M106" i="3" s="1"/>
  <c r="N106" i="3" s="1"/>
  <c r="H14" i="3"/>
  <c r="M14" i="3" s="1"/>
  <c r="N14" i="3" s="1"/>
  <c r="H386" i="3"/>
  <c r="M386" i="3" s="1"/>
  <c r="N386" i="3" s="1"/>
  <c r="H219" i="3"/>
  <c r="M219" i="3" s="1"/>
  <c r="N219" i="3" s="1"/>
  <c r="H343" i="3"/>
  <c r="M343" i="3" s="1"/>
  <c r="N343" i="3" s="1"/>
  <c r="H302" i="3"/>
  <c r="M302" i="3" s="1"/>
  <c r="N302" i="3" s="1"/>
  <c r="H166" i="3"/>
  <c r="M166" i="3" s="1"/>
  <c r="N166" i="3" s="1"/>
  <c r="H330" i="3"/>
  <c r="M330" i="3" s="1"/>
  <c r="N330" i="3" s="1"/>
  <c r="H148" i="3"/>
  <c r="M148" i="3" s="1"/>
  <c r="N148" i="3" s="1"/>
  <c r="H122" i="3"/>
  <c r="M122" i="3" s="1"/>
  <c r="N122" i="3" s="1"/>
  <c r="H489" i="3"/>
  <c r="M489" i="3" s="1"/>
  <c r="N489" i="3" s="1"/>
  <c r="H275" i="3"/>
  <c r="M275" i="3" s="1"/>
  <c r="N275" i="3" s="1"/>
  <c r="H251" i="3"/>
  <c r="M251" i="3" s="1"/>
  <c r="N251" i="3" s="1"/>
  <c r="H241" i="3"/>
  <c r="M241" i="3" s="1"/>
  <c r="N241" i="3" s="1"/>
  <c r="H21" i="3"/>
  <c r="M21" i="3" s="1"/>
  <c r="N21" i="3" s="1"/>
  <c r="H52" i="3"/>
  <c r="M52" i="3" s="1"/>
  <c r="N52" i="3" s="1"/>
  <c r="H283" i="3"/>
  <c r="M283" i="3" s="1"/>
  <c r="N283" i="3" s="1"/>
  <c r="H144" i="3"/>
  <c r="M144" i="3" s="1"/>
  <c r="N144" i="3" s="1"/>
  <c r="H126" i="3"/>
  <c r="M126" i="3" s="1"/>
  <c r="N126" i="3" s="1"/>
  <c r="H75" i="3"/>
  <c r="M75" i="3" s="1"/>
  <c r="N75" i="3" s="1"/>
  <c r="H354" i="3"/>
  <c r="M354" i="3" s="1"/>
  <c r="N354" i="3" s="1"/>
  <c r="H205" i="3"/>
  <c r="M205" i="3" s="1"/>
  <c r="N205" i="3" s="1"/>
  <c r="H173" i="3"/>
  <c r="M173" i="3" s="1"/>
  <c r="N173" i="3" s="1"/>
  <c r="H12" i="3"/>
  <c r="M12" i="3" s="1"/>
  <c r="N12" i="3" s="1"/>
  <c r="H215" i="3"/>
  <c r="M215" i="3" s="1"/>
  <c r="N215" i="3" s="1"/>
  <c r="H121" i="3"/>
  <c r="M121" i="3" s="1"/>
  <c r="N121" i="3" s="1"/>
  <c r="H153" i="3"/>
  <c r="M153" i="3" s="1"/>
  <c r="N153" i="3" s="1"/>
  <c r="H103" i="3"/>
  <c r="M103" i="3" s="1"/>
  <c r="N103" i="3" s="1"/>
  <c r="H120" i="3"/>
  <c r="M120" i="3" s="1"/>
  <c r="N120" i="3" s="1"/>
  <c r="H482" i="3"/>
  <c r="M482" i="3" s="1"/>
  <c r="N482" i="3" s="1"/>
  <c r="H192" i="3"/>
  <c r="M192" i="3" s="1"/>
  <c r="N192" i="3" s="1"/>
  <c r="H172" i="3"/>
  <c r="M172" i="3" s="1"/>
  <c r="N172" i="3" s="1"/>
  <c r="H92" i="3"/>
  <c r="M92" i="3" s="1"/>
  <c r="N92" i="3" s="1"/>
  <c r="H237" i="3"/>
  <c r="M237" i="3" s="1"/>
  <c r="N237" i="3" s="1"/>
  <c r="H26" i="3"/>
  <c r="M26" i="3" s="1"/>
  <c r="N26" i="3" s="1"/>
  <c r="H161" i="3"/>
  <c r="M161" i="3" s="1"/>
  <c r="N161" i="3" s="1"/>
  <c r="H17" i="3"/>
  <c r="M17" i="3" s="1"/>
  <c r="N17" i="3" s="1"/>
  <c r="H34" i="3"/>
  <c r="M34" i="3" s="1"/>
  <c r="N34" i="3" s="1"/>
  <c r="H42" i="3"/>
  <c r="M42" i="3" s="1"/>
  <c r="N42" i="3" s="1"/>
  <c r="H340" i="3"/>
  <c r="M340" i="3" s="1"/>
  <c r="N340" i="3" s="1"/>
  <c r="H100" i="3"/>
  <c r="M100" i="3" s="1"/>
  <c r="N100" i="3" s="1"/>
  <c r="H50" i="3"/>
  <c r="M50" i="3" s="1"/>
  <c r="N50" i="3" s="1"/>
  <c r="H268" i="3"/>
  <c r="M268" i="3" s="1"/>
  <c r="N268" i="3" s="1"/>
  <c r="H297" i="3"/>
  <c r="M297" i="3" s="1"/>
  <c r="N297" i="3" s="1"/>
  <c r="H348" i="3"/>
  <c r="M348" i="3" s="1"/>
  <c r="N348" i="3" s="1"/>
  <c r="H207" i="3"/>
  <c r="M207" i="3" s="1"/>
  <c r="N207" i="3" s="1"/>
  <c r="H487" i="3"/>
  <c r="M487" i="3" s="1"/>
  <c r="N487" i="3" s="1"/>
  <c r="H253" i="3"/>
  <c r="M253" i="3" s="1"/>
  <c r="N253" i="3" s="1"/>
  <c r="H421" i="3"/>
  <c r="M421" i="3" s="1"/>
  <c r="N421" i="3" s="1"/>
  <c r="H372" i="3"/>
  <c r="M372" i="3" s="1"/>
  <c r="N372" i="3" s="1"/>
  <c r="H111" i="3"/>
  <c r="M111" i="3" s="1"/>
  <c r="N111" i="3" s="1"/>
  <c r="H457" i="3"/>
  <c r="M457" i="3" s="1"/>
  <c r="N457" i="3" s="1"/>
  <c r="H25" i="3"/>
  <c r="M25" i="3" s="1"/>
  <c r="N25" i="3" s="1"/>
  <c r="H185" i="3"/>
  <c r="M185" i="3" s="1"/>
  <c r="N185" i="3" s="1"/>
  <c r="H49" i="3"/>
  <c r="M49" i="3" s="1"/>
  <c r="N49" i="3" s="1"/>
  <c r="H116" i="3"/>
  <c r="M116" i="3" s="1"/>
  <c r="N116" i="3" s="1"/>
  <c r="H428" i="3"/>
  <c r="M428" i="3" s="1"/>
  <c r="N428" i="3" s="1"/>
  <c r="H134" i="3"/>
  <c r="M134" i="3" s="1"/>
  <c r="N134" i="3" s="1"/>
  <c r="H223" i="3"/>
  <c r="M223" i="3" s="1"/>
  <c r="N223" i="3" s="1"/>
  <c r="H226" i="3"/>
  <c r="M226" i="3" s="1"/>
  <c r="N226" i="3" s="1"/>
  <c r="H96" i="3"/>
  <c r="M96" i="3" s="1"/>
  <c r="N96" i="3" s="1"/>
  <c r="H222" i="3"/>
  <c r="M222" i="3" s="1"/>
  <c r="N222" i="3" s="1"/>
  <c r="H382" i="3"/>
  <c r="M382" i="3" s="1"/>
  <c r="N382" i="3" s="1"/>
  <c r="H168" i="3"/>
  <c r="M168" i="3" s="1"/>
  <c r="N168" i="3" s="1"/>
  <c r="H287" i="3"/>
  <c r="M287" i="3" s="1"/>
  <c r="N287" i="3" s="1"/>
  <c r="H296" i="3"/>
  <c r="M296" i="3" s="1"/>
  <c r="N296" i="3" s="1"/>
  <c r="H326" i="3"/>
  <c r="M326" i="3" s="1"/>
  <c r="N326" i="3" s="1"/>
  <c r="H60" i="3"/>
  <c r="M60" i="3" s="1"/>
  <c r="N60" i="3" s="1"/>
  <c r="H322" i="3"/>
  <c r="M322" i="3" s="1"/>
  <c r="N322" i="3" s="1"/>
  <c r="H68" i="3"/>
  <c r="M68" i="3" s="1"/>
  <c r="N68" i="3" s="1"/>
  <c r="H113" i="3"/>
  <c r="M113" i="3" s="1"/>
  <c r="N113" i="3" s="1"/>
  <c r="H397" i="3"/>
  <c r="M397" i="3" s="1"/>
  <c r="N397" i="3" s="1"/>
  <c r="H80" i="3"/>
  <c r="M80" i="3" s="1"/>
  <c r="N80" i="3" s="1"/>
  <c r="H169" i="3"/>
  <c r="M169" i="3" s="1"/>
  <c r="N169" i="3" s="1"/>
  <c r="H20" i="3"/>
  <c r="M20" i="3" s="1"/>
  <c r="N20" i="3" s="1"/>
  <c r="H39" i="3"/>
  <c r="M39" i="3" s="1"/>
  <c r="N39" i="3" s="1"/>
  <c r="H217" i="3"/>
  <c r="M217" i="3" s="1"/>
  <c r="N217" i="3" s="1"/>
  <c r="H370" i="3"/>
  <c r="M370" i="3" s="1"/>
  <c r="N370" i="3" s="1"/>
  <c r="H98" i="3"/>
  <c r="M98" i="3" s="1"/>
  <c r="N98" i="3" s="1"/>
  <c r="H76" i="3"/>
  <c r="M76" i="3" s="1"/>
  <c r="N76" i="3" s="1"/>
  <c r="H115" i="3"/>
  <c r="M115" i="3" s="1"/>
  <c r="N115" i="3" s="1"/>
  <c r="H266" i="3"/>
  <c r="M266" i="3" s="1"/>
  <c r="N266" i="3" s="1"/>
  <c r="H213" i="3"/>
  <c r="M213" i="3" s="1"/>
  <c r="N213" i="3" s="1"/>
  <c r="H440" i="3"/>
  <c r="M440" i="3" s="1"/>
  <c r="N440" i="3" s="1"/>
  <c r="H64" i="3"/>
  <c r="M64" i="3" s="1"/>
  <c r="N64" i="3" s="1"/>
  <c r="H56" i="3"/>
  <c r="M56" i="3" s="1"/>
  <c r="N56" i="3" s="1"/>
  <c r="H272" i="3"/>
  <c r="M272" i="3" s="1"/>
  <c r="N272" i="3" s="1"/>
  <c r="H493" i="3"/>
  <c r="M493" i="3" s="1"/>
  <c r="N493" i="3" s="1"/>
  <c r="H353" i="3"/>
  <c r="M353" i="3" s="1"/>
  <c r="N353" i="3" s="1"/>
  <c r="H143" i="3"/>
  <c r="M143" i="3" s="1"/>
  <c r="N143" i="3" s="1"/>
  <c r="H502" i="3"/>
  <c r="M502" i="3" s="1"/>
  <c r="N502" i="3" s="1"/>
  <c r="H338" i="3"/>
  <c r="M338" i="3" s="1"/>
  <c r="N338" i="3" s="1"/>
  <c r="H468" i="3"/>
  <c r="M468" i="3" s="1"/>
  <c r="N468" i="3" s="1"/>
  <c r="H373" i="3"/>
  <c r="M373" i="3" s="1"/>
  <c r="N373" i="3" s="1"/>
  <c r="H316" i="3"/>
  <c r="M316" i="3" s="1"/>
  <c r="N316" i="3" s="1"/>
  <c r="H408" i="3"/>
  <c r="M408" i="3" s="1"/>
  <c r="N408" i="3" s="1"/>
  <c r="H54" i="3"/>
  <c r="M54" i="3" s="1"/>
  <c r="N54" i="3" s="1"/>
  <c r="H94" i="3"/>
  <c r="M94" i="3" s="1"/>
  <c r="N94" i="3" s="1"/>
  <c r="H154" i="3"/>
  <c r="M154" i="3" s="1"/>
  <c r="N154" i="3" s="1"/>
  <c r="H165" i="3"/>
  <c r="M165" i="3" s="1"/>
  <c r="N165" i="3" s="1"/>
  <c r="H230" i="3"/>
  <c r="M230" i="3" s="1"/>
  <c r="N230" i="3" s="1"/>
  <c r="H95" i="3"/>
  <c r="M95" i="3" s="1"/>
  <c r="N95" i="3" s="1"/>
  <c r="H460" i="3"/>
  <c r="M460" i="3" s="1"/>
  <c r="N460" i="3" s="1"/>
  <c r="H187" i="3"/>
  <c r="M187" i="3" s="1"/>
  <c r="N187" i="3" s="1"/>
  <c r="H170" i="3"/>
  <c r="M170" i="3" s="1"/>
  <c r="N170" i="3" s="1"/>
  <c r="H48" i="3"/>
  <c r="M48" i="3" s="1"/>
  <c r="N48" i="3" s="1"/>
  <c r="H163" i="3"/>
  <c r="M163" i="3" s="1"/>
  <c r="N163" i="3" s="1"/>
  <c r="H250" i="3"/>
  <c r="M250" i="3" s="1"/>
  <c r="N250" i="3" s="1"/>
  <c r="H277" i="3"/>
  <c r="M277" i="3" s="1"/>
  <c r="N277" i="3" s="1"/>
  <c r="H151" i="3"/>
  <c r="M151" i="3" s="1"/>
  <c r="N151" i="3" s="1"/>
  <c r="H118" i="3"/>
  <c r="M118" i="3" s="1"/>
  <c r="N118" i="3" s="1"/>
  <c r="H62" i="3"/>
  <c r="M62" i="3" s="1"/>
  <c r="N62" i="3" s="1"/>
  <c r="H198" i="3"/>
  <c r="M198" i="3" s="1"/>
  <c r="N198" i="3" s="1"/>
  <c r="H174" i="3"/>
  <c r="M174" i="3" s="1"/>
  <c r="N174" i="3" s="1"/>
  <c r="H285" i="3"/>
  <c r="M285" i="3" s="1"/>
  <c r="N285" i="3" s="1"/>
  <c r="H312" i="3"/>
  <c r="M312" i="3" s="1"/>
  <c r="N312" i="3" s="1"/>
  <c r="H305" i="3"/>
  <c r="M305" i="3" s="1"/>
  <c r="N305" i="3" s="1"/>
  <c r="H258" i="3"/>
  <c r="M258" i="3" s="1"/>
  <c r="N258" i="3" s="1"/>
  <c r="H18" i="3"/>
  <c r="M18" i="3" s="1"/>
  <c r="N18" i="3" s="1"/>
  <c r="H204" i="3"/>
  <c r="M204" i="3" s="1"/>
  <c r="N204" i="3" s="1"/>
  <c r="H472" i="3"/>
  <c r="M472" i="3" s="1"/>
  <c r="N472" i="3" s="1"/>
  <c r="H70" i="3"/>
  <c r="M70" i="3" s="1"/>
  <c r="N70" i="3" s="1"/>
  <c r="H89" i="3"/>
  <c r="M89" i="3" s="1"/>
  <c r="N89" i="3" s="1"/>
  <c r="H109" i="3"/>
  <c r="M109" i="3" s="1"/>
  <c r="N109" i="3" s="1"/>
  <c r="H124" i="3"/>
  <c r="M124" i="3" s="1"/>
  <c r="N124" i="3" s="1"/>
  <c r="H73" i="3"/>
  <c r="M73" i="3" s="1"/>
  <c r="N73" i="3" s="1"/>
  <c r="H404" i="3"/>
  <c r="M404" i="3" s="1"/>
  <c r="H195" i="3"/>
  <c r="M195" i="3" s="1"/>
  <c r="N195" i="3" s="1"/>
  <c r="H304" i="3"/>
  <c r="M304" i="3" s="1"/>
  <c r="N304" i="3" s="1"/>
  <c r="H346" i="3"/>
  <c r="M346" i="3" s="1"/>
  <c r="N346" i="3" s="1"/>
  <c r="H366" i="3"/>
  <c r="M366" i="3" s="1"/>
  <c r="N366" i="3" s="1"/>
  <c r="H501" i="3"/>
  <c r="M501" i="3" s="1"/>
  <c r="N501" i="3" s="1"/>
  <c r="H438" i="3"/>
  <c r="M438" i="3" s="1"/>
  <c r="N438" i="3" s="1"/>
  <c r="H93" i="3"/>
  <c r="M93" i="3" s="1"/>
  <c r="N93" i="3" s="1"/>
  <c r="H136" i="3"/>
  <c r="M136" i="3" s="1"/>
  <c r="N136" i="3" s="1"/>
  <c r="H101" i="3"/>
  <c r="M101" i="3" s="1"/>
  <c r="N101" i="3" s="1"/>
  <c r="H72" i="3"/>
  <c r="M72" i="3" s="1"/>
  <c r="N72" i="3" s="1"/>
  <c r="H128" i="3"/>
  <c r="M128" i="3" s="1"/>
  <c r="N128" i="3" s="1"/>
  <c r="H336" i="3"/>
  <c r="M336" i="3" s="1"/>
  <c r="N336" i="3" s="1"/>
  <c r="H132" i="3"/>
  <c r="M132" i="3" s="1"/>
  <c r="N132" i="3" s="1"/>
  <c r="H232" i="3"/>
  <c r="M232" i="3" s="1"/>
  <c r="N232" i="3" s="1"/>
  <c r="H86" i="3"/>
  <c r="M86" i="3" s="1"/>
  <c r="H236" i="3"/>
  <c r="M236" i="3" s="1"/>
  <c r="N236" i="3" s="1"/>
  <c r="H323" i="3"/>
  <c r="M323" i="3" s="1"/>
  <c r="N323" i="3" s="1"/>
  <c r="H156" i="3"/>
  <c r="M156" i="3" s="1"/>
  <c r="N156" i="3" s="1"/>
  <c r="H158" i="3"/>
  <c r="M158" i="3" s="1"/>
  <c r="N158" i="3" s="1"/>
  <c r="H191" i="3"/>
  <c r="M191" i="3" s="1"/>
  <c r="N191" i="3" s="1"/>
  <c r="H160" i="3"/>
  <c r="M160" i="3" s="1"/>
  <c r="N160" i="3" s="1"/>
  <c r="H110" i="3"/>
  <c r="M110" i="3" s="1"/>
  <c r="N110" i="3" s="1"/>
  <c r="H350" i="3"/>
  <c r="M350" i="3" s="1"/>
  <c r="N350" i="3" s="1"/>
  <c r="H19" i="3"/>
  <c r="M19" i="3" s="1"/>
  <c r="N19" i="3" s="1"/>
  <c r="H58" i="3"/>
  <c r="M58" i="3" s="1"/>
  <c r="N58" i="3" s="1"/>
  <c r="H178" i="3"/>
  <c r="M178" i="3" s="1"/>
  <c r="N178" i="3" s="1"/>
  <c r="H190" i="3"/>
  <c r="M190" i="3" s="1"/>
  <c r="N190" i="3" s="1"/>
  <c r="H498" i="3"/>
  <c r="M498" i="3" s="1"/>
  <c r="N498" i="3" s="1"/>
  <c r="H378" i="3"/>
  <c r="M378" i="3" s="1"/>
  <c r="N378" i="3" s="1"/>
  <c r="H145" i="3"/>
  <c r="M145" i="3" s="1"/>
  <c r="N145" i="3" s="1"/>
  <c r="H303" i="3"/>
  <c r="M303" i="3" s="1"/>
  <c r="N303" i="3" s="1"/>
  <c r="H495" i="3"/>
  <c r="M495" i="3" s="1"/>
  <c r="N495" i="3" s="1"/>
  <c r="H391" i="3"/>
  <c r="M391" i="3" s="1"/>
  <c r="N391" i="3" s="1"/>
  <c r="H233" i="3"/>
  <c r="M233" i="3" s="1"/>
  <c r="N233" i="3" s="1"/>
  <c r="H500" i="3"/>
  <c r="M500" i="3" s="1"/>
  <c r="N500" i="3" s="1"/>
  <c r="H179" i="3"/>
  <c r="M179" i="3" s="1"/>
  <c r="N179" i="3" s="1"/>
  <c r="H55" i="3"/>
  <c r="M55" i="3" s="1"/>
  <c r="N55" i="3" s="1"/>
  <c r="H59" i="3"/>
  <c r="M59" i="3" s="1"/>
  <c r="N59" i="3" s="1"/>
  <c r="H478" i="3"/>
  <c r="M478" i="3" s="1"/>
  <c r="N478" i="3" s="1"/>
  <c r="H235" i="3"/>
  <c r="M235" i="3" s="1"/>
  <c r="N235" i="3" s="1"/>
  <c r="H61" i="3"/>
  <c r="M61" i="3" s="1"/>
  <c r="N61" i="3" s="1"/>
  <c r="H6" i="3"/>
  <c r="M6" i="3" s="1"/>
  <c r="N6" i="3" s="1"/>
  <c r="H208" i="3"/>
  <c r="M208" i="3" s="1"/>
  <c r="N208" i="3" s="1"/>
  <c r="H310" i="3"/>
  <c r="M310" i="3" s="1"/>
  <c r="N310" i="3" s="1"/>
  <c r="H298" i="3"/>
  <c r="M298" i="3" s="1"/>
  <c r="N298" i="3" s="1"/>
  <c r="H488" i="3"/>
  <c r="M488" i="3" s="1"/>
  <c r="N488" i="3" s="1"/>
  <c r="H282" i="3"/>
  <c r="M282" i="3" s="1"/>
  <c r="N282" i="3" s="1"/>
  <c r="H246" i="3"/>
  <c r="M246" i="3" s="1"/>
  <c r="N246" i="3" s="1"/>
  <c r="H247" i="3"/>
  <c r="M247" i="3" s="1"/>
  <c r="N247" i="3" s="1"/>
  <c r="H358" i="3"/>
  <c r="M358" i="3" s="1"/>
  <c r="N358" i="3" s="1"/>
  <c r="H471" i="3"/>
  <c r="M471" i="3" s="1"/>
  <c r="N471" i="3" s="1"/>
  <c r="H228" i="3"/>
  <c r="M228" i="3" s="1"/>
  <c r="N228" i="3" s="1"/>
  <c r="H40" i="3"/>
  <c r="M40" i="3" s="1"/>
  <c r="N40" i="3" s="1"/>
  <c r="H231" i="3"/>
  <c r="M231" i="3" s="1"/>
  <c r="N231" i="3" s="1"/>
  <c r="H363" i="3"/>
  <c r="M363" i="3" s="1"/>
  <c r="N363" i="3" s="1"/>
  <c r="H455" i="3"/>
  <c r="M455" i="3" s="1"/>
  <c r="N455" i="3" s="1"/>
  <c r="H464" i="3"/>
  <c r="M464" i="3" s="1"/>
  <c r="N464" i="3" s="1"/>
  <c r="H364" i="3"/>
  <c r="M364" i="3" s="1"/>
  <c r="N364" i="3" s="1"/>
  <c r="H38" i="3"/>
  <c r="M38" i="3" s="1"/>
  <c r="N38" i="3" s="1"/>
  <c r="H162" i="3"/>
  <c r="M162" i="3" s="1"/>
  <c r="N162" i="3" s="1"/>
  <c r="H355" i="3"/>
  <c r="M355" i="3" s="1"/>
  <c r="N355" i="3" s="1"/>
  <c r="H433" i="3"/>
  <c r="M433" i="3" s="1"/>
  <c r="N433" i="3" s="1"/>
  <c r="H210" i="3"/>
  <c r="M210" i="3" s="1"/>
  <c r="N210" i="3" s="1"/>
  <c r="H31" i="3"/>
  <c r="M31" i="3" s="1"/>
  <c r="N31" i="3" s="1"/>
  <c r="H324" i="3"/>
  <c r="M324" i="3" s="1"/>
  <c r="N324" i="3" s="1"/>
  <c r="H140" i="3"/>
  <c r="M140" i="3" s="1"/>
  <c r="N140" i="3" s="1"/>
  <c r="H416" i="3"/>
  <c r="M416" i="3" s="1"/>
  <c r="N416" i="3" s="1"/>
  <c r="H293" i="3"/>
  <c r="M293" i="3" s="1"/>
  <c r="N293" i="3" s="1"/>
  <c r="H292" i="3"/>
  <c r="M292" i="3" s="1"/>
  <c r="N292" i="3" s="1"/>
  <c r="H470" i="3"/>
  <c r="M470" i="3" s="1"/>
  <c r="N470" i="3" s="1"/>
  <c r="H392" i="3"/>
  <c r="M392" i="3" s="1"/>
  <c r="N392" i="3" s="1"/>
  <c r="H443" i="3"/>
  <c r="M443" i="3" s="1"/>
  <c r="N443" i="3" s="1"/>
  <c r="H497" i="3"/>
  <c r="M497" i="3" s="1"/>
  <c r="N497" i="3" s="1"/>
  <c r="H200" i="3"/>
  <c r="M200" i="3" s="1"/>
  <c r="N200" i="3" s="1"/>
  <c r="H225" i="3"/>
  <c r="M225" i="3" s="1"/>
  <c r="N225" i="3" s="1"/>
  <c r="H129" i="3"/>
  <c r="M129" i="3" s="1"/>
  <c r="N129" i="3" s="1"/>
  <c r="H69" i="3"/>
  <c r="M69" i="3" s="1"/>
  <c r="N69" i="3" s="1"/>
  <c r="H423" i="3"/>
  <c r="M423" i="3" s="1"/>
  <c r="H30" i="3"/>
  <c r="M30" i="3" s="1"/>
  <c r="N30" i="3" s="1"/>
  <c r="H375" i="3"/>
  <c r="M375" i="3" s="1"/>
  <c r="N375" i="3" s="1"/>
  <c r="H458" i="3"/>
  <c r="M458" i="3" s="1"/>
  <c r="N458" i="3" s="1"/>
  <c r="H377" i="3"/>
  <c r="M377" i="3" s="1"/>
  <c r="N377" i="3" s="1"/>
  <c r="H46" i="3"/>
  <c r="M46" i="3" s="1"/>
  <c r="N46" i="3" s="1"/>
  <c r="H430" i="3"/>
  <c r="M430" i="3" s="1"/>
  <c r="N430" i="3" s="1"/>
  <c r="H84" i="3"/>
  <c r="M84" i="3" s="1"/>
  <c r="N84" i="3" s="1"/>
  <c r="H345" i="3"/>
  <c r="M345" i="3" s="1"/>
  <c r="N345" i="3" s="1"/>
  <c r="H313" i="3"/>
  <c r="M313" i="3" s="1"/>
  <c r="N313" i="3" s="1"/>
  <c r="H431" i="3"/>
  <c r="M431" i="3" s="1"/>
  <c r="N431" i="3" s="1"/>
  <c r="H320" i="3"/>
  <c r="M320" i="3" s="1"/>
  <c r="N320" i="3" s="1"/>
  <c r="H362" i="3"/>
  <c r="M362" i="3" s="1"/>
  <c r="N362" i="3" s="1"/>
  <c r="H186" i="3"/>
  <c r="M186" i="3" s="1"/>
  <c r="N186" i="3" s="1"/>
  <c r="H32" i="3"/>
  <c r="M32" i="3" s="1"/>
  <c r="N32" i="3" s="1"/>
  <c r="H317" i="3"/>
  <c r="M317" i="3" s="1"/>
  <c r="N317" i="3" s="1"/>
  <c r="H480" i="3"/>
  <c r="M480" i="3" s="1"/>
  <c r="N480" i="3" s="1"/>
  <c r="H446" i="3"/>
  <c r="M446" i="3" s="1"/>
  <c r="N446" i="3" s="1"/>
  <c r="H390" i="3"/>
  <c r="M390" i="3" s="1"/>
  <c r="N390" i="3" s="1"/>
  <c r="H57" i="3"/>
  <c r="M57" i="3" s="1"/>
  <c r="N57" i="3" s="1"/>
  <c r="H503" i="3"/>
  <c r="M503" i="3" s="1"/>
  <c r="N503" i="3" s="1"/>
  <c r="H133" i="3"/>
  <c r="M133" i="3" s="1"/>
  <c r="N133" i="3" s="1"/>
  <c r="H415" i="3"/>
  <c r="M415" i="3" s="1"/>
  <c r="N415" i="3" s="1"/>
  <c r="H274" i="3"/>
  <c r="M274" i="3" s="1"/>
  <c r="N274" i="3" s="1"/>
  <c r="H104" i="3"/>
  <c r="M104" i="3" s="1"/>
  <c r="N104" i="3" s="1"/>
  <c r="H175" i="3"/>
  <c r="M175" i="3" s="1"/>
  <c r="N175" i="3" s="1"/>
  <c r="H10" i="3"/>
  <c r="M10" i="3" s="1"/>
  <c r="N10" i="3" s="1"/>
  <c r="H85" i="3"/>
  <c r="M85" i="3" s="1"/>
  <c r="N85" i="3" s="1"/>
  <c r="H13" i="3"/>
  <c r="M13" i="3" s="1"/>
  <c r="N13" i="3" s="1"/>
  <c r="H238" i="3"/>
  <c r="M238" i="3" s="1"/>
  <c r="N238" i="3" s="1"/>
  <c r="H360" i="3"/>
  <c r="M360" i="3" s="1"/>
  <c r="N360" i="3" s="1"/>
  <c r="H342" i="3"/>
  <c r="M342" i="3" s="1"/>
  <c r="N342" i="3" s="1"/>
  <c r="H491" i="3"/>
  <c r="M491" i="3" s="1"/>
  <c r="N491" i="3" s="1"/>
  <c r="H203" i="3"/>
  <c r="M203" i="3" s="1"/>
  <c r="N203" i="3" s="1"/>
  <c r="H461" i="3"/>
  <c r="M461" i="3" s="1"/>
  <c r="N461" i="3" s="1"/>
  <c r="H328" i="3"/>
  <c r="M328" i="3" s="1"/>
  <c r="N328" i="3" s="1"/>
  <c r="H242" i="3"/>
  <c r="M242" i="3" s="1"/>
  <c r="N242" i="3" s="1"/>
  <c r="H193" i="3"/>
  <c r="M193" i="3" s="1"/>
  <c r="N193" i="3" s="1"/>
  <c r="H450" i="3"/>
  <c r="M450" i="3" s="1"/>
  <c r="N450" i="3" s="1"/>
  <c r="H388" i="3"/>
  <c r="M388" i="3" s="1"/>
  <c r="N388" i="3" s="1"/>
  <c r="H294" i="3"/>
  <c r="M294" i="3" s="1"/>
  <c r="N294" i="3" s="1"/>
  <c r="H114" i="3"/>
  <c r="M114" i="3" s="1"/>
  <c r="N114" i="3" s="1"/>
  <c r="H234" i="3"/>
  <c r="M234" i="3" s="1"/>
  <c r="N234" i="3" s="1"/>
  <c r="H83" i="3"/>
  <c r="M83" i="3" s="1"/>
  <c r="N83" i="3" s="1"/>
  <c r="H15" i="3"/>
  <c r="M15" i="3" s="1"/>
  <c r="N15" i="3" s="1"/>
  <c r="H119" i="3"/>
  <c r="M119" i="3" s="1"/>
  <c r="N119" i="3" s="1"/>
  <c r="H99" i="3"/>
  <c r="M99" i="3" s="1"/>
  <c r="N99" i="3" s="1"/>
  <c r="H260" i="3"/>
  <c r="M260" i="3" s="1"/>
  <c r="N260" i="3" s="1"/>
  <c r="H474" i="3"/>
  <c r="M474" i="3" s="1"/>
  <c r="N474" i="3" s="1"/>
  <c r="H409" i="3"/>
  <c r="M409" i="3" s="1"/>
  <c r="N409" i="3" s="1"/>
  <c r="H284" i="3"/>
  <c r="M284" i="3" s="1"/>
  <c r="N284" i="3" s="1"/>
  <c r="H300" i="3"/>
  <c r="M300" i="3" s="1"/>
  <c r="N300" i="3" s="1"/>
  <c r="H202" i="3"/>
  <c r="M202" i="3" s="1"/>
  <c r="N202" i="3" s="1"/>
  <c r="H444" i="3"/>
  <c r="M444" i="3" s="1"/>
  <c r="N444" i="3" s="1"/>
  <c r="H276" i="3"/>
  <c r="M276" i="3" s="1"/>
  <c r="N276" i="3" s="1"/>
  <c r="H412" i="3"/>
  <c r="M412" i="3" s="1"/>
  <c r="N412" i="3" s="1"/>
  <c r="H465" i="3"/>
  <c r="M465" i="3" s="1"/>
  <c r="N465" i="3" s="1"/>
  <c r="H485" i="3"/>
  <c r="M485" i="3" s="1"/>
  <c r="N485" i="3" s="1"/>
  <c r="H490" i="3"/>
  <c r="M490" i="3" s="1"/>
  <c r="N490" i="3" s="1"/>
  <c r="H411" i="3"/>
  <c r="M411" i="3" s="1"/>
  <c r="N411" i="3" s="1"/>
  <c r="H9" i="3"/>
  <c r="M9" i="3" s="1"/>
  <c r="N9" i="3" s="1"/>
  <c r="H102" i="3"/>
  <c r="M102" i="3" s="1"/>
  <c r="N102" i="3" s="1"/>
  <c r="H399" i="3"/>
  <c r="M399" i="3" s="1"/>
  <c r="N399" i="3" s="1"/>
  <c r="H224" i="3"/>
  <c r="M224" i="3" s="1"/>
  <c r="N224" i="3" s="1"/>
  <c r="H335" i="3"/>
  <c r="M335" i="3" s="1"/>
  <c r="N335" i="3" s="1"/>
  <c r="H280" i="3"/>
  <c r="M280" i="3" s="1"/>
  <c r="N280" i="3" s="1"/>
  <c r="H368" i="3"/>
  <c r="M368" i="3" s="1"/>
  <c r="N368" i="3" s="1"/>
  <c r="H16" i="3"/>
  <c r="M16" i="3" s="1"/>
  <c r="N16" i="3" s="1"/>
  <c r="H131" i="3"/>
  <c r="M131" i="3" s="1"/>
  <c r="N131" i="3" s="1"/>
  <c r="H71" i="3"/>
  <c r="M71" i="3" s="1"/>
  <c r="N71" i="3" s="1"/>
  <c r="H82" i="3"/>
  <c r="M82" i="3" s="1"/>
  <c r="N82" i="3" s="1"/>
  <c r="H347" i="3"/>
  <c r="M347" i="3" s="1"/>
  <c r="N347" i="3" s="1"/>
  <c r="H135" i="3"/>
  <c r="M135" i="3" s="1"/>
  <c r="N135" i="3" s="1"/>
  <c r="H36" i="3"/>
  <c r="M36" i="3" s="1"/>
  <c r="N36" i="3" s="1"/>
  <c r="H248" i="3"/>
  <c r="M248" i="3" s="1"/>
  <c r="N248" i="3" s="1"/>
  <c r="H139" i="3"/>
  <c r="M139" i="3" s="1"/>
  <c r="N139" i="3" s="1"/>
  <c r="H337" i="3"/>
  <c r="M337" i="3" s="1"/>
  <c r="N337" i="3" s="1"/>
  <c r="H167" i="3"/>
  <c r="M167" i="3" s="1"/>
  <c r="N167" i="3" s="1"/>
  <c r="H419" i="3"/>
  <c r="M419" i="3" s="1"/>
  <c r="N419" i="3" s="1"/>
  <c r="H380" i="3"/>
  <c r="M380" i="3" s="1"/>
  <c r="N380" i="3" s="1"/>
  <c r="H448" i="3"/>
  <c r="M448" i="3" s="1"/>
  <c r="N448" i="3" s="1"/>
  <c r="H214" i="3"/>
  <c r="M214" i="3" s="1"/>
  <c r="N214" i="3" s="1"/>
  <c r="H176" i="3"/>
  <c r="M176" i="3" s="1"/>
  <c r="N176" i="3" s="1"/>
  <c r="H196" i="3"/>
  <c r="M196" i="3" s="1"/>
  <c r="N196" i="3" s="1"/>
  <c r="H286" i="3"/>
  <c r="M286" i="3" s="1"/>
  <c r="N286" i="3" s="1"/>
  <c r="H325" i="3"/>
  <c r="M325" i="3" s="1"/>
  <c r="N325" i="3" s="1"/>
  <c r="H441" i="3"/>
  <c r="M441" i="3" s="1"/>
  <c r="N441" i="3" s="1"/>
  <c r="H206" i="3"/>
  <c r="M206" i="3" s="1"/>
  <c r="N206" i="3" s="1"/>
  <c r="H308" i="3"/>
  <c r="M308" i="3" s="1"/>
  <c r="N308" i="3" s="1"/>
  <c r="H138" i="3"/>
  <c r="M138" i="3" s="1"/>
  <c r="N138" i="3" s="1"/>
  <c r="H240" i="3"/>
  <c r="M240" i="3" s="1"/>
  <c r="N240" i="3" s="1"/>
  <c r="H180" i="3"/>
  <c r="M180" i="3" s="1"/>
  <c r="N180" i="3" s="1"/>
  <c r="H278" i="3"/>
  <c r="M278" i="3" s="1"/>
  <c r="N278" i="3" s="1"/>
  <c r="H383" i="3"/>
  <c r="M383" i="3" s="1"/>
  <c r="H27" i="3"/>
  <c r="M27" i="3" s="1"/>
  <c r="O6" i="4"/>
  <c r="N63" i="4"/>
  <c r="H181" i="3"/>
  <c r="M181" i="3" s="1"/>
  <c r="D45" i="2"/>
  <c r="D50" i="2" s="1"/>
  <c r="D16" i="2"/>
  <c r="B15" i="4"/>
  <c r="F15" i="4" s="1"/>
  <c r="B13" i="4"/>
  <c r="F13" i="4" s="1"/>
  <c r="B7" i="4"/>
  <c r="F7" i="4" s="1"/>
  <c r="B10" i="4"/>
  <c r="F10" i="4" s="1"/>
  <c r="B6" i="4"/>
  <c r="F6" i="4" s="1"/>
  <c r="B11" i="4"/>
  <c r="F11" i="4" s="1"/>
  <c r="B14" i="4"/>
  <c r="F14" i="4" s="1"/>
  <c r="B12" i="4"/>
  <c r="F12" i="4" s="1"/>
  <c r="H504" i="3"/>
  <c r="E45" i="2"/>
  <c r="E50" i="2" s="1"/>
  <c r="E16" i="2"/>
  <c r="F36" i="6"/>
  <c r="H510" i="3"/>
  <c r="M510" i="3" s="1"/>
  <c r="N510" i="3" s="1"/>
  <c r="H508" i="3"/>
  <c r="M508" i="3" s="1"/>
  <c r="N508" i="3" s="1"/>
  <c r="H512" i="3"/>
  <c r="M512" i="3" s="1"/>
  <c r="H515" i="3"/>
  <c r="M515" i="3" s="1"/>
  <c r="N515" i="3" s="1"/>
  <c r="H513" i="3"/>
  <c r="M513" i="3" s="1"/>
  <c r="H507" i="3"/>
  <c r="M507" i="3" s="1"/>
  <c r="N507" i="3" s="1"/>
  <c r="H516" i="3"/>
  <c r="M516" i="3" s="1"/>
  <c r="N516" i="3" s="1"/>
  <c r="H509" i="3"/>
  <c r="M509" i="3" s="1"/>
  <c r="N509" i="3" s="1"/>
  <c r="H514" i="3"/>
  <c r="M514" i="3" s="1"/>
  <c r="N514" i="3" s="1"/>
  <c r="H511" i="3"/>
  <c r="M511" i="3" s="1"/>
  <c r="N511" i="3" s="1"/>
  <c r="H451" i="3"/>
  <c r="M451" i="3" s="1"/>
  <c r="H535" i="3" l="1"/>
  <c r="N517" i="3"/>
  <c r="N545" i="3"/>
  <c r="N423" i="3"/>
  <c r="L548" i="3"/>
  <c r="N65" i="3"/>
  <c r="L551" i="3"/>
  <c r="N86" i="3"/>
  <c r="L544" i="3"/>
  <c r="B16" i="4"/>
  <c r="N181" i="3"/>
  <c r="N400" i="3"/>
  <c r="L543" i="3"/>
  <c r="L546" i="3"/>
  <c r="O63" i="4"/>
  <c r="D14" i="4"/>
  <c r="D16" i="4" s="1"/>
  <c r="M504" i="3"/>
  <c r="M535" i="3" s="1"/>
  <c r="L547" i="3"/>
  <c r="N243" i="3"/>
  <c r="L541" i="3"/>
  <c r="N451" i="3"/>
  <c r="L542" i="3"/>
  <c r="N542" i="3" s="1"/>
  <c r="N27" i="3"/>
  <c r="N383" i="3"/>
  <c r="N504" i="3"/>
  <c r="N549" i="3"/>
  <c r="N535" i="3" l="1"/>
  <c r="N533" i="3"/>
  <c r="N543" i="3"/>
  <c r="B40" i="2"/>
  <c r="N546" i="3"/>
  <c r="N544" i="3"/>
  <c r="N551" i="3"/>
  <c r="N541" i="3"/>
  <c r="N547" i="3"/>
  <c r="N548" i="3"/>
  <c r="L550" i="3"/>
  <c r="A1" i="4"/>
  <c r="N550" i="3" l="1"/>
  <c r="C47" i="2"/>
  <c r="C48" i="2"/>
  <c r="C43" i="2"/>
  <c r="C45" i="2"/>
  <c r="C41" i="2"/>
  <c r="C42" i="2"/>
  <c r="C46" i="2"/>
  <c r="C49" i="2"/>
  <c r="C44" i="2"/>
  <c r="B46" i="2" l="1"/>
  <c r="F46" i="2" s="1"/>
  <c r="G46" i="2" s="1"/>
  <c r="F12" i="2"/>
  <c r="C16" i="2"/>
  <c r="C39" i="2"/>
  <c r="B41" i="2"/>
  <c r="F41" i="2" s="1"/>
  <c r="G41" i="2" s="1"/>
  <c r="F7" i="2"/>
  <c r="C40" i="2"/>
  <c r="F40" i="2" s="1"/>
  <c r="G40" i="2" s="1"/>
  <c r="F6" i="2"/>
  <c r="B44" i="2"/>
  <c r="F44" i="2" s="1"/>
  <c r="G44" i="2" s="1"/>
  <c r="F10" i="2"/>
  <c r="F8" i="2"/>
  <c r="B42" i="2"/>
  <c r="F42" i="2" s="1"/>
  <c r="G42" i="2" s="1"/>
  <c r="B49" i="2"/>
  <c r="F49" i="2" s="1"/>
  <c r="G49" i="2" s="1"/>
  <c r="F15" i="2"/>
  <c r="F13" i="2"/>
  <c r="B47" i="2"/>
  <c r="F47" i="2" s="1"/>
  <c r="G47" i="2" s="1"/>
  <c r="F9" i="2"/>
  <c r="B43" i="2"/>
  <c r="F43" i="2" s="1"/>
  <c r="G43" i="2" s="1"/>
  <c r="F11" i="2"/>
  <c r="B45" i="2"/>
  <c r="F45" i="2" s="1"/>
  <c r="G45" i="2" s="1"/>
  <c r="F14" i="2"/>
  <c r="B48" i="2"/>
  <c r="F48" i="2" s="1"/>
  <c r="G48" i="2" s="1"/>
  <c r="O15" i="2" l="1"/>
  <c r="G15" i="2"/>
  <c r="H15" i="2" s="1"/>
  <c r="B39" i="2"/>
  <c r="F5" i="2"/>
  <c r="B16" i="2"/>
  <c r="G10" i="2"/>
  <c r="H10" i="2" s="1"/>
  <c r="O10" i="2"/>
  <c r="O12" i="2"/>
  <c r="G12" i="2"/>
  <c r="G9" i="2"/>
  <c r="H9" i="2" s="1"/>
  <c r="O9" i="2"/>
  <c r="O13" i="2"/>
  <c r="G13" i="2"/>
  <c r="H13" i="2" s="1"/>
  <c r="G8" i="2"/>
  <c r="H8" i="2" s="1"/>
  <c r="O8" i="2"/>
  <c r="O6" i="2"/>
  <c r="G6" i="2"/>
  <c r="H6" i="2" s="1"/>
  <c r="G7" i="2"/>
  <c r="H7" i="2" s="1"/>
  <c r="O7" i="2"/>
  <c r="C50" i="2"/>
  <c r="G14" i="2"/>
  <c r="H14" i="2" s="1"/>
  <c r="O14" i="2"/>
  <c r="G11" i="2"/>
  <c r="H11" i="2" s="1"/>
  <c r="O11" i="2"/>
  <c r="P6" i="2" l="1"/>
  <c r="Q6" i="2" s="1"/>
  <c r="O40" i="2"/>
  <c r="O47" i="2"/>
  <c r="P13" i="2"/>
  <c r="Q13" i="2" s="1"/>
  <c r="O46" i="2"/>
  <c r="P12" i="2"/>
  <c r="Q12" i="2" s="1"/>
  <c r="G5" i="2"/>
  <c r="O5" i="2"/>
  <c r="F16" i="2"/>
  <c r="P7" i="2"/>
  <c r="Q7" i="2" s="1"/>
  <c r="O41" i="2"/>
  <c r="O42" i="2"/>
  <c r="P8" i="2"/>
  <c r="Q8" i="2" s="1"/>
  <c r="P9" i="2"/>
  <c r="Q9" i="2" s="1"/>
  <c r="O43" i="2"/>
  <c r="P10" i="2"/>
  <c r="Q10" i="2" s="1"/>
  <c r="O44" i="2"/>
  <c r="O45" i="2"/>
  <c r="P11" i="2"/>
  <c r="Q11" i="2" s="1"/>
  <c r="F39" i="2"/>
  <c r="B50" i="2"/>
  <c r="O48" i="2"/>
  <c r="P14" i="2"/>
  <c r="Q14" i="2" s="1"/>
  <c r="P15" i="2"/>
  <c r="Q15" i="2" s="1"/>
  <c r="O49" i="2"/>
  <c r="H5" i="2" l="1"/>
  <c r="G16" i="2"/>
  <c r="H16" i="2" s="1"/>
  <c r="P5" i="2"/>
  <c r="O39" i="2"/>
  <c r="O50" i="2" s="1"/>
  <c r="O16" i="2"/>
  <c r="G39" i="2"/>
  <c r="F50" i="2"/>
  <c r="G50" i="2" s="1"/>
  <c r="Q5" i="2" l="1"/>
  <c r="P16" i="2"/>
  <c r="Q16" i="2" s="1"/>
</calcChain>
</file>

<file path=xl/sharedStrings.xml><?xml version="1.0" encoding="utf-8"?>
<sst xmlns="http://schemas.openxmlformats.org/spreadsheetml/2006/main" count="1373" uniqueCount="685">
  <si>
    <t>Overview</t>
  </si>
  <si>
    <t>This workbook contains Records Management's internal service charges for FY 2027 budget requests.</t>
  </si>
  <si>
    <r>
      <rPr>
        <b/>
        <sz val="11"/>
        <color theme="1"/>
        <rFont val="Calibri"/>
        <family val="2"/>
      </rPr>
      <t xml:space="preserve">Please notify dca.budget@multco.us if you plan to budget a different amount and provide detail with explanation.  </t>
    </r>
    <r>
      <rPr>
        <sz val="11"/>
        <color theme="1"/>
        <rFont val="Calibri"/>
        <family val="2"/>
      </rPr>
      <t>You may be directed to the Records Management Division for follow up; however, DCA Budget should be the initial point of contact to better align DCA and client departments' budgets in the final submissions to the Budget Office.</t>
    </r>
  </si>
  <si>
    <t>Workbook Tab Contents</t>
  </si>
  <si>
    <t>FY 2027 Records - Dept Summary</t>
  </si>
  <si>
    <t xml:space="preserve">The total amount that departments should budget for Records Management internal services in FY 2027 under Cost Element 60462 is totaled by department in column O. </t>
  </si>
  <si>
    <t>FY 2027 Record Center Details</t>
  </si>
  <si>
    <t>Lists the total record actions, which is used as the primary driver for allocating charges related to the Record Center.  Filter can be applied for departmental review purposes.</t>
  </si>
  <si>
    <t>FY 2027 Electronic Records</t>
  </si>
  <si>
    <t>Lists the total electronic record actions, which is used as the primary driver for allocating charges related to the electronic records.  Filter can be applied for departmental review purposes.</t>
  </si>
  <si>
    <t>Notes:</t>
  </si>
  <si>
    <t>Fiscal year FY 2027 Record Center rates are allocated using a three-year average of the FY23-FY25 driver sets.  Electronic Records are based on actual usage in FY25.</t>
  </si>
  <si>
    <t>If you need to see the FY 2026 Publsihed rate data for a comparison, you may find it on the County's Budget Office page:</t>
  </si>
  <si>
    <t>https://multco.us/budget/fy-2026-county-assets-cost-allocations</t>
  </si>
  <si>
    <t>Records Division Published Rate Sheet</t>
  </si>
  <si>
    <t>FY 2027 Allocation</t>
  </si>
  <si>
    <t>FY 2027 Allocation for Records Services</t>
  </si>
  <si>
    <t>Records Center</t>
  </si>
  <si>
    <t>Electronic Records</t>
  </si>
  <si>
    <t>Archives</t>
  </si>
  <si>
    <t>Administration</t>
  </si>
  <si>
    <t>Total Records Budget</t>
  </si>
  <si>
    <t>FY 2027 Shredding Bins</t>
  </si>
  <si>
    <t>TOTAL RECORDS</t>
  </si>
  <si>
    <t>DA</t>
  </si>
  <si>
    <t>DCA</t>
  </si>
  <si>
    <t>DCHS</t>
  </si>
  <si>
    <t>DCJ</t>
  </si>
  <si>
    <t>DCM</t>
  </si>
  <si>
    <t>DCS</t>
  </si>
  <si>
    <t>HD</t>
  </si>
  <si>
    <t>HSD</t>
  </si>
  <si>
    <t>LIB</t>
  </si>
  <si>
    <t>MCSO</t>
  </si>
  <si>
    <t>NOND</t>
  </si>
  <si>
    <t>Total</t>
  </si>
  <si>
    <t>FY 2026 Adopted Allocation</t>
  </si>
  <si>
    <t>FY 2026 Allocation for Records Services</t>
  </si>
  <si>
    <t>$ -</t>
  </si>
  <si>
    <t>Shredding Bins</t>
  </si>
  <si>
    <t>Shredding $ Expense</t>
  </si>
  <si>
    <t>Records Center Activity Allocation</t>
  </si>
  <si>
    <t>Activity</t>
  </si>
  <si>
    <t>Additions to Holdings</t>
  </si>
  <si>
    <t>Ongoing Maintenance</t>
  </si>
  <si>
    <t>Records Fixed Budget Request</t>
  </si>
  <si>
    <t>Dept</t>
  </si>
  <si>
    <t>Agency</t>
  </si>
  <si>
    <t>STAR Agency Code</t>
  </si>
  <si>
    <t>HPRM Unique Identifier</t>
  </si>
  <si>
    <t xml:space="preserve">Requested File </t>
  </si>
  <si>
    <t>Interfiles</t>
  </si>
  <si>
    <t>Record Actions (requested files + interfiles)</t>
  </si>
  <si>
    <t>% of Total</t>
  </si>
  <si>
    <t>Items Accessioned</t>
  </si>
  <si>
    <t>Boxes Stored</t>
  </si>
  <si>
    <t>Average of %s</t>
  </si>
  <si>
    <t>Department of County Assets</t>
  </si>
  <si>
    <t>Contracts, Procurements &amp; Strategic Sourcing</t>
  </si>
  <si>
    <t>558, 563</t>
  </si>
  <si>
    <t>Director's Office (DCA)</t>
  </si>
  <si>
    <t>DISTRIBUTION Services</t>
  </si>
  <si>
    <t>Facilities &amp; Property Management / Building Operations &amp; Maintenance / Electronic Services</t>
  </si>
  <si>
    <t>Facilities &amp; Property Management / Administration</t>
  </si>
  <si>
    <t>005, 417</t>
  </si>
  <si>
    <t>Facilities &amp; Property Management / Alarms</t>
  </si>
  <si>
    <t>Facilities &amp; Property Management / Budget &amp; Finance</t>
  </si>
  <si>
    <t>Facilities &amp; Property Management / Building Operations &amp; Maintenance</t>
  </si>
  <si>
    <t>Facilities &amp; Property Management / Contracts &amp; Procurement</t>
  </si>
  <si>
    <t>Facilities &amp; Property Management / Property Management / Planning</t>
  </si>
  <si>
    <t>Facilities &amp; Property Management / Property Management</t>
  </si>
  <si>
    <t>Finance &amp; Administration: DCA</t>
  </si>
  <si>
    <t>Fleet Services</t>
  </si>
  <si>
    <t>Human Resources: DCA</t>
  </si>
  <si>
    <t>Information Technology / Administration</t>
  </si>
  <si>
    <t>Information Technology / Applications Services /Data &amp; Reporting Services</t>
  </si>
  <si>
    <t>Information Technology / Applications Services /General Government &amp; Open Source Solutions</t>
  </si>
  <si>
    <t>Information Technology / Helpdesk and Operations</t>
  </si>
  <si>
    <t>Information Technology / Infrastructure Services / Networking</t>
  </si>
  <si>
    <t>Information Technology / Infrastructure Services / Security Services</t>
  </si>
  <si>
    <t>Information Technology / Applications Services / SAP Services</t>
  </si>
  <si>
    <t>Information Technology / Technical Services</t>
  </si>
  <si>
    <t>DCA Total</t>
  </si>
  <si>
    <t>Department of County Management</t>
  </si>
  <si>
    <t>Budget Office</t>
  </si>
  <si>
    <t>176, 259</t>
  </si>
  <si>
    <t>DART / Administration</t>
  </si>
  <si>
    <t>DART / Application Support</t>
  </si>
  <si>
    <t>DART / Customer Service, Recording &amp; Ownership</t>
  </si>
  <si>
    <t>DART / Customer Service, Recording &amp; Ownership /Marriage Licenses, Domestic Registry</t>
  </si>
  <si>
    <t>DART / Customer Service, Recording &amp; Ownership /Recording</t>
  </si>
  <si>
    <t>DART / GIS, Cartography &amp; Parcel Management</t>
  </si>
  <si>
    <t>DART / Property Valuation /Appraisal</t>
  </si>
  <si>
    <t>DART / Property Valuation /Assessment Performance Analysis</t>
  </si>
  <si>
    <t>DART / Special Programs / Assessment Special Programs</t>
  </si>
  <si>
    <t>DART / Special Programs / Board of Property Tax Appeal</t>
  </si>
  <si>
    <t>DART / Special Programs / Exemptions</t>
  </si>
  <si>
    <t>DART / Tax Accounting</t>
  </si>
  <si>
    <t>DART / Tax Operations</t>
  </si>
  <si>
    <t>DART / Tax Title</t>
  </si>
  <si>
    <t>DCM Business Services</t>
  </si>
  <si>
    <t>Director's Office (DCM)</t>
  </si>
  <si>
    <t>Division of Assessment, Recording, &amp; Taxation</t>
  </si>
  <si>
    <t>Finance &amp; Risk Management / Accounts Payable</t>
  </si>
  <si>
    <t>Finance &amp; Risk Management / Chief Financial Officer</t>
  </si>
  <si>
    <t>Finance &amp; Risk Management / Fiscal Compliance</t>
  </si>
  <si>
    <t>Finance &amp; Risk Management / General Ledger</t>
  </si>
  <si>
    <t>Finance &amp; Risk Management / Payroll</t>
  </si>
  <si>
    <t>Finance &amp; Risk Management / PERS, Deferred Compensation &amp; Tax Reporting</t>
  </si>
  <si>
    <t>Finance &amp; Risk Management / Purchasing</t>
  </si>
  <si>
    <t>Finance &amp; Risk Management / Risk Management</t>
  </si>
  <si>
    <t>Finance &amp; Risk Management / Treasury</t>
  </si>
  <si>
    <t>Human Resources / Administration</t>
  </si>
  <si>
    <t>Human Resources / Benefits</t>
  </si>
  <si>
    <t>Human Resources / Benefits / Leave</t>
  </si>
  <si>
    <t>Human Resources / Classification and Compensation Unit</t>
  </si>
  <si>
    <t>Human Resources / Employee Benefits Board</t>
  </si>
  <si>
    <t>Human Resources / Labor Relations</t>
  </si>
  <si>
    <t>Human Resources / Training &amp; Organizational Development</t>
  </si>
  <si>
    <t>Human Resources / Wellness</t>
  </si>
  <si>
    <t>DCM Total</t>
  </si>
  <si>
    <t>Community Services</t>
  </si>
  <si>
    <t>Animal Services / Administration</t>
  </si>
  <si>
    <t>Animal Services / Field Services</t>
  </si>
  <si>
    <t>Animal Services / Shelter Services</t>
  </si>
  <si>
    <t>Director's Office (DCS)</t>
  </si>
  <si>
    <t>Elections</t>
  </si>
  <si>
    <t>Land Use &amp; Transportation / Budget &amp; Operations Support / Administrative Support</t>
  </si>
  <si>
    <t>Land Use &amp; Transportation / Budget &amp; Operations Support / Fiscal</t>
  </si>
  <si>
    <t>Land Use &amp; Transportation / Budget &amp; Operations Support / Safety Program</t>
  </si>
  <si>
    <t>Land Use Planning / Code Compliance</t>
  </si>
  <si>
    <t>Land Use Planning / Community Development</t>
  </si>
  <si>
    <t>Land Use &amp; Transportation / Director's Office (defunct)</t>
  </si>
  <si>
    <t>Transportation Division</t>
  </si>
  <si>
    <t>Transportation Division / Bridge Services</t>
  </si>
  <si>
    <t>Transportation Division / Dunthorpe Sewer District</t>
  </si>
  <si>
    <t>Transportation Division / Road Engineering</t>
  </si>
  <si>
    <t>Transportation Division / Road Maintenance</t>
  </si>
  <si>
    <t>Transportation Division / Surveyor's Office</t>
  </si>
  <si>
    <t>Transportation Division / Transportation Planning</t>
  </si>
  <si>
    <t>DCS Total</t>
  </si>
  <si>
    <t>Department of Community Justice</t>
  </si>
  <si>
    <t>Adult Services Division / Administration</t>
  </si>
  <si>
    <t>Adult Services Division / Adult Intake &amp; Court Services / Centralized Intake</t>
  </si>
  <si>
    <t>Adult Services Division / Adult Intake &amp; Court Services / Clean Court</t>
  </si>
  <si>
    <t>Adult Services Division / Adult Intake &amp; Court Services / Domestic Violence Unit</t>
  </si>
  <si>
    <t>Adult Services Division / Adult Intake &amp; Court Services / Hearings</t>
  </si>
  <si>
    <t>Adult Services Division / Adult Intake &amp; Court Services / Local Control</t>
  </si>
  <si>
    <t>Adult Services Division / Adult Intake &amp; Court Services / Pre-Sentence Investigation</t>
  </si>
  <si>
    <t>Adult Services Division / Adult Intake &amp; Court Services / Pretrial Services</t>
  </si>
  <si>
    <t>Adult Services Division / Adult Transition, Sanctions &amp; Services / Drug Unit</t>
  </si>
  <si>
    <t>Adult Services Division / Adult Transition, Services &amp; Sanctions / Community Service</t>
  </si>
  <si>
    <t>Adult Services Division / Adult Transition, Services &amp; Sanctions / Medium Risk Supervision</t>
  </si>
  <si>
    <t>Adult Services Division / Adult Transition, Services &amp; Sanctions / Sanctions Tracking</t>
  </si>
  <si>
    <t>Adult Services Division / Adult Transition, Services &amp; Sanctions / Transition Services Unit &amp; Housing</t>
  </si>
  <si>
    <t>Adult Services Division / Assessment &amp; Referral Center / ARC</t>
  </si>
  <si>
    <t>Adult Services Division / Day Reporting Center</t>
  </si>
  <si>
    <t>Adult Services Division / Family Services Unit</t>
  </si>
  <si>
    <t>Adult Services Division / Field Services / DUII / Deferred Sentencing</t>
  </si>
  <si>
    <t>Adult Services Division / Field Services / Gang Supervision</t>
  </si>
  <si>
    <t>Adult Services Division / Field Services / Mid-County Probation and Parole</t>
  </si>
  <si>
    <t>Adult Services Division / Field Services / Peninsula Probation and Parole</t>
  </si>
  <si>
    <t>Adult Services Division / Formal Supervised Misdemeanor Probation</t>
  </si>
  <si>
    <t>Adult Services Division / Londer Learning Center</t>
  </si>
  <si>
    <t>Adult Services Division / Monitored Misdemeanor Program</t>
  </si>
  <si>
    <t>Adult Services Division / Offender Supervision / Intensive Case Management</t>
  </si>
  <si>
    <t>Probation &amp; Parole</t>
  </si>
  <si>
    <t>XX Adult Services Division / Probation &amp; Parole / Central Probation and Parole</t>
  </si>
  <si>
    <t>Adult Services Division / Probation &amp; Parole / East Office / North Building</t>
  </si>
  <si>
    <t>XX Adult Services Division / Probation &amp; Parole / East Office / West Building</t>
  </si>
  <si>
    <t>Adult Services Division / Probation &amp; Parole / Gang Supervision</t>
  </si>
  <si>
    <t>Adult Services Division / Probation &amp; Parole / Gresham Unit (MTGR)</t>
  </si>
  <si>
    <t>Adult Services Division / Probation &amp; Parole / Northeast Unit (MTNO)</t>
  </si>
  <si>
    <t>Adult Services Division / Probation &amp; Parole / Southwest Unit (MTSW)</t>
  </si>
  <si>
    <t>Adult Services Division / Records</t>
  </si>
  <si>
    <t>Adult Services Division / Sanctions and Services / DUII Enhanced Bench</t>
  </si>
  <si>
    <t>Adult Services Division / Sanctions and Services / Women's Services</t>
  </si>
  <si>
    <t>Adult Services Division / Supervision &amp; Services / Reduced Supervision</t>
  </si>
  <si>
    <t>Adult Services Division / Support Services</t>
  </si>
  <si>
    <t>Adult Services Division / Transition, Sanctions, and Family Services / Forest Project</t>
  </si>
  <si>
    <t>Adult Services Division / Transition, Sanctions, and Family Services / Summit Project</t>
  </si>
  <si>
    <t>Business Applications &amp; Technology</t>
  </si>
  <si>
    <t>Director's Office (DCJ)</t>
  </si>
  <si>
    <t>Director's Office (DCJ) / Business Services / Financial Operations</t>
  </si>
  <si>
    <t>Director's Office (DCJ) / Business Services / Safety Program</t>
  </si>
  <si>
    <t>Employee, Community &amp; Clinical Services / Volunteer Services</t>
  </si>
  <si>
    <t>Employee, Community, &amp; Clinical Services / Family Initiative</t>
  </si>
  <si>
    <t>Employee, Community, &amp; Clinical Services / Treatment Services - Adult /Drug Court</t>
  </si>
  <si>
    <t>Employee, Community, &amp; Clinical Services / Victim &amp; Restorative Justice</t>
  </si>
  <si>
    <t>Human Resources: DCJ</t>
  </si>
  <si>
    <t>Juvenile Services Division / Treatment Services / Assessment &amp; Treatment for Youth &amp; Families (ATYF)</t>
  </si>
  <si>
    <t>Juvenile Services Division</t>
  </si>
  <si>
    <t>Juvenile Services Division / Administration</t>
  </si>
  <si>
    <t>Juvenile Services Division / Counseling &amp; Court Services</t>
  </si>
  <si>
    <t>Juvenile Services Division / Counseling &amp; Court Services / ADD &amp; Hyperactivity Disorder Project</t>
  </si>
  <si>
    <t>Juvenile Services Division / Counseling &amp; Court Services / Intake Services</t>
  </si>
  <si>
    <t>Juvenile Services Division / Counseling &amp; Court Services / Juvenile Treatment Court</t>
  </si>
  <si>
    <t>Juvenile Services Division / Counseling &amp; Court Services /Adjudication Services</t>
  </si>
  <si>
    <t>Juvenile Services Division / Counseling &amp; Court Services /Community Accountability Programs</t>
  </si>
  <si>
    <t>Juvenile Services Division / Counseling &amp; Court Services /GOALS</t>
  </si>
  <si>
    <t>Juvenile Services Division / Counseling &amp; Court Services /Placement Services</t>
  </si>
  <si>
    <t>Juvenile Services Division / Counseling &amp; Court Services /School Attendance Initiative</t>
  </si>
  <si>
    <t>Juvenile Services Division / Counseling and Court Services /Day Report Center</t>
  </si>
  <si>
    <t>Juvenile Services Division / Counseling and Court Services /Diversion Services</t>
  </si>
  <si>
    <t>Juvenile Services Division / Counseling and Court Services /Gang Resources Intervention Team</t>
  </si>
  <si>
    <t>Juvenile Services Division / Counseling and Court Services /Informal Intervention Team</t>
  </si>
  <si>
    <t>Juvenile Services Division / Counseling and Court Services /Intake Intervention Team</t>
  </si>
  <si>
    <t>Juvenile Services Division / Counseling and Court Services /Sex Offender Unit</t>
  </si>
  <si>
    <t>Juvenile Services Division / Detention Services / Detention Alternatives</t>
  </si>
  <si>
    <t>Juvenile Services Division / Detention Services /Assessment Intervention Transition Program</t>
  </si>
  <si>
    <t>Juvenile Services Division / Detention Services /Detention Services</t>
  </si>
  <si>
    <t>Juvenile Services Division / Data Services /Central Records</t>
  </si>
  <si>
    <t>Juvenile Services Division / Embrace</t>
  </si>
  <si>
    <t>Juvenile Services Division / Family Court Services</t>
  </si>
  <si>
    <t>Juvenile Services Division / Treatment Services / ASSESSMENT AND EVALUATION</t>
  </si>
  <si>
    <t>Juvenile Services Division / Treatment Services / Early Intervention Unit</t>
  </si>
  <si>
    <t>Juvenile Services Division / Treatment Services / Multi-Systemic Treatment Team</t>
  </si>
  <si>
    <t>Juvenile Services Division / Treatment Services / Residential Alcohol and Drug Unit</t>
  </si>
  <si>
    <t>Juvenile Services Division / Treatment Services / Secure Residential Treatment</t>
  </si>
  <si>
    <t>Juvenile Services Division / Treatment Services / Skill Development Unit</t>
  </si>
  <si>
    <t>Juvenile Services Division / Treatment Services / Youth Development Center</t>
  </si>
  <si>
    <t>Parole &amp; Probation / High Risk Drug Unit /HRDU</t>
  </si>
  <si>
    <t>PAROLE &amp; PROBATION / MENTAL HEALTH UNIT /MTMX</t>
  </si>
  <si>
    <t>PROBATION &amp; PAROLE / WORK RELEASE CENTER</t>
  </si>
  <si>
    <t>Parole / Sex Offender Unit /MTDV</t>
  </si>
  <si>
    <t>Parole / Sex Offender Unit /MTEA</t>
  </si>
  <si>
    <t>Parole / Sex Offender Unit /MTGR</t>
  </si>
  <si>
    <t>Parole / Sex Offender Unit /MTNO</t>
  </si>
  <si>
    <t>Probation and Parole / Sex Offender Unit /MTSX</t>
  </si>
  <si>
    <t>Research, Reports &amp; Quality Improvement</t>
  </si>
  <si>
    <t>Resource, Development, and Specialized / River Rock Program</t>
  </si>
  <si>
    <t>Resource, Development, and Specialized Services / Administration</t>
  </si>
  <si>
    <t>Resource, Development, and Specialized Services / InterChange Program</t>
  </si>
  <si>
    <t>Resource, Development, and Specialized Services / Sex Offender Services</t>
  </si>
  <si>
    <t>DCJ Total</t>
  </si>
  <si>
    <t>Department of County Human Services</t>
  </si>
  <si>
    <t>Aging, Disability &amp; Veterans Services / Administration</t>
  </si>
  <si>
    <t>Aging, Disability &amp; Veterans Services / Adult Care Home Program</t>
  </si>
  <si>
    <t>Aging, Disability &amp; Veterans Services / Adult Protective Service Program</t>
  </si>
  <si>
    <t>Aging, Disability &amp; Veterans Services / Adult Protective Services / East APS</t>
  </si>
  <si>
    <t>Aging, Disability &amp; Veterans Services / Adult Protective Services / North / Northeast APS</t>
  </si>
  <si>
    <t>Aging, Disability &amp; Veterans Services / Community Access</t>
  </si>
  <si>
    <t>Aging, Disability &amp; Veterans Services / Division Director</t>
  </si>
  <si>
    <t>Aging, Disability &amp; Veterans Services / Long Term Care / Administration</t>
  </si>
  <si>
    <t>Aging, Disability &amp; Veterans Services / Long Term Care / East ADS</t>
  </si>
  <si>
    <t>Aging, Disability &amp; Veterans Services / Long Term Services and Supports / East ADS</t>
  </si>
  <si>
    <t>Aging, Disability &amp; Veterans Services / Long Term Care / Mid-County ADS</t>
  </si>
  <si>
    <t>Aging, Disability &amp; Veterans Services / Long Term Care / North/Northeast ADS</t>
  </si>
  <si>
    <t>Aging, Disability &amp; Veterans Services / Long Term Care / Transition and Diversion</t>
  </si>
  <si>
    <t>Aging, Disability &amp; Veterans Services / Long Term Care / Southeast ADS</t>
  </si>
  <si>
    <t>Aging, Disability &amp; Veterans Services / Long Term Care / West ADS</t>
  </si>
  <si>
    <t>Aging, Disability &amp; Veterans Services / Public Guardian / Conservator</t>
  </si>
  <si>
    <t>Business Services / Administration</t>
  </si>
  <si>
    <t>Business Services / Contracts</t>
  </si>
  <si>
    <t>Business Services / Finance</t>
  </si>
  <si>
    <t>Business Services / Information Services</t>
  </si>
  <si>
    <t>Business Services / Operations and Support Services /Data Management</t>
  </si>
  <si>
    <t>CHILD, YOUTH, &amp; FAMILY PROGRAMS</t>
  </si>
  <si>
    <t>Community Services / Energy Services</t>
  </si>
  <si>
    <t>Community Services / Homeless Youth</t>
  </si>
  <si>
    <t>Community Services / Housing &amp; Public Works</t>
  </si>
  <si>
    <t>Community Services / HSP/EHA/Winter Shelter</t>
  </si>
  <si>
    <t>DCHS Department Director</t>
  </si>
  <si>
    <t>Developmental Disabilities / Administration</t>
  </si>
  <si>
    <t>Developmental Disabilities / Community Options Brokerage</t>
  </si>
  <si>
    <t>Developmental Disabilities / Gresham</t>
  </si>
  <si>
    <t>Developmental Disabilities / Operations &amp; Protective Services</t>
  </si>
  <si>
    <t>Developmental Disabilities / Quality and Specialized Services</t>
  </si>
  <si>
    <t>Developmental Disabilities / Regional Crisis Diversion Services</t>
  </si>
  <si>
    <t>Developmental Disabilities / Regional Crisis Diversion Services /Region 1</t>
  </si>
  <si>
    <t>Developmental Disabilities / Services for Adults</t>
  </si>
  <si>
    <t>Developmental Disabilities / Services for Children &amp; Young Adults</t>
  </si>
  <si>
    <t>Domestic Violence Coordinator's Office</t>
  </si>
  <si>
    <t>Human Resources: DCHS</t>
  </si>
  <si>
    <t>Long Term Care / Mid-County Area Services /Mid-County Disability Services Office</t>
  </si>
  <si>
    <t>Long Term Care / North/Northeast Area Services /North Disability Office</t>
  </si>
  <si>
    <t>Long Term Care / Southeast Area Services /Southeast Disability Services Office</t>
  </si>
  <si>
    <t>Long Term Care / West Area Services /West Portland Disability Services Office</t>
  </si>
  <si>
    <t>Planning and Special Projects</t>
  </si>
  <si>
    <t>Program Support / Support Team</t>
  </si>
  <si>
    <t>Weatherization Inspector</t>
  </si>
  <si>
    <t>Youth &amp; Family Services / Administration</t>
  </si>
  <si>
    <t>Youth &amp; Family Services / Bienestar de la Familia</t>
  </si>
  <si>
    <t>Youth &amp; Family Services / CS / CFSC System</t>
  </si>
  <si>
    <t>Youth &amp; Family Services / CS / Clearinghouse</t>
  </si>
  <si>
    <t>Youth &amp; Family Services / Energy and Weatherization</t>
  </si>
  <si>
    <t>Youth &amp; Family Services / Family Resources Centers</t>
  </si>
  <si>
    <t>Youth &amp; Family Services / Program Support / Contracts</t>
  </si>
  <si>
    <t>Youth &amp; Family Services / Program Support / Grant Administration</t>
  </si>
  <si>
    <t>Youth &amp; Family Services / Program Support / Personnel/Training</t>
  </si>
  <si>
    <t>Youth &amp; Family Services / School Linked Services</t>
  </si>
  <si>
    <t>Youth &amp; Family Services / School-Based Services /Roosevelt Neighborhood Health and Family Resource Center</t>
  </si>
  <si>
    <t>Youth &amp; Family Svcs / Program Support / Budget/Fiscal</t>
  </si>
  <si>
    <t>DCHS Total</t>
  </si>
  <si>
    <t>Health Department</t>
  </si>
  <si>
    <t>Behavioral Health / Chemical Dependency Managed Care</t>
  </si>
  <si>
    <t>Behavioral Health / Managed Care Administration /Garlington Mental Health Center</t>
  </si>
  <si>
    <t>Behavioral Health / Managed Care Administration /Involuntary Commitment Program</t>
  </si>
  <si>
    <t>Community Health Promotion, Partnerships &amp; Planning / Planning, Research &amp; Evaluation</t>
  </si>
  <si>
    <t>Community Health Promotion, Partnerships &amp; Planning / STARS Program</t>
  </si>
  <si>
    <t>Community Health Promotion, Partnerships, and Planning / Coalition of Community Health Clinics</t>
  </si>
  <si>
    <t>Community Health Services / Community Immunization Program</t>
  </si>
  <si>
    <t>Community Health Services / Connections Program</t>
  </si>
  <si>
    <t>Community Health Services / Disease Control</t>
  </si>
  <si>
    <t>Community Health Services / Environmental Health Services</t>
  </si>
  <si>
    <t>Community Health Services / Epidemiology</t>
  </si>
  <si>
    <t>Community Health Services / Food Handlers</t>
  </si>
  <si>
    <t>Community Health Services / HIV and Hepatitis C Community Programs</t>
  </si>
  <si>
    <t>Community Health Services / HIV Care Services Program</t>
  </si>
  <si>
    <t>Community Health Services / HIV Health Service Center</t>
  </si>
  <si>
    <t>Community Health Services / Lead Poisoning Prevention Program</t>
  </si>
  <si>
    <t>Community Health Services / Maternal Child Family Health</t>
  </si>
  <si>
    <t>Community Health Services / Maternal Child Family Health / Healthy Birth Initiative</t>
  </si>
  <si>
    <t>Community Health Services / Maternal Child Family Health / MCFH Mid County</t>
  </si>
  <si>
    <t>Community Health Services / Maternal Child Family Health / MCFH Willamette North</t>
  </si>
  <si>
    <t>Community Health Services / Maternal Child Family Health / MCFS Cascade East</t>
  </si>
  <si>
    <t>Community Health Services / Maternal Child Family Health / North Nurse Family Partnership</t>
  </si>
  <si>
    <t>Community Health Services / Maternal Child Family Health / Northeast Nurse Family Partnership</t>
  </si>
  <si>
    <t>Community Health Services / Maternal Child Family Health / Program Management</t>
  </si>
  <si>
    <t>Community Health Services / Medicaid Eligibility</t>
  </si>
  <si>
    <t>Community Health Services / Northeast Healthy Start</t>
  </si>
  <si>
    <t>Community Health Services / Occupational Health</t>
  </si>
  <si>
    <t>Community Health Services / STD Program</t>
  </si>
  <si>
    <t>Community Health Services / Tuberculosis Program</t>
  </si>
  <si>
    <t>Community Health Services / Vector Control</t>
  </si>
  <si>
    <t>Community Health Services / Vital Statistics</t>
  </si>
  <si>
    <t>Corrections Health</t>
  </si>
  <si>
    <t>Corrections Health / Inverness Jail</t>
  </si>
  <si>
    <t>Corrections Health / Juvenile Services</t>
  </si>
  <si>
    <t>County Health Officer</t>
  </si>
  <si>
    <t>County Health Officer / Emergency Medical Services</t>
  </si>
  <si>
    <t>Director's Office (HD)</t>
  </si>
  <si>
    <t>Disease Prevention and Control / Clearcorps</t>
  </si>
  <si>
    <t>Disease Prevention and Control / Portland Women's Health Study</t>
  </si>
  <si>
    <t>Edgefield Manor</t>
  </si>
  <si>
    <t>Finance &amp; Business Services</t>
  </si>
  <si>
    <t>Finance &amp; Business Services / Accounts Payable, Procurement &amp; Contracting</t>
  </si>
  <si>
    <t>Finance &amp; Business Services / Administration</t>
  </si>
  <si>
    <t>Finance &amp; Business Services / Grants Management &amp; Accounting</t>
  </si>
  <si>
    <t>Finance &amp; Business Services / Health Information Application Support &amp; Decision Support Services</t>
  </si>
  <si>
    <t>Finance &amp; Business Services / Medical Accounts Receivable</t>
  </si>
  <si>
    <t>Finance &amp; Business Services / Special Ordering Section</t>
  </si>
  <si>
    <t>HD Administration</t>
  </si>
  <si>
    <t>Health Department/Business Services</t>
  </si>
  <si>
    <t>Human Resources: HD</t>
  </si>
  <si>
    <t>Integrated Clinical Services / Administration</t>
  </si>
  <si>
    <t>Integrated Clinical Services / Appointments &amp; Information Center</t>
  </si>
  <si>
    <t>Integrated Clinical Services / Clinic Pharmacies / Mid-County Pharmacy</t>
  </si>
  <si>
    <t>Integrated Clinical Services / Clinic Pharmacies / Northeast Pharmacy</t>
  </si>
  <si>
    <t>Integrated Clinical Services / Primary Care / Rockwood Community Clinic</t>
  </si>
  <si>
    <t>Integrated Clinical Services / Clinic Pharmacies / Rockwood Pharmacy</t>
  </si>
  <si>
    <t>Integrated Clinical Services / Clinic Pharmacies /Clinic Pharmacies</t>
  </si>
  <si>
    <t>Integrated Clinical Services / Clinic Pharmacies /East County Pharmacy</t>
  </si>
  <si>
    <t>Integrated Clinical Services / Clinic Pharmacies /North Portland Pharmacy</t>
  </si>
  <si>
    <t>Integrated Clinical Services / Clinic Pharmacies /Southeast Pharmacy</t>
  </si>
  <si>
    <t>Integrated Clinical Services / Clinic Pharmacies /Westside Pharmacy</t>
  </si>
  <si>
    <t>Integrated Clinical Services / Dental Services / Administration</t>
  </si>
  <si>
    <t>Integrated Clinical Services / Dental Services / Billi Odegaard Dental Clinic</t>
  </si>
  <si>
    <t>Integrated Clinical Services / Dental Services / East County Dental Clinic</t>
  </si>
  <si>
    <t>Integrated Clinical Services / Dental Services / Mid-County Dental Clinic</t>
  </si>
  <si>
    <t>Integrated Clinical Services / Dental Services / MultiCare Dental</t>
  </si>
  <si>
    <t>Integrated Clinical Services / Dental Services / North Portland Clinic</t>
  </si>
  <si>
    <t>Integrated Clinical Services / Dental Services / Northeast Dental Clinic</t>
  </si>
  <si>
    <t>Integrated Clinical Services / Dental Services / Rockwood Dental Office</t>
  </si>
  <si>
    <t>Integrated Clinical Services / Dental Services / Southeast Dental Office</t>
  </si>
  <si>
    <t>Integrated Clinical Services / Dental Services /Dental Access Program</t>
  </si>
  <si>
    <t>Integrated Clinical Services / Dental Services /School &amp; Community Dental Health Programs</t>
  </si>
  <si>
    <t>Integrated Clinical Services / Primacy Care / La Clinica de Buena Salud</t>
  </si>
  <si>
    <t>Integrated Clinical Services / Primary Care / East County Health Center</t>
  </si>
  <si>
    <t>Integrated Clinical Services / Primary Care /Eastside School Linked Health Center</t>
  </si>
  <si>
    <t>Integrated Clinical Services / Primary Care /Mid-County Health Center</t>
  </si>
  <si>
    <t>Integrated Clinical Services / Primary Care /North Portland Health Center</t>
  </si>
  <si>
    <t>Integrated Clinical Services / Primary Care /Northeast Health Center</t>
  </si>
  <si>
    <t>Integrated Clinical Services / Programs / Breast &amp; Cervical Health Partnership</t>
  </si>
  <si>
    <t>Integrated Clinical Services / Programs / Children's Assessment Service</t>
  </si>
  <si>
    <t>Integrated Clinical Services / Programs / Westside Health Center</t>
  </si>
  <si>
    <t>Integrated Clinical Services / Programs /East County WIC</t>
  </si>
  <si>
    <t>Integrated Clinical Services / Programs /Gateway WIC</t>
  </si>
  <si>
    <t>Integrated Clinical Services / Programs /North Portland WIC</t>
  </si>
  <si>
    <t>Integrated Clinical Services / Programs /Northeast WIC</t>
  </si>
  <si>
    <t>Integrated Clinical Services / Programs /Southeast WIC</t>
  </si>
  <si>
    <t>Integrated Clinical Services / Programs /WIC Administration</t>
  </si>
  <si>
    <t>Integrated Clinical Services / School Based Health Centers / Madison Center</t>
  </si>
  <si>
    <t>Integrated Clinical Services / School Based Health Centers /Centennial Center</t>
  </si>
  <si>
    <t>Integrated Clinical Services / School Based Health Centers /Cesar Chavez Clinic</t>
  </si>
  <si>
    <t>Integrated Clinical Services / School Based Health Centers /Cleveland Center</t>
  </si>
  <si>
    <t>Integrated Clinical Services / School Based Health Centers /Franklin Center</t>
  </si>
  <si>
    <t>Integrated Clinical Services / School Based Health Centers /George Center</t>
  </si>
  <si>
    <t>Integrated Clinical Services / School Based Health Centers /Grant Center</t>
  </si>
  <si>
    <t>Integrated Clinical Services / School Based Health Centers /Jefferson Center</t>
  </si>
  <si>
    <t>Integrated Clinical Services / School Based Health Centers /Lane Center</t>
  </si>
  <si>
    <t>Integrated Clinical Services / School Based Health Centers /Lincoln Park Center</t>
  </si>
  <si>
    <t>Integrated Clinical Services / School Based Health Centers /Marshall Center</t>
  </si>
  <si>
    <t>Integrated Clinical Services / School Based Health Centers /Parkrose Center</t>
  </si>
  <si>
    <t>Integrated Clinical Services / School Based Health Centers /Roosevelt Center</t>
  </si>
  <si>
    <t>Integrated Clinical Services / School Based Health Centers /Whitaker Center</t>
  </si>
  <si>
    <t>Integrated Clinical Services / School Based Health Centers Administration</t>
  </si>
  <si>
    <t>Integrated Clinical Services / School Based Health Clinics /Binnsmead Clinic</t>
  </si>
  <si>
    <t>Integrated Clinical Services / Support Services /Laboratory</t>
  </si>
  <si>
    <t>Integrated Clinical Services / Support Services /Medical Records</t>
  </si>
  <si>
    <t>Integrated Clinical Services / Support Services /Privacy Office</t>
  </si>
  <si>
    <t>County Medical Examiner</t>
  </si>
  <si>
    <t>State Medical Examiner</t>
  </si>
  <si>
    <t>Mental Health &amp; Addiction Services / Addiction Services</t>
  </si>
  <si>
    <t>Mental Health &amp; Addiction Services / Administration</t>
  </si>
  <si>
    <t>Mental Health &amp; Addiction Services / Behavioral Health</t>
  </si>
  <si>
    <t>Mental Health &amp; Addiction Services / Call Center</t>
  </si>
  <si>
    <t>Mental Health &amp; Addiction Services / Child and Adolescent Treatment Services</t>
  </si>
  <si>
    <t>Mental Health &amp; Addiction Services / Community Mental Health /Adult Mental Health Program</t>
  </si>
  <si>
    <t>Mental Health &amp; Addiction Services / DUII Evaluation Program</t>
  </si>
  <si>
    <t>Mental Health &amp; Addiction Services / Quality Management</t>
  </si>
  <si>
    <t>Mental Health &amp; Addiction Services / System of Care to Children and Families</t>
  </si>
  <si>
    <t>Mid-County WIC</t>
  </si>
  <si>
    <t>Neighborhood Health / Community Health Field Services /East County Field Office</t>
  </si>
  <si>
    <t>Neighborhood Health / Community Health Field Services /Field Nursing</t>
  </si>
  <si>
    <t>Neighborhood Health / Community Health Field Services /Field Offices</t>
  </si>
  <si>
    <t>Neighborhood Health / Community Health Field Services /Northeast Field Office</t>
  </si>
  <si>
    <t>Neighborhood Health / Community Health Field Services /Southeast/Westside Field Office</t>
  </si>
  <si>
    <t>Neighborhood Health / Community Health Field Services /Welcome Baby</t>
  </si>
  <si>
    <t>Neighborhood Health / Neighborhood Health Access /Brentwood/Darlington Community Clinic</t>
  </si>
  <si>
    <t>Neighborhood Health / Neighborhood Health Access /Roosevelt Community Clinic</t>
  </si>
  <si>
    <t>Primary Care Clinics / Project for Community Recovery</t>
  </si>
  <si>
    <t>Primary Care Clinics / Southeast Care Center /Southeast Family Vision</t>
  </si>
  <si>
    <t>Primary Care Clinics / Southeast Community Center /Southeast Community Health Nurse</t>
  </si>
  <si>
    <t>Primary Care Clinics / Southeast Health Center /Southeast Nursing</t>
  </si>
  <si>
    <t>Integrated Clinical Services / Primary Care / Southeast Health Center</t>
  </si>
  <si>
    <t>Primary Care Services / Children's Homeless Project</t>
  </si>
  <si>
    <t>Primary Health Clinics / Neighborhood Health Clinics, Inc.</t>
  </si>
  <si>
    <t>Primary Health Clinics / Neighborhood Health Clinics, Inc. /Administration</t>
  </si>
  <si>
    <t>Program Design &amp; Evaluation Services</t>
  </si>
  <si>
    <t>Support Services / Translation &amp; Language Services</t>
  </si>
  <si>
    <t>HD Total</t>
  </si>
  <si>
    <t>Department of Library Services</t>
  </si>
  <si>
    <t>Central Library / Circulation Services</t>
  </si>
  <si>
    <t>Central Library / Reference Services</t>
  </si>
  <si>
    <t>Community Services / Administration</t>
  </si>
  <si>
    <t>Community Services / Branch Libraries</t>
  </si>
  <si>
    <t>DLS Administration / Director's Office</t>
  </si>
  <si>
    <t>DLS Administration / Public Affairs</t>
  </si>
  <si>
    <t>Outreach Services</t>
  </si>
  <si>
    <t>Support Services / Business Services</t>
  </si>
  <si>
    <t>Support Services / Automation Services</t>
  </si>
  <si>
    <t>Support Services / Human Resources</t>
  </si>
  <si>
    <t>Support Services / Learning Systems</t>
  </si>
  <si>
    <t>Support Services / Technical Services</t>
  </si>
  <si>
    <t>Support Services / Volunteer Services/Title Wave Bookstore</t>
  </si>
  <si>
    <t>Youth Services</t>
  </si>
  <si>
    <t>LIB Total</t>
  </si>
  <si>
    <t>Joint Office of Homeless Services</t>
  </si>
  <si>
    <t>HSD Total</t>
  </si>
  <si>
    <t>Non-Departmental</t>
  </si>
  <si>
    <t>Board of County Commissioners</t>
  </si>
  <si>
    <t>Board of County Commissioners / Chair of the Board</t>
  </si>
  <si>
    <t>Board of County Commissioners / Clerk of the Board</t>
  </si>
  <si>
    <t>BOARD OF COUNTY COMMISSIONERS / COMMISSIONER, DISTRICT 1</t>
  </si>
  <si>
    <t>BOARD OF COUNTY COMMISSIONERS / COMMISSIONER, DISTRICT 2</t>
  </si>
  <si>
    <t>BOARD OF COUNTY COMMISSIONERS / COMMISSIONER, DISTRICT 3</t>
  </si>
  <si>
    <t>BOARD OF COUNTY COMMISSIONERS / COMMISSIONER, DISTRICT 4</t>
  </si>
  <si>
    <t>Communications Office</t>
  </si>
  <si>
    <t>County Attorney</t>
  </si>
  <si>
    <t>County Auditor</t>
  </si>
  <si>
    <t>Emergency Management</t>
  </si>
  <si>
    <t>Local Public Safety Coordinating Council</t>
  </si>
  <si>
    <t>Office of Community Involvement</t>
  </si>
  <si>
    <t>Office of Diversity and Equity</t>
  </si>
  <si>
    <t>Office of Sustainability</t>
  </si>
  <si>
    <t>Privacy Officer</t>
  </si>
  <si>
    <t>Non-Departmental (exc. Regional Drug, State Juvenile Court) Total</t>
  </si>
  <si>
    <t>District Attorney</t>
  </si>
  <si>
    <t>DA / Circuit Court</t>
  </si>
  <si>
    <t>DA / Control</t>
  </si>
  <si>
    <t>DA / District Court</t>
  </si>
  <si>
    <t>DA / Felony Court Division</t>
  </si>
  <si>
    <t>DA / Finance &amp; HR</t>
  </si>
  <si>
    <t>DA / Forfeitures</t>
  </si>
  <si>
    <t>DA / Gresham Trial Unit</t>
  </si>
  <si>
    <t>DA / Intake</t>
  </si>
  <si>
    <t>DA / Justice Center</t>
  </si>
  <si>
    <t>DA / MCSO Intake</t>
  </si>
  <si>
    <t>DA / SED Gresham</t>
  </si>
  <si>
    <t>DA / Unit A</t>
  </si>
  <si>
    <t>DA / Unit B</t>
  </si>
  <si>
    <t>DA / Unit D</t>
  </si>
  <si>
    <t>Family &amp; Community Justice / Child Abuse Unit</t>
  </si>
  <si>
    <t>Family &amp; Community Justice / Child Support Enforcement</t>
  </si>
  <si>
    <t>Family &amp; Community Justice / Community District Attorney Programs</t>
  </si>
  <si>
    <t>Family &amp; Community Justice / Domestic Violence Unit</t>
  </si>
  <si>
    <t>Family &amp; Community Justice / Juvenile Court Trial Unit</t>
  </si>
  <si>
    <t>Family &amp; Community Justice / Mental Commitments</t>
  </si>
  <si>
    <t>Family &amp; Community Justice / Misdemeanor Trial Unit</t>
  </si>
  <si>
    <t>Family &amp; Community Justice / Victims Assistance/Unit C</t>
  </si>
  <si>
    <t>Family &amp; Community Justice/Family Court</t>
  </si>
  <si>
    <t>Office Administration / Administrative Services</t>
  </si>
  <si>
    <t>DA Total</t>
  </si>
  <si>
    <t>Corrections Division / Administration</t>
  </si>
  <si>
    <t>Corrections Division / Facilities Services / Classification</t>
  </si>
  <si>
    <t>Corrections Division / Facility Services /Administration</t>
  </si>
  <si>
    <t>Corrections Division / Facility Services /Work Crews</t>
  </si>
  <si>
    <t>Corrections Division / Records Unit</t>
  </si>
  <si>
    <t>Corrections Division / East Side Jails / Inverness Jail</t>
  </si>
  <si>
    <t>Corrections Division / East Side Jails /Property Storage Building</t>
  </si>
  <si>
    <t>Corrections Division / West Side Jails / Restitution Center</t>
  </si>
  <si>
    <t>Corrections Division / West Side Jails /Administration</t>
  </si>
  <si>
    <t>Corrections Division / West Side Jails /Booking</t>
  </si>
  <si>
    <t>Corrections Division / West Side Jails /Courthouse Jail</t>
  </si>
  <si>
    <t>Corrections Division / West Side Jails /Courthouse Jail/Court Services</t>
  </si>
  <si>
    <t>Corrections Division / West Side Jails /Courthouse Jail/Facilities Security</t>
  </si>
  <si>
    <t>Corrections Division / West Side Jails /Courthouse Jail/Transport Unit</t>
  </si>
  <si>
    <t>Corrections Division / West Side Jails / Detention Center</t>
  </si>
  <si>
    <t>Enforcement Division / Administration</t>
  </si>
  <si>
    <t>Enforcement Division / Investigations</t>
  </si>
  <si>
    <t>Enforcement Division / Investigations / Special Investigations</t>
  </si>
  <si>
    <t>Enforcement Division / Investigations /Alarm Unit</t>
  </si>
  <si>
    <t>Enforcement Division / Investigations /Concealed Handgun Licensing Unit</t>
  </si>
  <si>
    <t>Enforcement Division / Operations / Civil Process Unit</t>
  </si>
  <si>
    <t>Enforcement Division / Operations / Logistics</t>
  </si>
  <si>
    <t>Enforcement Division / Operations / Patrol Unit</t>
  </si>
  <si>
    <t>Enforcement Division / Operations / Reserves</t>
  </si>
  <si>
    <t>Enforcement Division / Operations / Search and Rescue</t>
  </si>
  <si>
    <t>Enforcement Division / Operations / Support / Enforcement Records</t>
  </si>
  <si>
    <t>Enforcement Division / Operations / Traffic Safety</t>
  </si>
  <si>
    <t>Enforcement Division / River Patrol</t>
  </si>
  <si>
    <t>Human Resources: MCSO</t>
  </si>
  <si>
    <t>Inspector Division / Administration</t>
  </si>
  <si>
    <t>Inspector Division / Professional Standards / Inspections</t>
  </si>
  <si>
    <t>Inspector Division / Professional Standards / Internal Affairs</t>
  </si>
  <si>
    <t>MCSO Administration</t>
  </si>
  <si>
    <t>MCSO Administration / Planning and Research</t>
  </si>
  <si>
    <t>MCSO Administration / Regional Organized Crime and Narcotics Unit</t>
  </si>
  <si>
    <t>Multnomah County Sheriff's Office</t>
  </si>
  <si>
    <t>Support Division / Administration</t>
  </si>
  <si>
    <t>Support Division / Auxiliary Services</t>
  </si>
  <si>
    <t>Support Division / Auxiliary Services /Commissary</t>
  </si>
  <si>
    <t>Support Division / Auxiliary Services /Equipment</t>
  </si>
  <si>
    <t>Support Division / Auxiliary Services /Inmate Property</t>
  </si>
  <si>
    <t>Support Division / Fiscal Unit</t>
  </si>
  <si>
    <t>Support Division / Human Resources / Background Investigations</t>
  </si>
  <si>
    <t>Support Division / Human Resources /Training</t>
  </si>
  <si>
    <t>Support Division / Information Technology</t>
  </si>
  <si>
    <t>Support Division / Programs / Close Street Supervision</t>
  </si>
  <si>
    <t>Support Division / Programs / Counseling</t>
  </si>
  <si>
    <t>Support Division / Programs /Electronic Monitoring</t>
  </si>
  <si>
    <t>Support Division / Programs /In Jail Intervention Program</t>
  </si>
  <si>
    <t>Support Division / Programs /Volunteer Program</t>
  </si>
  <si>
    <t>MCSO Total</t>
  </si>
  <si>
    <t>Other - Not Included in Allocation</t>
  </si>
  <si>
    <t>Regional Drug Initiative</t>
  </si>
  <si>
    <t>State Juvenile Court</t>
  </si>
  <si>
    <t>F.R.E.D.S. / Administration</t>
  </si>
  <si>
    <t>F.R.E.D.S. / Materiel Management</t>
  </si>
  <si>
    <t>Records Management and Archives</t>
  </si>
  <si>
    <t>014, 118, 137</t>
  </si>
  <si>
    <t>Multnomah County Archives</t>
  </si>
  <si>
    <t>Multnomah County Digital Archives</t>
  </si>
  <si>
    <t>Oregon State Police Portland Forensic Laboratory</t>
  </si>
  <si>
    <t>City of Portland Archives</t>
  </si>
  <si>
    <t>Commission on Children, Families, and Community</t>
  </si>
  <si>
    <t>Other Total</t>
  </si>
  <si>
    <t>Total Minus Other</t>
  </si>
  <si>
    <t>FY27</t>
  </si>
  <si>
    <t>FY26</t>
  </si>
  <si>
    <t>Change</t>
  </si>
  <si>
    <t>Electronic Records Budget Amount:</t>
  </si>
  <si>
    <t>% Total</t>
  </si>
  <si>
    <t>Records</t>
  </si>
  <si>
    <t>CM Unique Identifier</t>
  </si>
  <si>
    <t>Electronic Record Actions</t>
  </si>
  <si>
    <t>Multnomah Couty Sheriff's Office (MCSO)</t>
  </si>
  <si>
    <t>All Records Actions Total</t>
  </si>
  <si>
    <t>2450</t>
  </si>
  <si>
    <t>Inmate Programs</t>
  </si>
  <si>
    <t>185299</t>
  </si>
  <si>
    <t>MCDC</t>
  </si>
  <si>
    <t>18881</t>
  </si>
  <si>
    <t>Health Department (HD)</t>
  </si>
  <si>
    <t>Community Health Services / Environmental Health</t>
  </si>
  <si>
    <t>2014</t>
  </si>
  <si>
    <t>2196</t>
  </si>
  <si>
    <t>Human Resources: HD: Personnel</t>
  </si>
  <si>
    <t>19261</t>
  </si>
  <si>
    <t>Department of Community Justice (DCJ)</t>
  </si>
  <si>
    <t>* Detailed user information available by contacting DCA.Budgets@multco.us</t>
  </si>
  <si>
    <t>Juvenile Services Division/Family Court Services</t>
  </si>
  <si>
    <t>2297</t>
  </si>
  <si>
    <t>Adult Services Division/Probation &amp; Parole</t>
  </si>
  <si>
    <t>9646</t>
  </si>
  <si>
    <t>2125</t>
  </si>
  <si>
    <t>SAP SRM Documents - all departments</t>
  </si>
  <si>
    <t>Juvenile Services Division / Assessment &amp; Evaluation</t>
  </si>
  <si>
    <t>18169</t>
  </si>
  <si>
    <t>Training Documents - all departments</t>
  </si>
  <si>
    <t>Book of Records Backups</t>
  </si>
  <si>
    <t>Department of County Management (DCM)</t>
  </si>
  <si>
    <t>Payslips Backups</t>
  </si>
  <si>
    <t>Archival Documents</t>
  </si>
  <si>
    <t>Kelli Gallippi (Central Human Resources)</t>
  </si>
  <si>
    <t>14931</t>
  </si>
  <si>
    <t>Records Management &amp; Archives Documents &amp; Microfilm</t>
  </si>
  <si>
    <t>9641</t>
  </si>
  <si>
    <t>Mobile Device Backups</t>
  </si>
  <si>
    <t>9435</t>
  </si>
  <si>
    <t>Workday backups</t>
  </si>
  <si>
    <t>2177</t>
  </si>
  <si>
    <t>2176</t>
  </si>
  <si>
    <t>HR / Administration</t>
  </si>
  <si>
    <t>1995</t>
  </si>
  <si>
    <t>Library</t>
  </si>
  <si>
    <t>3704</t>
  </si>
  <si>
    <t>2463</t>
  </si>
  <si>
    <t>Department of Community Services (DCS)</t>
  </si>
  <si>
    <t>Department of Community Services</t>
  </si>
  <si>
    <t>Human Resources: DCS</t>
  </si>
  <si>
    <t>19344</t>
  </si>
  <si>
    <t>Department of County Assets (DCA)</t>
  </si>
  <si>
    <t>Department of County Human Services (DCHS)</t>
  </si>
  <si>
    <t>Human Resources: HSD</t>
  </si>
  <si>
    <t>Non-Departmental (NonD)</t>
  </si>
  <si>
    <t>Human Resources: Non-Departmental</t>
  </si>
  <si>
    <t>Multnomah County District Attorney (MCDA)</t>
  </si>
  <si>
    <t>8499</t>
  </si>
  <si>
    <t>Total:</t>
  </si>
  <si>
    <t>Payslip Backups</t>
  </si>
  <si>
    <t>Workday Backups</t>
  </si>
  <si>
    <t>Count of Console Type</t>
  </si>
  <si>
    <t>Sum of ANNUAL AMOUNT</t>
  </si>
  <si>
    <t>Budget Amount</t>
  </si>
  <si>
    <t>Customer Total</t>
  </si>
  <si>
    <t>Elections Purges</t>
  </si>
  <si>
    <t>Allocated Total</t>
  </si>
  <si>
    <t>Grand Total</t>
  </si>
  <si>
    <t>FY27 Headcount (from IT)</t>
  </si>
  <si>
    <t>Headcount</t>
  </si>
  <si>
    <t>% exclude DCA</t>
  </si>
  <si>
    <t>FY26 FTE</t>
  </si>
  <si>
    <t>Variance</t>
  </si>
  <si>
    <t>FTE</t>
  </si>
  <si>
    <t>to Headcount</t>
  </si>
  <si>
    <t>Health</t>
  </si>
  <si>
    <t>LCBP</t>
  </si>
  <si>
    <t>MCDA</t>
  </si>
  <si>
    <t>Countywide Headcount for allocation of Administration and Archival Services</t>
  </si>
  <si>
    <t>FY 2027 Shredding</t>
  </si>
  <si>
    <t>End of sheet</t>
  </si>
  <si>
    <t>End of Page</t>
  </si>
  <si>
    <t>End of Document</t>
  </si>
  <si>
    <t>End of Year over Year comparison table</t>
  </si>
  <si>
    <t>Year over Year Comparison</t>
  </si>
  <si>
    <t>End of Record Center activity table</t>
  </si>
  <si>
    <t>blank</t>
  </si>
  <si>
    <t>blank2</t>
  </si>
  <si>
    <t>blank3</t>
  </si>
  <si>
    <t>blank4</t>
  </si>
  <si>
    <t>blank5</t>
  </si>
  <si>
    <t>Core Records Budget</t>
  </si>
  <si>
    <t>FY 2026 Shredding Bins</t>
  </si>
  <si>
    <t>FY 2026 Shredding $ Expense</t>
  </si>
  <si>
    <t>% of Total Activity</t>
  </si>
  <si>
    <t>% of Total Accessioned</t>
  </si>
  <si>
    <t>% of Total Boxes Stored</t>
  </si>
  <si>
    <t>Column1</t>
  </si>
  <si>
    <t>FY27 Electronic Records</t>
  </si>
  <si>
    <t>% Change</t>
  </si>
  <si>
    <t>Electronic Records Allocation Detail</t>
  </si>
  <si>
    <t>End of FY 2027 Allocation table</t>
  </si>
  <si>
    <t>End of FY 2026 allocation table</t>
  </si>
  <si>
    <t>End of year over year comparison table</t>
  </si>
  <si>
    <t>FY 2027 Shredding       $ Expense</t>
  </si>
  <si>
    <t>Core Records   FY 2026 vs FY 2027 $ ∆</t>
  </si>
  <si>
    <t>FY 2026 vs 
FY 2027
 % ∆</t>
  </si>
  <si>
    <t>Shredding FY 2026 vs FY 2027        $∆</t>
  </si>
  <si>
    <t>FY 2026 vs                      FY 2027     % ∆</t>
  </si>
  <si>
    <t>Total Records      FY 2026 vs    FY 2027          $ ∆</t>
  </si>
  <si>
    <t>Total Records FY 2026 vs    FY 2027         % ∆</t>
  </si>
  <si>
    <t>Core Records    FY 2025 vs FY 2026 $ ∆</t>
  </si>
  <si>
    <t>FY 2025 vs 
FY 2026
 % ∆</t>
  </si>
  <si>
    <t>Shredding FY 2025 vs FY 2026 $∆</t>
  </si>
  <si>
    <t>FY 2025 vs FY 2026      % ∆</t>
  </si>
  <si>
    <t>Total Records        FY 2025 vs   FY 2026 $ ∆</t>
  </si>
  <si>
    <t>Total Records FY 2025 vs    FY 2026 % ∆</t>
  </si>
  <si>
    <t>FY 2026 to FY 2027 Change</t>
  </si>
  <si>
    <t>Additional Adjustments from DCA balancing:</t>
  </si>
  <si>
    <t xml:space="preserve">Total Budget Allocation </t>
  </si>
  <si>
    <t>FY 2026 Adopted to FY 2027 Pubished Difference</t>
  </si>
  <si>
    <t>Homeless Services Department</t>
  </si>
  <si>
    <t>Homeless Services Department (HSD)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</si>
</sst>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"/>
    <numFmt numFmtId="168" formatCode="&quot;$&quot;#,##0.00"/>
    <numFmt numFmtId="169" formatCode="#,##0.0000"/>
    <numFmt numFmtId="170" formatCode="_(&quot;$&quot;* #,##0.00_);_(&quot;$&quot;* \(#,##0.00\);_(&quot;$&quot;* &quot;-&quot;??.00_);_(@_)"/>
    <numFmt numFmtId="171" formatCode="0.000%"/>
  </numFmts>
  <fonts count="55" x14ac:knownFonts="1">
    <font>
      <sz val="10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2F2F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b/>
      <u/>
      <sz val="10"/>
      <color rgb="FF000000"/>
      <name val="Arial"/>
      <family val="2"/>
    </font>
    <font>
      <sz val="11"/>
      <color rgb="FFC00000"/>
      <name val="Calibri"/>
      <family val="2"/>
    </font>
    <font>
      <b/>
      <sz val="11"/>
      <color theme="1"/>
      <name val="Arial"/>
      <family val="2"/>
    </font>
    <font>
      <b/>
      <sz val="14"/>
      <color rgb="FF202124"/>
      <name val="Roboto"/>
    </font>
    <font>
      <sz val="11"/>
      <color rgb="FF000000"/>
      <name val="Calibri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2"/>
      <name val="Arial"/>
      <family val="2"/>
    </font>
    <font>
      <sz val="10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ECDFF5"/>
        <bgColor rgb="FFECDFF5"/>
      </patternFill>
    </fill>
    <fill>
      <patternFill patternType="solid">
        <fgColor rgb="FFE2EFD9"/>
        <bgColor rgb="FFE2EFD9"/>
      </patternFill>
    </fill>
    <fill>
      <patternFill patternType="solid">
        <fgColor rgb="FFC8C8C8"/>
        <bgColor rgb="FFC8C8C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rgb="FF44546A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9BC2E6"/>
      </bottom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0" fillId="0" borderId="0" xfId="0" applyNumberFormat="1" applyFont="1"/>
    <xf numFmtId="38" fontId="8" fillId="0" borderId="0" xfId="0" applyNumberFormat="1" applyFont="1"/>
    <xf numFmtId="10" fontId="8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66" fontId="13" fillId="0" borderId="0" xfId="0" applyNumberFormat="1" applyFont="1"/>
    <xf numFmtId="0" fontId="13" fillId="0" borderId="0" xfId="0" applyFont="1"/>
    <xf numFmtId="166" fontId="14" fillId="0" borderId="0" xfId="0" applyNumberFormat="1" applyFont="1"/>
    <xf numFmtId="0" fontId="15" fillId="0" borderId="0" xfId="0" applyFont="1"/>
    <xf numFmtId="5" fontId="16" fillId="0" borderId="0" xfId="0" applyNumberFormat="1" applyFont="1"/>
    <xf numFmtId="3" fontId="16" fillId="0" borderId="0" xfId="0" applyNumberFormat="1" applyFont="1"/>
    <xf numFmtId="0" fontId="16" fillId="0" borderId="0" xfId="0" applyFont="1"/>
    <xf numFmtId="169" fontId="16" fillId="0" borderId="0" xfId="0" applyNumberFormat="1" applyFont="1"/>
    <xf numFmtId="4" fontId="16" fillId="0" borderId="0" xfId="0" applyNumberFormat="1" applyFont="1"/>
    <xf numFmtId="170" fontId="1" fillId="0" borderId="0" xfId="0" applyNumberFormat="1" applyFont="1"/>
    <xf numFmtId="3" fontId="1" fillId="0" borderId="0" xfId="0" applyNumberFormat="1" applyFont="1"/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13" fillId="0" borderId="0" xfId="0" applyFont="1" applyAlignment="1">
      <alignment horizontal="center" wrapText="1"/>
    </xf>
    <xf numFmtId="3" fontId="7" fillId="0" borderId="0" xfId="0" applyNumberFormat="1" applyFont="1"/>
    <xf numFmtId="164" fontId="8" fillId="0" borderId="0" xfId="0" applyNumberFormat="1" applyFont="1"/>
    <xf numFmtId="0" fontId="17" fillId="0" borderId="0" xfId="0" applyFont="1"/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center" wrapText="1"/>
    </xf>
    <xf numFmtId="10" fontId="18" fillId="0" borderId="0" xfId="0" applyNumberFormat="1" applyFont="1" applyAlignment="1">
      <alignment wrapText="1"/>
    </xf>
    <xf numFmtId="165" fontId="18" fillId="5" borderId="3" xfId="0" applyNumberFormat="1" applyFont="1" applyFill="1" applyBorder="1"/>
    <xf numFmtId="0" fontId="20" fillId="5" borderId="5" xfId="0" applyFont="1" applyFill="1" applyBorder="1"/>
    <xf numFmtId="0" fontId="8" fillId="0" borderId="0" xfId="0" applyFont="1" applyAlignment="1">
      <alignment horizontal="right" wrapText="1"/>
    </xf>
    <xf numFmtId="1" fontId="8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wrapText="1"/>
    </xf>
    <xf numFmtId="0" fontId="18" fillId="0" borderId="0" xfId="0" applyFont="1"/>
    <xf numFmtId="0" fontId="23" fillId="0" borderId="0" xfId="0" applyFont="1"/>
    <xf numFmtId="0" fontId="1" fillId="0" borderId="0" xfId="0" applyFont="1"/>
    <xf numFmtId="49" fontId="8" fillId="0" borderId="0" xfId="0" applyNumberFormat="1" applyFont="1"/>
    <xf numFmtId="49" fontId="8" fillId="6" borderId="0" xfId="0" applyNumberFormat="1" applyFont="1" applyFill="1" applyAlignment="1">
      <alignment wrapText="1"/>
    </xf>
    <xf numFmtId="0" fontId="22" fillId="6" borderId="0" xfId="0" applyFont="1" applyFill="1" applyAlignment="1">
      <alignment horizontal="right"/>
    </xf>
    <xf numFmtId="165" fontId="18" fillId="6" borderId="0" xfId="0" applyNumberFormat="1" applyFont="1" applyFill="1" applyAlignment="1">
      <alignment horizontal="right" wrapText="1"/>
    </xf>
    <xf numFmtId="167" fontId="18" fillId="6" borderId="0" xfId="0" applyNumberFormat="1" applyFont="1" applyFill="1" applyAlignment="1">
      <alignment horizontal="right" wrapText="1"/>
    </xf>
    <xf numFmtId="1" fontId="18" fillId="6" borderId="0" xfId="0" applyNumberFormat="1" applyFont="1" applyFill="1" applyAlignment="1">
      <alignment horizontal="right" wrapText="1"/>
    </xf>
    <xf numFmtId="166" fontId="18" fillId="6" borderId="0" xfId="0" applyNumberFormat="1" applyFont="1" applyFill="1" applyAlignment="1">
      <alignment wrapText="1"/>
    </xf>
    <xf numFmtId="167" fontId="18" fillId="6" borderId="0" xfId="0" applyNumberFormat="1" applyFont="1" applyFill="1" applyAlignment="1">
      <alignment wrapText="1"/>
    </xf>
    <xf numFmtId="10" fontId="18" fillId="6" borderId="0" xfId="0" applyNumberFormat="1" applyFont="1" applyFill="1" applyAlignment="1">
      <alignment wrapText="1"/>
    </xf>
    <xf numFmtId="165" fontId="18" fillId="6" borderId="0" xfId="0" applyNumberFormat="1" applyFont="1" applyFill="1" applyAlignment="1">
      <alignment wrapText="1"/>
    </xf>
    <xf numFmtId="165" fontId="7" fillId="0" borderId="0" xfId="0" applyNumberFormat="1" applyFont="1"/>
    <xf numFmtId="0" fontId="24" fillId="0" borderId="0" xfId="0" applyFont="1" applyAlignment="1">
      <alignment horizontal="center"/>
    </xf>
    <xf numFmtId="10" fontId="1" fillId="0" borderId="0" xfId="0" applyNumberFormat="1" applyFont="1"/>
    <xf numFmtId="10" fontId="8" fillId="0" borderId="0" xfId="0" applyNumberFormat="1" applyFont="1" applyAlignment="1">
      <alignment horizontal="right"/>
    </xf>
    <xf numFmtId="10" fontId="1" fillId="7" borderId="0" xfId="0" applyNumberFormat="1" applyFont="1" applyFill="1"/>
    <xf numFmtId="10" fontId="1" fillId="8" borderId="0" xfId="0" applyNumberFormat="1" applyFont="1" applyFill="1"/>
    <xf numFmtId="7" fontId="25" fillId="0" borderId="0" xfId="0" applyNumberFormat="1" applyFont="1"/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6" fontId="7" fillId="0" borderId="0" xfId="0" applyNumberFormat="1" applyFont="1"/>
    <xf numFmtId="166" fontId="7" fillId="9" borderId="0" xfId="0" applyNumberFormat="1" applyFont="1" applyFill="1"/>
    <xf numFmtId="166" fontId="7" fillId="8" borderId="0" xfId="0" applyNumberFormat="1" applyFont="1" applyFill="1"/>
    <xf numFmtId="7" fontId="7" fillId="0" borderId="0" xfId="0" applyNumberFormat="1" applyFont="1"/>
    <xf numFmtId="0" fontId="29" fillId="10" borderId="0" xfId="0" applyFont="1" applyFill="1"/>
    <xf numFmtId="0" fontId="30" fillId="0" borderId="0" xfId="0" applyFont="1"/>
    <xf numFmtId="165" fontId="8" fillId="0" borderId="0" xfId="0" applyNumberFormat="1" applyFont="1"/>
    <xf numFmtId="0" fontId="31" fillId="0" borderId="0" xfId="0" applyFont="1"/>
    <xf numFmtId="0" fontId="27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5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165" fontId="18" fillId="0" borderId="4" xfId="0" applyNumberFormat="1" applyFont="1" applyBorder="1"/>
    <xf numFmtId="166" fontId="20" fillId="0" borderId="4" xfId="0" applyNumberFormat="1" applyFont="1" applyBorder="1"/>
    <xf numFmtId="165" fontId="18" fillId="0" borderId="0" xfId="0" applyNumberFormat="1" applyFont="1"/>
    <xf numFmtId="0" fontId="18" fillId="0" borderId="0" xfId="0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0" fontId="34" fillId="0" borderId="0" xfId="0" applyFont="1"/>
    <xf numFmtId="0" fontId="32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/>
    <xf numFmtId="0" fontId="38" fillId="0" borderId="0" xfId="0" applyFont="1" applyAlignment="1">
      <alignment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left"/>
    </xf>
    <xf numFmtId="164" fontId="13" fillId="0" borderId="2" xfId="0" applyNumberFormat="1" applyFont="1" applyFill="1" applyBorder="1"/>
    <xf numFmtId="0" fontId="0" fillId="0" borderId="0" xfId="0" applyFill="1"/>
    <xf numFmtId="165" fontId="13" fillId="0" borderId="2" xfId="0" applyNumberFormat="1" applyFont="1" applyFill="1" applyBorder="1"/>
    <xf numFmtId="9" fontId="13" fillId="0" borderId="3" xfId="0" applyNumberFormat="1" applyFont="1" applyFill="1" applyBorder="1"/>
    <xf numFmtId="0" fontId="14" fillId="0" borderId="5" xfId="0" applyFont="1" applyFill="1" applyBorder="1" applyAlignment="1">
      <alignment horizontal="left"/>
    </xf>
    <xf numFmtId="164" fontId="14" fillId="0" borderId="2" xfId="0" applyNumberFormat="1" applyFont="1" applyFill="1" applyBorder="1"/>
    <xf numFmtId="165" fontId="14" fillId="0" borderId="2" xfId="0" applyNumberFormat="1" applyFont="1" applyFill="1" applyBorder="1" applyAlignment="1">
      <alignment horizontal="center"/>
    </xf>
    <xf numFmtId="166" fontId="14" fillId="0" borderId="3" xfId="0" applyNumberFormat="1" applyFont="1" applyFill="1" applyBorder="1"/>
    <xf numFmtId="166" fontId="13" fillId="0" borderId="2" xfId="0" applyNumberFormat="1" applyFont="1" applyFill="1" applyBorder="1"/>
    <xf numFmtId="166" fontId="14" fillId="0" borderId="2" xfId="0" applyNumberFormat="1" applyFont="1" applyFill="1" applyBorder="1"/>
    <xf numFmtId="165" fontId="14" fillId="0" borderId="2" xfId="0" applyNumberFormat="1" applyFont="1" applyFill="1" applyBorder="1"/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164" fontId="13" fillId="0" borderId="3" xfId="0" applyNumberFormat="1" applyFont="1" applyFill="1" applyBorder="1"/>
    <xf numFmtId="164" fontId="14" fillId="0" borderId="3" xfId="0" applyNumberFormat="1" applyFont="1" applyFill="1" applyBorder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 applyBorder="1" applyAlignment="1">
      <alignment horizontal="center" vertical="center"/>
    </xf>
    <xf numFmtId="9" fontId="14" fillId="0" borderId="3" xfId="0" applyNumberFormat="1" applyFont="1" applyFill="1" applyBorder="1"/>
    <xf numFmtId="0" fontId="12" fillId="0" borderId="17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/>
    <xf numFmtId="165" fontId="14" fillId="0" borderId="5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5" xfId="0" applyNumberFormat="1" applyFont="1" applyFill="1" applyBorder="1"/>
    <xf numFmtId="164" fontId="14" fillId="0" borderId="5" xfId="0" applyNumberFormat="1" applyFont="1" applyFill="1" applyBorder="1"/>
    <xf numFmtId="166" fontId="13" fillId="0" borderId="3" xfId="0" applyNumberFormat="1" applyFont="1" applyFill="1" applyBorder="1"/>
    <xf numFmtId="165" fontId="14" fillId="0" borderId="5" xfId="0" applyNumberFormat="1" applyFont="1" applyFill="1" applyBorder="1"/>
    <xf numFmtId="0" fontId="43" fillId="0" borderId="0" xfId="0" applyFont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21" fillId="0" borderId="2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center" vertical="center" wrapText="1"/>
    </xf>
    <xf numFmtId="10" fontId="18" fillId="0" borderId="22" xfId="0" applyNumberFormat="1" applyFont="1" applyFill="1" applyBorder="1" applyAlignment="1">
      <alignment horizontal="center" vertical="center" wrapText="1"/>
    </xf>
    <xf numFmtId="10" fontId="18" fillId="0" borderId="23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10" fontId="18" fillId="0" borderId="24" xfId="0" applyNumberFormat="1" applyFont="1" applyFill="1" applyBorder="1" applyAlignment="1">
      <alignment horizontal="center" vertical="center" wrapText="1"/>
    </xf>
    <xf numFmtId="10" fontId="21" fillId="0" borderId="25" xfId="0" applyNumberFormat="1" applyFont="1" applyFill="1" applyBorder="1" applyAlignment="1">
      <alignment horizontal="center" vertical="center" wrapText="1"/>
    </xf>
    <xf numFmtId="164" fontId="21" fillId="0" borderId="2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18" fillId="0" borderId="0" xfId="0" applyFont="1" applyFill="1" applyBorder="1"/>
    <xf numFmtId="49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right" wrapText="1"/>
    </xf>
    <xf numFmtId="167" fontId="8" fillId="0" borderId="0" xfId="0" applyNumberFormat="1" applyFont="1" applyFill="1" applyBorder="1" applyAlignment="1">
      <alignment horizontal="right" wrapText="1"/>
    </xf>
    <xf numFmtId="167" fontId="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/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right"/>
    </xf>
    <xf numFmtId="167" fontId="18" fillId="0" borderId="0" xfId="0" applyNumberFormat="1" applyFont="1" applyFill="1" applyBorder="1" applyAlignment="1">
      <alignment horizontal="right" wrapText="1"/>
    </xf>
    <xf numFmtId="1" fontId="1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wrapText="1"/>
    </xf>
    <xf numFmtId="10" fontId="18" fillId="0" borderId="0" xfId="0" applyNumberFormat="1" applyFont="1" applyFill="1" applyBorder="1" applyAlignment="1">
      <alignment wrapText="1"/>
    </xf>
    <xf numFmtId="168" fontId="18" fillId="0" borderId="0" xfId="0" applyNumberFormat="1" applyFont="1" applyFill="1" applyBorder="1"/>
    <xf numFmtId="43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wrapText="1"/>
    </xf>
    <xf numFmtId="0" fontId="23" fillId="0" borderId="0" xfId="0" applyFont="1" applyFill="1" applyBorder="1"/>
    <xf numFmtId="44" fontId="18" fillId="0" borderId="0" xfId="0" applyNumberFormat="1" applyFont="1" applyFill="1" applyBorder="1"/>
    <xf numFmtId="0" fontId="1" fillId="0" borderId="0" xfId="0" applyFont="1" applyFill="1" applyBorder="1"/>
    <xf numFmtId="43" fontId="1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/>
    <xf numFmtId="0" fontId="22" fillId="0" borderId="0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wrapText="1"/>
    </xf>
    <xf numFmtId="49" fontId="18" fillId="0" borderId="0" xfId="0" applyNumberFormat="1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44" fontId="18" fillId="0" borderId="0" xfId="0" applyNumberFormat="1" applyFont="1" applyFill="1" applyBorder="1" applyAlignment="1">
      <alignment wrapText="1"/>
    </xf>
    <xf numFmtId="7" fontId="18" fillId="0" borderId="0" xfId="0" applyNumberFormat="1" applyFont="1" applyFill="1" applyBorder="1"/>
    <xf numFmtId="5" fontId="18" fillId="0" borderId="0" xfId="0" applyNumberFormat="1" applyFont="1" applyFill="1" applyBorder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right" wrapText="1"/>
    </xf>
    <xf numFmtId="166" fontId="23" fillId="0" borderId="0" xfId="0" applyNumberFormat="1" applyFont="1" applyFill="1" applyBorder="1" applyAlignment="1">
      <alignment wrapText="1"/>
    </xf>
    <xf numFmtId="10" fontId="22" fillId="0" borderId="0" xfId="0" applyNumberFormat="1" applyFont="1" applyFill="1" applyBorder="1" applyAlignment="1">
      <alignment wrapText="1"/>
    </xf>
    <xf numFmtId="49" fontId="23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" fontId="18" fillId="0" borderId="1" xfId="0" applyNumberFormat="1" applyFont="1" applyFill="1" applyBorder="1" applyAlignment="1">
      <alignment horizontal="center" vertical="center" wrapText="1"/>
    </xf>
    <xf numFmtId="171" fontId="7" fillId="0" borderId="0" xfId="0" applyNumberFormat="1" applyFont="1" applyFill="1"/>
    <xf numFmtId="3" fontId="7" fillId="0" borderId="0" xfId="0" applyNumberFormat="1" applyFont="1" applyFill="1"/>
    <xf numFmtId="5" fontId="20" fillId="0" borderId="0" xfId="0" applyNumberFormat="1" applyFont="1" applyFill="1"/>
    <xf numFmtId="0" fontId="18" fillId="0" borderId="4" xfId="0" applyFont="1" applyFill="1" applyBorder="1" applyAlignment="1">
      <alignment horizontal="left" vertical="top" wrapText="1"/>
    </xf>
    <xf numFmtId="9" fontId="18" fillId="0" borderId="4" xfId="0" applyNumberFormat="1" applyFont="1" applyFill="1" applyBorder="1"/>
    <xf numFmtId="3" fontId="18" fillId="0" borderId="4" xfId="0" applyNumberFormat="1" applyFont="1" applyFill="1" applyBorder="1"/>
    <xf numFmtId="5" fontId="18" fillId="0" borderId="4" xfId="0" applyNumberFormat="1" applyFont="1" applyFill="1" applyBorder="1"/>
    <xf numFmtId="0" fontId="27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 vertical="center" wrapText="1"/>
    </xf>
    <xf numFmtId="165" fontId="26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/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/>
    <xf numFmtId="0" fontId="8" fillId="0" borderId="12" xfId="0" applyFont="1" applyFill="1" applyBorder="1"/>
    <xf numFmtId="0" fontId="28" fillId="0" borderId="13" xfId="0" applyFont="1" applyFill="1" applyBorder="1"/>
    <xf numFmtId="0" fontId="8" fillId="0" borderId="13" xfId="0" applyFont="1" applyFill="1" applyBorder="1"/>
    <xf numFmtId="0" fontId="3" fillId="0" borderId="0" xfId="0" applyFont="1" applyFill="1" applyAlignment="1">
      <alignment horizontal="center"/>
    </xf>
    <xf numFmtId="10" fontId="8" fillId="0" borderId="0" xfId="0" applyNumberFormat="1" applyFont="1" applyFill="1" applyAlignment="1">
      <alignment horizontal="right"/>
    </xf>
    <xf numFmtId="6" fontId="8" fillId="0" borderId="14" xfId="0" applyNumberFormat="1" applyFont="1" applyFill="1" applyBorder="1"/>
    <xf numFmtId="0" fontId="8" fillId="0" borderId="15" xfId="0" applyFont="1" applyFill="1" applyBorder="1"/>
    <xf numFmtId="0" fontId="3" fillId="0" borderId="16" xfId="0" applyFont="1" applyFill="1" applyBorder="1" applyAlignment="1">
      <alignment horizontal="center"/>
    </xf>
    <xf numFmtId="10" fontId="8" fillId="0" borderId="16" xfId="0" applyNumberFormat="1" applyFont="1" applyFill="1" applyBorder="1" applyAlignment="1">
      <alignment horizontal="right"/>
    </xf>
    <xf numFmtId="6" fontId="8" fillId="0" borderId="17" xfId="0" applyNumberFormat="1" applyFont="1" applyFill="1" applyBorder="1"/>
    <xf numFmtId="0" fontId="3" fillId="0" borderId="13" xfId="0" applyFont="1" applyFill="1" applyBorder="1"/>
    <xf numFmtId="0" fontId="3" fillId="0" borderId="0" xfId="0" applyFont="1" applyFill="1"/>
    <xf numFmtId="165" fontId="3" fillId="0" borderId="0" xfId="0" applyNumberFormat="1" applyFont="1" applyFill="1" applyAlignment="1">
      <alignment horizontal="right"/>
    </xf>
    <xf numFmtId="0" fontId="3" fillId="0" borderId="15" xfId="0" applyFont="1" applyFill="1" applyBorder="1"/>
    <xf numFmtId="0" fontId="3" fillId="0" borderId="16" xfId="0" applyFont="1" applyFill="1" applyBorder="1"/>
    <xf numFmtId="165" fontId="3" fillId="0" borderId="16" xfId="0" applyNumberFormat="1" applyFont="1" applyFill="1" applyBorder="1" applyAlignment="1">
      <alignment horizontal="right"/>
    </xf>
    <xf numFmtId="0" fontId="4" fillId="0" borderId="11" xfId="0" applyFont="1" applyFill="1" applyBorder="1"/>
    <xf numFmtId="0" fontId="4" fillId="0" borderId="13" xfId="0" applyFont="1" applyFill="1" applyBorder="1"/>
    <xf numFmtId="49" fontId="3" fillId="0" borderId="2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vertical="top"/>
    </xf>
    <xf numFmtId="0" fontId="18" fillId="0" borderId="4" xfId="0" applyFont="1" applyFill="1" applyBorder="1" applyAlignment="1">
      <alignment horizontal="right"/>
    </xf>
    <xf numFmtId="165" fontId="18" fillId="0" borderId="4" xfId="0" applyNumberFormat="1" applyFont="1" applyFill="1" applyBorder="1"/>
    <xf numFmtId="6" fontId="18" fillId="0" borderId="12" xfId="0" applyNumberFormat="1" applyFont="1" applyFill="1" applyBorder="1"/>
    <xf numFmtId="165" fontId="20" fillId="0" borderId="3" xfId="0" applyNumberFormat="1" applyFont="1" applyFill="1" applyBorder="1"/>
    <xf numFmtId="0" fontId="20" fillId="0" borderId="6" xfId="0" applyFont="1" applyFill="1" applyBorder="1" applyAlignment="1">
      <alignment horizontal="right"/>
    </xf>
    <xf numFmtId="5" fontId="20" fillId="0" borderId="2" xfId="0" applyNumberFormat="1" applyFont="1" applyFill="1" applyBorder="1"/>
    <xf numFmtId="0" fontId="45" fillId="0" borderId="0" xfId="0" applyFont="1" applyFill="1"/>
    <xf numFmtId="165" fontId="45" fillId="0" borderId="0" xfId="0" applyNumberFormat="1" applyFont="1" applyFill="1" applyAlignment="1">
      <alignment horizontal="right"/>
    </xf>
    <xf numFmtId="165" fontId="46" fillId="0" borderId="0" xfId="0" applyNumberFormat="1" applyFont="1" applyFill="1" applyAlignment="1">
      <alignment horizontal="right"/>
    </xf>
    <xf numFmtId="10" fontId="46" fillId="0" borderId="0" xfId="0" applyNumberFormat="1" applyFont="1" applyFill="1" applyAlignment="1">
      <alignment horizontal="right"/>
    </xf>
    <xf numFmtId="6" fontId="46" fillId="0" borderId="14" xfId="0" applyNumberFormat="1" applyFont="1" applyFill="1" applyBorder="1" applyAlignment="1">
      <alignment horizontal="right"/>
    </xf>
    <xf numFmtId="0" fontId="47" fillId="0" borderId="0" xfId="0" applyFont="1" applyFill="1"/>
    <xf numFmtId="0" fontId="45" fillId="0" borderId="0" xfId="0" applyFont="1" applyFill="1" applyAlignment="1">
      <alignment horizontal="center"/>
    </xf>
    <xf numFmtId="165" fontId="47" fillId="0" borderId="0" xfId="0" applyNumberFormat="1" applyFont="1" applyFill="1" applyAlignment="1">
      <alignment horizontal="right"/>
    </xf>
    <xf numFmtId="10" fontId="47" fillId="0" borderId="0" xfId="0" applyNumberFormat="1" applyFont="1" applyFill="1" applyAlignment="1">
      <alignment horizontal="right"/>
    </xf>
    <xf numFmtId="6" fontId="47" fillId="0" borderId="14" xfId="0" applyNumberFormat="1" applyFont="1" applyFill="1" applyBorder="1"/>
    <xf numFmtId="0" fontId="47" fillId="0" borderId="16" xfId="0" applyFont="1" applyFill="1" applyBorder="1"/>
    <xf numFmtId="0" fontId="45" fillId="0" borderId="16" xfId="0" applyFont="1" applyFill="1" applyBorder="1" applyAlignment="1">
      <alignment horizontal="center"/>
    </xf>
    <xf numFmtId="165" fontId="47" fillId="0" borderId="16" xfId="0" applyNumberFormat="1" applyFont="1" applyFill="1" applyBorder="1" applyAlignment="1">
      <alignment horizontal="right"/>
    </xf>
    <xf numFmtId="10" fontId="47" fillId="0" borderId="16" xfId="0" applyNumberFormat="1" applyFont="1" applyFill="1" applyBorder="1" applyAlignment="1">
      <alignment horizontal="right"/>
    </xf>
    <xf numFmtId="6" fontId="47" fillId="0" borderId="17" xfId="0" applyNumberFormat="1" applyFont="1" applyFill="1" applyBorder="1"/>
    <xf numFmtId="0" fontId="47" fillId="0" borderId="4" xfId="0" applyFont="1" applyFill="1" applyBorder="1"/>
    <xf numFmtId="0" fontId="47" fillId="0" borderId="4" xfId="0" applyFont="1" applyFill="1" applyBorder="1" applyAlignment="1">
      <alignment horizontal="center"/>
    </xf>
    <xf numFmtId="165" fontId="47" fillId="0" borderId="4" xfId="0" applyNumberFormat="1" applyFont="1" applyFill="1" applyBorder="1"/>
    <xf numFmtId="10" fontId="47" fillId="0" borderId="4" xfId="0" applyNumberFormat="1" applyFont="1" applyFill="1" applyBorder="1" applyAlignment="1">
      <alignment horizontal="right"/>
    </xf>
    <xf numFmtId="6" fontId="47" fillId="0" borderId="12" xfId="0" applyNumberFormat="1" applyFont="1" applyFill="1" applyBorder="1"/>
    <xf numFmtId="0" fontId="45" fillId="0" borderId="16" xfId="0" applyFont="1" applyFill="1" applyBorder="1"/>
    <xf numFmtId="165" fontId="45" fillId="0" borderId="16" xfId="0" applyNumberFormat="1" applyFont="1" applyFill="1" applyBorder="1" applyAlignment="1">
      <alignment horizontal="right"/>
    </xf>
    <xf numFmtId="49" fontId="45" fillId="0" borderId="0" xfId="0" applyNumberFormat="1" applyFont="1" applyFill="1" applyAlignment="1">
      <alignment horizontal="center"/>
    </xf>
    <xf numFmtId="0" fontId="45" fillId="0" borderId="4" xfId="0" applyFont="1" applyFill="1" applyBorder="1" applyAlignment="1">
      <alignment horizontal="center"/>
    </xf>
    <xf numFmtId="165" fontId="45" fillId="0" borderId="4" xfId="0" applyNumberFormat="1" applyFont="1" applyFill="1" applyBorder="1" applyAlignment="1">
      <alignment horizontal="right"/>
    </xf>
    <xf numFmtId="0" fontId="44" fillId="0" borderId="0" xfId="0" applyFont="1"/>
    <xf numFmtId="0" fontId="3" fillId="0" borderId="20" xfId="0" applyFont="1" applyFill="1" applyBorder="1"/>
    <xf numFmtId="0" fontId="31" fillId="0" borderId="0" xfId="0" applyFont="1" applyFill="1"/>
    <xf numFmtId="167" fontId="31" fillId="0" borderId="0" xfId="0" applyNumberFormat="1" applyFont="1" applyFill="1" applyAlignment="1">
      <alignment horizontal="right"/>
    </xf>
    <xf numFmtId="165" fontId="31" fillId="0" borderId="0" xfId="0" applyNumberFormat="1" applyFont="1" applyFill="1" applyAlignment="1">
      <alignment horizontal="right"/>
    </xf>
    <xf numFmtId="0" fontId="3" fillId="0" borderId="19" xfId="0" applyFont="1" applyFill="1" applyBorder="1"/>
    <xf numFmtId="0" fontId="31" fillId="0" borderId="0" xfId="0" applyFont="1" applyFill="1" applyBorder="1"/>
    <xf numFmtId="0" fontId="49" fillId="0" borderId="26" xfId="0" applyFont="1" applyFill="1" applyBorder="1" applyAlignment="1">
      <alignment wrapText="1"/>
    </xf>
    <xf numFmtId="167" fontId="49" fillId="0" borderId="26" xfId="0" applyNumberFormat="1" applyFont="1" applyFill="1" applyBorder="1" applyAlignment="1">
      <alignment horizontal="right"/>
    </xf>
    <xf numFmtId="0" fontId="49" fillId="0" borderId="0" xfId="0" applyFont="1" applyFill="1" applyAlignment="1">
      <alignment wrapText="1"/>
    </xf>
    <xf numFmtId="167" fontId="49" fillId="0" borderId="0" xfId="0" applyNumberFormat="1" applyFont="1" applyFill="1" applyAlignment="1">
      <alignment horizontal="right"/>
    </xf>
    <xf numFmtId="0" fontId="49" fillId="0" borderId="0" xfId="0" applyFont="1" applyFill="1"/>
    <xf numFmtId="1" fontId="49" fillId="0" borderId="0" xfId="0" applyNumberFormat="1" applyFont="1" applyFill="1" applyAlignment="1">
      <alignment horizontal="right"/>
    </xf>
    <xf numFmtId="0" fontId="48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51" fillId="0" borderId="15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169" fontId="54" fillId="0" borderId="0" xfId="0" applyNumberFormat="1" applyFont="1"/>
    <xf numFmtId="0" fontId="52" fillId="0" borderId="0" xfId="0" applyFont="1" applyAlignment="1">
      <alignment horizontal="center" wrapText="1"/>
    </xf>
    <xf numFmtId="0" fontId="53" fillId="0" borderId="0" xfId="0" applyFont="1"/>
    <xf numFmtId="167" fontId="8" fillId="0" borderId="0" xfId="0" applyNumberFormat="1" applyFont="1" applyFill="1" applyAlignment="1">
      <alignment horizontal="right"/>
    </xf>
    <xf numFmtId="167" fontId="8" fillId="0" borderId="0" xfId="1" applyNumberFormat="1" applyFont="1" applyFill="1" applyAlignment="1">
      <alignment horizontal="right"/>
    </xf>
    <xf numFmtId="6" fontId="0" fillId="0" borderId="0" xfId="0" applyNumberFormat="1"/>
    <xf numFmtId="6" fontId="8" fillId="0" borderId="0" xfId="0" applyNumberFormat="1" applyFont="1" applyAlignment="1">
      <alignment horizontal="right" wrapText="1"/>
    </xf>
    <xf numFmtId="1" fontId="8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8" fillId="0" borderId="0" xfId="0" applyNumberFormat="1" applyFont="1" applyAlignment="1">
      <alignment horizontal="right"/>
    </xf>
    <xf numFmtId="8" fontId="8" fillId="0" borderId="0" xfId="0" applyNumberFormat="1" applyFont="1" applyAlignment="1">
      <alignment wrapText="1"/>
    </xf>
    <xf numFmtId="0" fontId="18" fillId="0" borderId="0" xfId="0" applyFont="1" applyFill="1" applyBorder="1" applyAlignment="1">
      <alignment horizontal="left" vertical="top"/>
    </xf>
    <xf numFmtId="1" fontId="18" fillId="2" borderId="3" xfId="0" applyNumberFormat="1" applyFont="1" applyFill="1" applyBorder="1" applyAlignment="1">
      <alignment horizontal="center"/>
    </xf>
    <xf numFmtId="0" fontId="19" fillId="0" borderId="5" xfId="0" applyFont="1" applyBorder="1"/>
    <xf numFmtId="0" fontId="18" fillId="3" borderId="3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26" fillId="11" borderId="4" xfId="0" applyFont="1" applyFill="1" applyBorder="1" applyAlignment="1">
      <alignment horizontal="center" vertical="center" wrapText="1"/>
    </xf>
    <xf numFmtId="0" fontId="19" fillId="12" borderId="4" xfId="0" applyFont="1" applyFill="1" applyBorder="1"/>
  </cellXfs>
  <cellStyles count="2">
    <cellStyle name="Currency" xfId="1" builtinId="4"/>
    <cellStyle name="Normal" xfId="0" builtinId="0"/>
  </cellStyles>
  <dxfs count="10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71" formatCode="0.0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6ACEE5-A98A-4B1D-9B84-2B30591331C5}" name="Table1" displayName="Table1" ref="A4:Q16" totalsRowShown="0" headerRowDxfId="100" dataDxfId="99" tableBorderDxfId="98">
  <autoFilter ref="A4:Q16" xr:uid="{F56ACEE5-A98A-4B1D-9B84-2B30591331C5}"/>
  <tableColumns count="17">
    <tableColumn id="1" xr3:uid="{1EC7DC3A-08FE-41DB-B7AA-DE090844F957}" name="FY 2027 Allocation for Records Services" dataDxfId="97"/>
    <tableColumn id="2" xr3:uid="{DF08122E-A6A8-4685-93BC-401E7E647555}" name="Records Center" dataDxfId="96"/>
    <tableColumn id="3" xr3:uid="{653B58E4-D62F-4C9D-8939-29780D4EE51C}" name="Electronic Records" dataDxfId="95"/>
    <tableColumn id="4" xr3:uid="{10348E17-E358-4C06-9F83-94C9B29E65B3}" name="Archives" dataDxfId="94"/>
    <tableColumn id="5" xr3:uid="{FA32D2BE-2C01-409B-A497-74FE065EAA52}" name="Administration" dataDxfId="93"/>
    <tableColumn id="6" xr3:uid="{98D9B5EF-A02D-44F7-BC1F-25E39390FD60}" name="Core Records Budget" dataDxfId="92"/>
    <tableColumn id="7" xr3:uid="{5672F599-08EC-433C-B07C-52C5A13B78DF}" name="Core Records   FY 2026 vs FY 2027 $ ∆" dataDxfId="91"/>
    <tableColumn id="8" xr3:uid="{8DA2AFB6-71FF-4780-B3C0-662CEF6276BB}" name="FY 2026 vs _x000a_FY 2027_x000a_ % ∆" dataDxfId="90">
      <calculatedColumnFormula>G5/F22</calculatedColumnFormula>
    </tableColumn>
    <tableColumn id="9" xr3:uid="{6C9E3CC5-5F61-4983-98F5-29655FBC54B9}" name="blank" dataDxfId="89"/>
    <tableColumn id="10" xr3:uid="{213302B5-6736-4364-A33F-15B681618339}" name="FY 2027 Shredding Bins" dataDxfId="88"/>
    <tableColumn id="11" xr3:uid="{82A06AB5-B6F8-403D-8918-F8A2E9C6A33D}" name="FY 2027 Shredding       $ Expense" dataDxfId="87"/>
    <tableColumn id="12" xr3:uid="{CA67B783-F7AC-4E2F-BB68-AF3E064B2F9B}" name="Shredding FY 2026 vs FY 2027        $∆" dataDxfId="86"/>
    <tableColumn id="13" xr3:uid="{E0DF49BE-C3BE-484B-BEB9-BBF5CF2946ED}" name="FY 2026 vs                      FY 2027     % ∆" dataDxfId="85">
      <calculatedColumnFormula>L5/K22</calculatedColumnFormula>
    </tableColumn>
    <tableColumn id="14" xr3:uid="{9DB17AC2-6E0E-425B-AD3C-B8BF5C55EA38}" name="blank2" dataDxfId="84"/>
    <tableColumn id="15" xr3:uid="{00CD22FF-E3A9-46AD-B344-02DB63896C01}" name="TOTAL RECORDS" dataDxfId="83"/>
    <tableColumn id="16" xr3:uid="{8B7F7786-4004-4BE0-BF79-003776BA15F4}" name="Total Records      FY 2026 vs    FY 2027          $ ∆" dataDxfId="82"/>
    <tableColumn id="17" xr3:uid="{4CE00802-CC4F-490C-B596-94A47C657B05}" name="Total Records FY 2026 vs    FY 2027         % ∆" dataDxfId="81">
      <calculatedColumnFormula>P5/O22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B05787-BE7B-464A-9323-0937CAF8C792}" name="Table2" displayName="Table2" ref="A21:Q33" totalsRowShown="0" dataDxfId="80" tableBorderDxfId="79">
  <autoFilter ref="A21:Q33" xr:uid="{E6B05787-BE7B-464A-9323-0937CAF8C792}"/>
  <tableColumns count="17">
    <tableColumn id="1" xr3:uid="{C26B9B2E-DF8D-44DA-951F-5E86CD925BF8}" name="FY 2026 Allocation for Records Services" dataDxfId="78"/>
    <tableColumn id="2" xr3:uid="{8BABB0C4-0D6F-440D-9888-E7D824760B50}" name="Records Center" dataDxfId="77"/>
    <tableColumn id="3" xr3:uid="{BF9DA3A3-291F-4902-ACA1-0E2DFDC724D0}" name="Electronic Records" dataDxfId="76"/>
    <tableColumn id="4" xr3:uid="{9EDDF020-E88A-44D5-B758-DBE866348E7B}" name="Archives" dataDxfId="75"/>
    <tableColumn id="5" xr3:uid="{4BFFD853-16F1-40B5-BF18-31BD74F986AE}" name="Administration" dataDxfId="74"/>
    <tableColumn id="6" xr3:uid="{D5D091DC-B153-4F6B-8214-FC8EABB58CD2}" name="Core Records Budget" dataDxfId="73"/>
    <tableColumn id="7" xr3:uid="{1D1ACA50-572D-4A4E-A03D-B2C1961CB6A1}" name="Core Records    FY 2025 vs FY 2026 $ ∆" dataDxfId="72"/>
    <tableColumn id="8" xr3:uid="{51F397F2-CF23-46BE-83B6-35652BA8DC80}" name="FY 2025 vs _x000a_FY 2026_x000a_ % ∆" dataDxfId="71"/>
    <tableColumn id="9" xr3:uid="{1E1157C1-EC2C-470D-96F6-F8378E46CB0D}" name="blank" dataDxfId="70"/>
    <tableColumn id="10" xr3:uid="{5D923BD2-40B6-42C2-82AA-73FFDEF65601}" name="FY 2026 Shredding Bins" dataDxfId="69"/>
    <tableColumn id="11" xr3:uid="{E57AA599-4017-4D16-AF65-C3BABEB3B197}" name="FY 2026 Shredding $ Expense" dataDxfId="68"/>
    <tableColumn id="12" xr3:uid="{B4BEA903-3CB3-48A7-B422-EB5E44F40BEA}" name="Shredding FY 2025 vs FY 2026 $∆" dataDxfId="67"/>
    <tableColumn id="13" xr3:uid="{414C54DA-9A86-42EF-86CE-6BEA7DD7158B}" name="FY 2025 vs FY 2026      % ∆" dataDxfId="66"/>
    <tableColumn id="14" xr3:uid="{0F9D8B33-46E7-4597-A768-93F33E038685}" name="blank2" dataDxfId="65"/>
    <tableColumn id="15" xr3:uid="{2B7CAAE5-66AE-484E-8A5F-19BEC159A7D4}" name="TOTAL RECORDS" dataDxfId="64"/>
    <tableColumn id="16" xr3:uid="{9A6EFD9B-82E0-4B0C-95F4-9DE31B2928A4}" name="Total Records        FY 2025 vs   FY 2026 $ ∆" dataDxfId="63"/>
    <tableColumn id="17" xr3:uid="{29EF5597-8A62-4029-BDB6-19EFC34F8D0D}" name="Total Records FY 2025 vs    FY 2026 % ∆" dataDxfId="6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871432-52D9-4E8F-BD11-6B289857F0BE}" name="Table3" displayName="Table3" ref="A38:O50" totalsRowShown="0" headerRowDxfId="61" dataDxfId="60" tableBorderDxfId="59">
  <autoFilter ref="A38:O50" xr:uid="{D6871432-52D9-4E8F-BD11-6B289857F0BE}"/>
  <tableColumns count="15">
    <tableColumn id="1" xr3:uid="{BFC6293F-98B3-49C1-AA28-7EF20824E172}" name="FY 2026 to FY 2027 Change" dataDxfId="58"/>
    <tableColumn id="2" xr3:uid="{951DA21A-7EE5-413E-887A-5ECF45862DE6}" name="Records Center" dataDxfId="57"/>
    <tableColumn id="3" xr3:uid="{909A3398-56E1-455F-8A22-80EC714531D8}" name="Electronic Records" dataDxfId="56"/>
    <tableColumn id="4" xr3:uid="{23601386-0E7B-4E00-8646-31BFBB7D713A}" name="Archives" dataDxfId="55"/>
    <tableColumn id="5" xr3:uid="{8B12F3E3-57FF-40C3-AA5B-DE3D4A026D7B}" name="Administration" dataDxfId="54"/>
    <tableColumn id="6" xr3:uid="{FE058247-4324-4451-9D60-987AB78A0743}" name="Total Records Budget" dataDxfId="53"/>
    <tableColumn id="7" xr3:uid="{024B37C4-1B8C-402C-B8EF-C66E4D8D0796}" name="FY 2026 vs _x000a_FY 2027_x000a_ % ∆" dataDxfId="52">
      <calculatedColumnFormula>F39/F22</calculatedColumnFormula>
    </tableColumn>
    <tableColumn id="8" xr3:uid="{58F64AE7-1338-474C-A0B8-2C4C5BC12418}" name="blank" dataDxfId="51"/>
    <tableColumn id="9" xr3:uid="{A99F6CA8-B973-4764-ADA3-B140328F17D9}" name="blank2" dataDxfId="50"/>
    <tableColumn id="10" xr3:uid="{2846203D-615B-4C89-9AB7-7BDB37EB81E1}" name="Shredding Bins" dataDxfId="49"/>
    <tableColumn id="11" xr3:uid="{AC4957C4-95B5-44B5-9C39-90B0B022EE8B}" name="Shredding $ Expense" dataDxfId="48"/>
    <tableColumn id="12" xr3:uid="{02CDFB4B-9E7A-4D92-9703-C6B47DD52BD0}" name="blank3" dataDxfId="47"/>
    <tableColumn id="13" xr3:uid="{7523C6ED-7D2D-499D-8679-F8B8772ACCD7}" name="blank4" dataDxfId="46"/>
    <tableColumn id="14" xr3:uid="{93361FC4-BE3D-4B6E-BA37-5FDAC06B0146}" name="blank5" dataDxfId="45"/>
    <tableColumn id="15" xr3:uid="{ADDC3459-C19D-41C8-9655-2BE752396C4B}" name="TOTAL RECORDS" dataDxfId="4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262EC7-1C84-4BAB-970A-86E3EF5603E1}" name="Table4" displayName="Table4" ref="A2:N533" totalsRowShown="0" headerRowDxfId="43" dataDxfId="42">
  <autoFilter ref="A2:N533" xr:uid="{39262EC7-1C84-4BAB-970A-86E3EF5603E1}"/>
  <tableColumns count="14">
    <tableColumn id="1" xr3:uid="{6DD6C5F2-EDDE-45E2-AAE8-2CC2446FCD86}" name="Dept" dataDxfId="41"/>
    <tableColumn id="2" xr3:uid="{FE4C0600-BE6D-43E0-B982-02F051302EB1}" name="Agency" dataDxfId="40"/>
    <tableColumn id="3" xr3:uid="{D176E1FA-3760-4975-AB07-2D14013D2C2B}" name="STAR Agency Code" dataDxfId="39"/>
    <tableColumn id="4" xr3:uid="{B31763AF-51E0-4A31-A4B6-0CAFAF70B43A}" name="HPRM Unique Identifier" dataDxfId="38"/>
    <tableColumn id="5" xr3:uid="{05E764F9-27BF-4F5C-819D-83018FF61CA8}" name="Requested File " dataDxfId="37"/>
    <tableColumn id="6" xr3:uid="{0298F6C3-5AE9-46C6-B190-598C5DE0E816}" name="Interfiles" dataDxfId="36"/>
    <tableColumn id="7" xr3:uid="{4F45C6EA-87B1-4CC6-8923-AF60686913A2}" name="Record Actions (requested files + interfiles)" dataDxfId="35"/>
    <tableColumn id="8" xr3:uid="{A9CD407E-82E1-459E-8B68-E47A362D894A}" name="% of Total Activity" dataDxfId="34"/>
    <tableColumn id="9" xr3:uid="{016E69F2-D70B-42B6-BBC3-9481A372E0B1}" name="Items Accessioned" dataDxfId="33"/>
    <tableColumn id="10" xr3:uid="{1975933B-DCB8-4CCD-AC9A-23B4FE56F82E}" name="% of Total Accessioned" dataDxfId="32"/>
    <tableColumn id="11" xr3:uid="{449C80E4-EF3E-4C33-974B-EA22E6D8482D}" name="Boxes Stored" dataDxfId="31"/>
    <tableColumn id="12" xr3:uid="{E62E7290-F7A3-41BA-83E6-238670F25B30}" name="% of Total Boxes Stored" dataDxfId="30"/>
    <tableColumn id="13" xr3:uid="{C4A32789-CFF7-4330-BB04-EE2626D96FFB}" name="Average of %s" dataDxfId="29"/>
    <tableColumn id="14" xr3:uid="{6F96A655-31D1-4D7C-9C47-C6136E5A8C70}" name="Total Budget Allocation " dataDxfId="28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5EEC36-95BA-4B1D-A03B-343F7556BC6C}" name="Table9" displayName="Table9" ref="K540:N551" totalsRowShown="0" headerRowDxfId="27">
  <autoFilter ref="K540:N551" xr:uid="{055EEC36-95BA-4B1D-A03B-343F7556BC6C}"/>
  <tableColumns count="4">
    <tableColumn id="1" xr3:uid="{3AA0E1DC-83B4-4ABE-9158-26724D87B7E8}" name="Dept" dataDxfId="26"/>
    <tableColumn id="2" xr3:uid="{C439C3FD-3A57-4C9D-BDE3-A6A185EB84D6}" name="FY27" dataDxfId="25"/>
    <tableColumn id="3" xr3:uid="{AAE26657-B4BD-4EBC-803A-359F6DE23E7A}" name="FY26" dataDxfId="24"/>
    <tableColumn id="4" xr3:uid="{C7A441B7-36D4-4ABB-9B74-DA0E385224AB}" name="Change" dataDxfId="23">
      <calculatedColumnFormula>L541-M541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3FA9A7C-66FE-4C0C-AB01-2003B0ED8346}" name="Table5" displayName="Table5" ref="A4:D16" totalsRowShown="0" headerRowDxfId="22" dataDxfId="20" headerRowBorderDxfId="21" tableBorderDxfId="19">
  <autoFilter ref="A4:D16" xr:uid="{43FA9A7C-66FE-4C0C-AB01-2003B0ED8346}"/>
  <tableColumns count="4">
    <tableColumn id="1" xr3:uid="{99F6BCAA-17AF-4C08-9798-32345B494DA3}" name="Column1" dataDxfId="18"/>
    <tableColumn id="2" xr3:uid="{01DEE721-5A1F-4B51-BA1D-DE9F70467355}" name="% Total" dataDxfId="17"/>
    <tableColumn id="3" xr3:uid="{7FBC9121-C4AD-4A7A-AB4E-F237215D7E5A}" name="Records" dataDxfId="16"/>
    <tableColumn id="4" xr3:uid="{D8051129-5B50-4A5E-99A8-1B33C07CCAEF}" name="Total" dataDxfId="15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3B362F-BA73-4D45-A21F-DA3FBD366EBE}" name="Table6" displayName="Table6" ref="J4:O63" totalsRowShown="0" headerRowDxfId="14" dataDxfId="13" tableBorderDxfId="12">
  <autoFilter ref="J4:O63" xr:uid="{E23B362F-BA73-4D45-A21F-DA3FBD366EBE}"/>
  <tableColumns count="6">
    <tableColumn id="1" xr3:uid="{DC82AB28-3B4B-409E-B9B1-3564B7CEC9A8}" name="Dept" dataDxfId="11"/>
    <tableColumn id="2" xr3:uid="{4FA02826-F43D-4CE7-877F-0383F59F906A}" name="Agency" dataDxfId="10"/>
    <tableColumn id="3" xr3:uid="{7A0D2458-C7A2-42D2-B84B-9CF0CB1B45F4}" name="CM Unique Identifier" dataDxfId="9"/>
    <tableColumn id="4" xr3:uid="{2BECB971-5C45-47CC-A2A7-4D8CF8849AB2}" name="Electronic Record Actions" dataDxfId="8"/>
    <tableColumn id="5" xr3:uid="{C814BFA2-671E-41FA-BF25-3DE9E81E85D5}" name="% of Total" dataDxfId="7"/>
    <tableColumn id="6" xr3:uid="{5C5CF2DC-5BD1-4D45-8473-BC0CAF1F3A5C}" name="Total Budget Allocation " dataDxfId="6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E9DAD0-7DE6-463A-954E-DB53861B9BD3}" name="Table7" displayName="Table7" ref="A2:D22" totalsRowShown="0" headerRowDxfId="5" dataDxfId="4">
  <autoFilter ref="A2:D22" xr:uid="{04E9DAD0-7DE6-463A-954E-DB53861B9BD3}"/>
  <tableColumns count="4">
    <tableColumn id="1" xr3:uid="{FC2BB69C-CA09-4EE3-9050-A427F24852E8}" name="Dept" dataDxfId="3"/>
    <tableColumn id="2" xr3:uid="{60F9E20F-146C-4958-B35A-D12068FE6FD9}" name="Count of Console Type" dataDxfId="2"/>
    <tableColumn id="3" xr3:uid="{44263B06-A5C2-4FBB-8920-687D78D49F4B}" name="Sum of ANNUAL AMOUNT" dataDxfId="1"/>
    <tableColumn id="4" xr3:uid="{2BE9F2C2-9270-49BE-8688-7F33957BDB60}" name="Budget Amount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ltco.us/info/fy-2026-county-assets-cost-alloca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29D8-E1AF-432C-B164-DC10C97C776E}">
  <dimension ref="A1:U1000"/>
  <sheetViews>
    <sheetView tabSelected="1" workbookViewId="0"/>
  </sheetViews>
  <sheetFormatPr defaultColWidth="12.7109375" defaultRowHeight="15" customHeight="1" x14ac:dyDescent="0.25"/>
  <cols>
    <col min="1" max="1" width="119.7109375" customWidth="1"/>
    <col min="2" max="21" width="9.140625" customWidth="1"/>
  </cols>
  <sheetData>
    <row r="1" spans="1:2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3.75" customHeight="1" x14ac:dyDescent="0.3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x14ac:dyDescent="0.25">
      <c r="A5" s="5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0" x14ac:dyDescent="0.25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x14ac:dyDescent="0.25">
      <c r="A7" s="5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0" x14ac:dyDescent="0.25">
      <c r="A8" s="3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 x14ac:dyDescent="0.2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 customHeight="1" x14ac:dyDescent="0.25">
      <c r="A10" s="5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0" x14ac:dyDescent="0.25">
      <c r="A11" s="3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7" customHeight="1" x14ac:dyDescent="0.25">
      <c r="A13" s="6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0" x14ac:dyDescent="0.25">
      <c r="A14" s="3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3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 x14ac:dyDescent="0.25">
      <c r="A16" s="7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3.5" x14ac:dyDescent="0.25">
      <c r="A18" s="94" t="s">
        <v>642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3.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3.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 x14ac:dyDescent="0.25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 x14ac:dyDescent="0.2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 x14ac:dyDescent="0.2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 x14ac:dyDescent="0.2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 x14ac:dyDescent="0.2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 x14ac:dyDescent="0.2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 x14ac:dyDescent="0.2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 x14ac:dyDescent="0.2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 x14ac:dyDescent="0.2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 x14ac:dyDescent="0.2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 x14ac:dyDescent="0.2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 x14ac:dyDescent="0.2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 x14ac:dyDescent="0.2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 x14ac:dyDescent="0.2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 x14ac:dyDescent="0.2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 x14ac:dyDescent="0.2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 x14ac:dyDescent="0.2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 x14ac:dyDescent="0.2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 x14ac:dyDescent="0.2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 x14ac:dyDescent="0.2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 x14ac:dyDescent="0.2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 x14ac:dyDescent="0.2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 x14ac:dyDescent="0.2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 x14ac:dyDescent="0.2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 x14ac:dyDescent="0.2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 x14ac:dyDescent="0.2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 x14ac:dyDescent="0.2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 x14ac:dyDescent="0.2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 x14ac:dyDescent="0.2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 x14ac:dyDescent="0.2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 x14ac:dyDescent="0.2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 x14ac:dyDescent="0.2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 x14ac:dyDescent="0.2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 x14ac:dyDescent="0.25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 x14ac:dyDescent="0.25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 x14ac:dyDescent="0.25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 x14ac:dyDescent="0.25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 x14ac:dyDescent="0.25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 x14ac:dyDescent="0.25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 x14ac:dyDescent="0.25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 x14ac:dyDescent="0.2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 x14ac:dyDescent="0.25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 x14ac:dyDescent="0.25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 x14ac:dyDescent="0.25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 x14ac:dyDescent="0.25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 x14ac:dyDescent="0.25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 x14ac:dyDescent="0.25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 x14ac:dyDescent="0.25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 x14ac:dyDescent="0.25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 x14ac:dyDescent="0.25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 x14ac:dyDescent="0.25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 x14ac:dyDescent="0.25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 x14ac:dyDescent="0.25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 x14ac:dyDescent="0.25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 x14ac:dyDescent="0.25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 x14ac:dyDescent="0.25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 x14ac:dyDescent="0.25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 x14ac:dyDescent="0.25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 x14ac:dyDescent="0.25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 x14ac:dyDescent="0.25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 x14ac:dyDescent="0.25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 x14ac:dyDescent="0.25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 x14ac:dyDescent="0.25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 x14ac:dyDescent="0.25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 x14ac:dyDescent="0.25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 x14ac:dyDescent="0.25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 x14ac:dyDescent="0.25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 x14ac:dyDescent="0.25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 x14ac:dyDescent="0.25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 x14ac:dyDescent="0.25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 x14ac:dyDescent="0.25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 x14ac:dyDescent="0.25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 x14ac:dyDescent="0.25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 x14ac:dyDescent="0.25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 x14ac:dyDescent="0.25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 x14ac:dyDescent="0.25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 x14ac:dyDescent="0.25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 x14ac:dyDescent="0.25">
      <c r="A156" s="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 x14ac:dyDescent="0.25">
      <c r="A157" s="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 x14ac:dyDescent="0.25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 x14ac:dyDescent="0.25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 x14ac:dyDescent="0.25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 x14ac:dyDescent="0.25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 x14ac:dyDescent="0.25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 x14ac:dyDescent="0.25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 x14ac:dyDescent="0.25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 x14ac:dyDescent="0.25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 x14ac:dyDescent="0.25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 x14ac:dyDescent="0.25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 x14ac:dyDescent="0.25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 x14ac:dyDescent="0.25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 x14ac:dyDescent="0.25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 x14ac:dyDescent="0.25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 x14ac:dyDescent="0.25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 x14ac:dyDescent="0.25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 x14ac:dyDescent="0.25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 x14ac:dyDescent="0.25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 x14ac:dyDescent="0.25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 x14ac:dyDescent="0.25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 x14ac:dyDescent="0.25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 x14ac:dyDescent="0.25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 x14ac:dyDescent="0.25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 x14ac:dyDescent="0.25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 x14ac:dyDescent="0.25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 x14ac:dyDescent="0.25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 x14ac:dyDescent="0.25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 x14ac:dyDescent="0.25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 x14ac:dyDescent="0.25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 x14ac:dyDescent="0.25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 x14ac:dyDescent="0.25">
      <c r="A188" s="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 x14ac:dyDescent="0.25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 x14ac:dyDescent="0.25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 x14ac:dyDescent="0.25">
      <c r="A191" s="8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 x14ac:dyDescent="0.25">
      <c r="A192" s="8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 x14ac:dyDescent="0.25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 x14ac:dyDescent="0.25">
      <c r="A194" s="8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 x14ac:dyDescent="0.25">
      <c r="A195" s="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 x14ac:dyDescent="0.25">
      <c r="A196" s="8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 x14ac:dyDescent="0.25">
      <c r="A197" s="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 x14ac:dyDescent="0.25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 x14ac:dyDescent="0.25">
      <c r="A199" s="8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 x14ac:dyDescent="0.25">
      <c r="A200" s="8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 x14ac:dyDescent="0.25">
      <c r="A201" s="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 x14ac:dyDescent="0.25">
      <c r="A202" s="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 x14ac:dyDescent="0.25">
      <c r="A203" s="8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 x14ac:dyDescent="0.25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 x14ac:dyDescent="0.25">
      <c r="A205" s="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 x14ac:dyDescent="0.25">
      <c r="A206" s="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 x14ac:dyDescent="0.25">
      <c r="A207" s="8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 x14ac:dyDescent="0.25">
      <c r="A208" s="8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 x14ac:dyDescent="0.25">
      <c r="A209" s="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 x14ac:dyDescent="0.25">
      <c r="A210" s="8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 x14ac:dyDescent="0.25">
      <c r="A211" s="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 x14ac:dyDescent="0.25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 x14ac:dyDescent="0.25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 x14ac:dyDescent="0.25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 x14ac:dyDescent="0.25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 x14ac:dyDescent="0.25">
      <c r="A216" s="8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 x14ac:dyDescent="0.25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 x14ac:dyDescent="0.25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 x14ac:dyDescent="0.25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 x14ac:dyDescent="0.25">
      <c r="A220" s="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 x14ac:dyDescent="0.25">
      <c r="A221" s="10"/>
    </row>
    <row r="222" spans="1:21" ht="15.75" customHeight="1" x14ac:dyDescent="0.25">
      <c r="A222" s="10"/>
    </row>
    <row r="223" spans="1:21" ht="15.75" customHeight="1" x14ac:dyDescent="0.25">
      <c r="A223" s="10"/>
    </row>
    <row r="224" spans="1:21" ht="15.75" customHeight="1" x14ac:dyDescent="0.25">
      <c r="A224" s="10"/>
    </row>
    <row r="225" spans="1:1" ht="15.75" customHeight="1" x14ac:dyDescent="0.25">
      <c r="A225" s="10"/>
    </row>
    <row r="226" spans="1:1" ht="15.75" customHeight="1" x14ac:dyDescent="0.25">
      <c r="A226" s="10"/>
    </row>
    <row r="227" spans="1:1" ht="15.75" customHeight="1" x14ac:dyDescent="0.25">
      <c r="A227" s="10"/>
    </row>
    <row r="228" spans="1:1" ht="15.75" customHeight="1" x14ac:dyDescent="0.25">
      <c r="A228" s="10"/>
    </row>
    <row r="229" spans="1:1" ht="15.75" customHeight="1" x14ac:dyDescent="0.25">
      <c r="A229" s="10"/>
    </row>
    <row r="230" spans="1:1" ht="15.75" customHeight="1" x14ac:dyDescent="0.25">
      <c r="A230" s="10"/>
    </row>
    <row r="231" spans="1:1" ht="15.75" customHeight="1" x14ac:dyDescent="0.25">
      <c r="A231" s="10"/>
    </row>
    <row r="232" spans="1:1" ht="15.75" customHeight="1" x14ac:dyDescent="0.25">
      <c r="A232" s="10"/>
    </row>
    <row r="233" spans="1:1" ht="15.75" customHeight="1" x14ac:dyDescent="0.25">
      <c r="A233" s="10"/>
    </row>
    <row r="234" spans="1:1" ht="15.75" customHeight="1" x14ac:dyDescent="0.25">
      <c r="A234" s="10"/>
    </row>
    <row r="235" spans="1:1" ht="15.75" customHeight="1" x14ac:dyDescent="0.25">
      <c r="A235" s="10"/>
    </row>
    <row r="236" spans="1:1" ht="15.75" customHeight="1" x14ac:dyDescent="0.25">
      <c r="A236" s="10"/>
    </row>
    <row r="237" spans="1:1" ht="15.75" customHeight="1" x14ac:dyDescent="0.25">
      <c r="A237" s="10"/>
    </row>
    <row r="238" spans="1:1" ht="15.75" customHeight="1" x14ac:dyDescent="0.25">
      <c r="A238" s="10"/>
    </row>
    <row r="239" spans="1:1" ht="15.75" customHeight="1" x14ac:dyDescent="0.25">
      <c r="A239" s="10"/>
    </row>
    <row r="240" spans="1:1" ht="15.75" customHeight="1" x14ac:dyDescent="0.25">
      <c r="A240" s="10"/>
    </row>
    <row r="241" spans="1:1" ht="15.75" customHeight="1" x14ac:dyDescent="0.25">
      <c r="A241" s="10"/>
    </row>
    <row r="242" spans="1:1" ht="15.75" customHeight="1" x14ac:dyDescent="0.25">
      <c r="A242" s="10"/>
    </row>
    <row r="243" spans="1:1" ht="15.75" customHeight="1" x14ac:dyDescent="0.25">
      <c r="A243" s="10"/>
    </row>
    <row r="244" spans="1:1" ht="15.75" customHeight="1" x14ac:dyDescent="0.25">
      <c r="A244" s="10"/>
    </row>
    <row r="245" spans="1:1" ht="15.75" customHeight="1" x14ac:dyDescent="0.25">
      <c r="A245" s="10"/>
    </row>
    <row r="246" spans="1:1" ht="15.75" customHeight="1" x14ac:dyDescent="0.25">
      <c r="A246" s="10"/>
    </row>
    <row r="247" spans="1:1" ht="15.75" customHeight="1" x14ac:dyDescent="0.25">
      <c r="A247" s="10"/>
    </row>
    <row r="248" spans="1:1" ht="15.75" customHeight="1" x14ac:dyDescent="0.25">
      <c r="A248" s="10"/>
    </row>
    <row r="249" spans="1:1" ht="15.75" customHeight="1" x14ac:dyDescent="0.25">
      <c r="A249" s="10"/>
    </row>
    <row r="250" spans="1:1" ht="15.75" customHeight="1" x14ac:dyDescent="0.25">
      <c r="A250" s="10"/>
    </row>
    <row r="251" spans="1:1" ht="15.75" customHeight="1" x14ac:dyDescent="0.25">
      <c r="A251" s="10"/>
    </row>
    <row r="252" spans="1:1" ht="15.75" customHeight="1" x14ac:dyDescent="0.25">
      <c r="A252" s="10"/>
    </row>
    <row r="253" spans="1:1" ht="15.75" customHeight="1" x14ac:dyDescent="0.25">
      <c r="A253" s="10"/>
    </row>
    <row r="254" spans="1:1" ht="15.75" customHeight="1" x14ac:dyDescent="0.25">
      <c r="A254" s="10"/>
    </row>
    <row r="255" spans="1:1" ht="15.75" customHeight="1" x14ac:dyDescent="0.25">
      <c r="A255" s="10"/>
    </row>
    <row r="256" spans="1:1" ht="15.75" customHeight="1" x14ac:dyDescent="0.25">
      <c r="A256" s="10"/>
    </row>
    <row r="257" spans="1:1" ht="15.75" customHeight="1" x14ac:dyDescent="0.25">
      <c r="A257" s="10"/>
    </row>
    <row r="258" spans="1:1" ht="15.75" customHeight="1" x14ac:dyDescent="0.25">
      <c r="A258" s="10"/>
    </row>
    <row r="259" spans="1:1" ht="15.75" customHeight="1" x14ac:dyDescent="0.25">
      <c r="A259" s="10"/>
    </row>
    <row r="260" spans="1:1" ht="15.75" customHeight="1" x14ac:dyDescent="0.25">
      <c r="A260" s="10"/>
    </row>
    <row r="261" spans="1:1" ht="15.75" customHeight="1" x14ac:dyDescent="0.25">
      <c r="A261" s="10"/>
    </row>
    <row r="262" spans="1:1" ht="15.75" customHeight="1" x14ac:dyDescent="0.25">
      <c r="A262" s="10"/>
    </row>
    <row r="263" spans="1:1" ht="15.75" customHeight="1" x14ac:dyDescent="0.25">
      <c r="A263" s="10"/>
    </row>
    <row r="264" spans="1:1" ht="15.75" customHeight="1" x14ac:dyDescent="0.25">
      <c r="A264" s="10"/>
    </row>
    <row r="265" spans="1:1" ht="15.75" customHeight="1" x14ac:dyDescent="0.25">
      <c r="A265" s="10"/>
    </row>
    <row r="266" spans="1:1" ht="15.75" customHeight="1" x14ac:dyDescent="0.25">
      <c r="A266" s="10"/>
    </row>
    <row r="267" spans="1:1" ht="15.75" customHeight="1" x14ac:dyDescent="0.25">
      <c r="A267" s="10"/>
    </row>
    <row r="268" spans="1:1" ht="15.75" customHeight="1" x14ac:dyDescent="0.25">
      <c r="A268" s="10"/>
    </row>
    <row r="269" spans="1:1" ht="15.75" customHeight="1" x14ac:dyDescent="0.25">
      <c r="A269" s="10"/>
    </row>
    <row r="270" spans="1:1" ht="15.75" customHeight="1" x14ac:dyDescent="0.25">
      <c r="A270" s="10"/>
    </row>
    <row r="271" spans="1:1" ht="15.75" customHeight="1" x14ac:dyDescent="0.25">
      <c r="A271" s="10"/>
    </row>
    <row r="272" spans="1:1" ht="15.75" customHeight="1" x14ac:dyDescent="0.25">
      <c r="A272" s="10"/>
    </row>
    <row r="273" spans="1:1" ht="15.75" customHeight="1" x14ac:dyDescent="0.25">
      <c r="A273" s="10"/>
    </row>
    <row r="274" spans="1:1" ht="15.75" customHeight="1" x14ac:dyDescent="0.25">
      <c r="A274" s="10"/>
    </row>
    <row r="275" spans="1:1" ht="15.75" customHeight="1" x14ac:dyDescent="0.25">
      <c r="A275" s="10"/>
    </row>
    <row r="276" spans="1:1" ht="15.75" customHeight="1" x14ac:dyDescent="0.25">
      <c r="A276" s="10"/>
    </row>
    <row r="277" spans="1:1" ht="15.75" customHeight="1" x14ac:dyDescent="0.25">
      <c r="A277" s="10"/>
    </row>
    <row r="278" spans="1:1" ht="15.75" customHeight="1" x14ac:dyDescent="0.25">
      <c r="A278" s="10"/>
    </row>
    <row r="279" spans="1:1" ht="15.75" customHeight="1" x14ac:dyDescent="0.25">
      <c r="A279" s="10"/>
    </row>
    <row r="280" spans="1:1" ht="15.75" customHeight="1" x14ac:dyDescent="0.25">
      <c r="A280" s="10"/>
    </row>
    <row r="281" spans="1:1" ht="15.75" customHeight="1" x14ac:dyDescent="0.25">
      <c r="A281" s="10"/>
    </row>
    <row r="282" spans="1:1" ht="15.75" customHeight="1" x14ac:dyDescent="0.25">
      <c r="A282" s="10"/>
    </row>
    <row r="283" spans="1:1" ht="15.75" customHeight="1" x14ac:dyDescent="0.25">
      <c r="A283" s="10"/>
    </row>
    <row r="284" spans="1:1" ht="15.75" customHeight="1" x14ac:dyDescent="0.25">
      <c r="A284" s="10"/>
    </row>
    <row r="285" spans="1:1" ht="15.75" customHeight="1" x14ac:dyDescent="0.25">
      <c r="A285" s="10"/>
    </row>
    <row r="286" spans="1:1" ht="15.75" customHeight="1" x14ac:dyDescent="0.25">
      <c r="A286" s="10"/>
    </row>
    <row r="287" spans="1:1" ht="15.75" customHeight="1" x14ac:dyDescent="0.25">
      <c r="A287" s="10"/>
    </row>
    <row r="288" spans="1:1" ht="15.75" customHeight="1" x14ac:dyDescent="0.25">
      <c r="A288" s="10"/>
    </row>
    <row r="289" spans="1:1" ht="15.75" customHeight="1" x14ac:dyDescent="0.25">
      <c r="A289" s="10"/>
    </row>
    <row r="290" spans="1:1" ht="15.75" customHeight="1" x14ac:dyDescent="0.25">
      <c r="A290" s="10"/>
    </row>
    <row r="291" spans="1:1" ht="15.75" customHeight="1" x14ac:dyDescent="0.25">
      <c r="A291" s="10"/>
    </row>
    <row r="292" spans="1:1" ht="15.75" customHeight="1" x14ac:dyDescent="0.25">
      <c r="A292" s="10"/>
    </row>
    <row r="293" spans="1:1" ht="15.75" customHeight="1" x14ac:dyDescent="0.25">
      <c r="A293" s="10"/>
    </row>
    <row r="294" spans="1:1" ht="15.75" customHeight="1" x14ac:dyDescent="0.25">
      <c r="A294" s="10"/>
    </row>
    <row r="295" spans="1:1" ht="15.75" customHeight="1" x14ac:dyDescent="0.25">
      <c r="A295" s="10"/>
    </row>
    <row r="296" spans="1:1" ht="15.75" customHeight="1" x14ac:dyDescent="0.25">
      <c r="A296" s="10"/>
    </row>
    <row r="297" spans="1:1" ht="15.75" customHeight="1" x14ac:dyDescent="0.25">
      <c r="A297" s="10"/>
    </row>
    <row r="298" spans="1:1" ht="15.75" customHeight="1" x14ac:dyDescent="0.25">
      <c r="A298" s="10"/>
    </row>
    <row r="299" spans="1:1" ht="15.75" customHeight="1" x14ac:dyDescent="0.25">
      <c r="A299" s="10"/>
    </row>
    <row r="300" spans="1:1" ht="15.75" customHeight="1" x14ac:dyDescent="0.25">
      <c r="A300" s="10"/>
    </row>
    <row r="301" spans="1:1" ht="15.75" customHeight="1" x14ac:dyDescent="0.25">
      <c r="A301" s="10"/>
    </row>
    <row r="302" spans="1:1" ht="15.75" customHeight="1" x14ac:dyDescent="0.25">
      <c r="A302" s="10"/>
    </row>
    <row r="303" spans="1:1" ht="15.75" customHeight="1" x14ac:dyDescent="0.25">
      <c r="A303" s="10"/>
    </row>
    <row r="304" spans="1:1" ht="15.75" customHeight="1" x14ac:dyDescent="0.25">
      <c r="A304" s="10"/>
    </row>
    <row r="305" spans="1:1" ht="15.75" customHeight="1" x14ac:dyDescent="0.25">
      <c r="A305" s="10"/>
    </row>
    <row r="306" spans="1:1" ht="15.75" customHeight="1" x14ac:dyDescent="0.25">
      <c r="A306" s="10"/>
    </row>
    <row r="307" spans="1:1" ht="15.75" customHeight="1" x14ac:dyDescent="0.25">
      <c r="A307" s="10"/>
    </row>
    <row r="308" spans="1:1" ht="15.75" customHeight="1" x14ac:dyDescent="0.25">
      <c r="A308" s="10"/>
    </row>
    <row r="309" spans="1:1" ht="15.75" customHeight="1" x14ac:dyDescent="0.25">
      <c r="A309" s="10"/>
    </row>
    <row r="310" spans="1:1" ht="15.75" customHeight="1" x14ac:dyDescent="0.25">
      <c r="A310" s="10"/>
    </row>
    <row r="311" spans="1:1" ht="15.75" customHeight="1" x14ac:dyDescent="0.25">
      <c r="A311" s="10"/>
    </row>
    <row r="312" spans="1:1" ht="15.75" customHeight="1" x14ac:dyDescent="0.25">
      <c r="A312" s="10"/>
    </row>
    <row r="313" spans="1:1" ht="15.75" customHeight="1" x14ac:dyDescent="0.25">
      <c r="A313" s="10"/>
    </row>
    <row r="314" spans="1:1" ht="15.75" customHeight="1" x14ac:dyDescent="0.25">
      <c r="A314" s="10"/>
    </row>
    <row r="315" spans="1:1" ht="15.75" customHeight="1" x14ac:dyDescent="0.25">
      <c r="A315" s="10"/>
    </row>
    <row r="316" spans="1:1" ht="15.75" customHeight="1" x14ac:dyDescent="0.25">
      <c r="A316" s="10"/>
    </row>
    <row r="317" spans="1:1" ht="15.75" customHeight="1" x14ac:dyDescent="0.25">
      <c r="A317" s="10"/>
    </row>
    <row r="318" spans="1:1" ht="15.75" customHeight="1" x14ac:dyDescent="0.25">
      <c r="A318" s="10"/>
    </row>
    <row r="319" spans="1:1" ht="15.75" customHeight="1" x14ac:dyDescent="0.25">
      <c r="A319" s="10"/>
    </row>
    <row r="320" spans="1:1" ht="15.75" customHeight="1" x14ac:dyDescent="0.25">
      <c r="A320" s="10"/>
    </row>
    <row r="321" spans="1:1" ht="15.75" customHeight="1" x14ac:dyDescent="0.25">
      <c r="A321" s="10"/>
    </row>
    <row r="322" spans="1:1" ht="15.75" customHeight="1" x14ac:dyDescent="0.25">
      <c r="A322" s="10"/>
    </row>
    <row r="323" spans="1:1" ht="15.75" customHeight="1" x14ac:dyDescent="0.25">
      <c r="A323" s="10"/>
    </row>
    <row r="324" spans="1:1" ht="15.75" customHeight="1" x14ac:dyDescent="0.25">
      <c r="A324" s="10"/>
    </row>
    <row r="325" spans="1:1" ht="15.75" customHeight="1" x14ac:dyDescent="0.25">
      <c r="A325" s="10"/>
    </row>
    <row r="326" spans="1:1" ht="15.75" customHeight="1" x14ac:dyDescent="0.25">
      <c r="A326" s="10"/>
    </row>
    <row r="327" spans="1:1" ht="15.75" customHeight="1" x14ac:dyDescent="0.25">
      <c r="A327" s="10"/>
    </row>
    <row r="328" spans="1:1" ht="15.75" customHeight="1" x14ac:dyDescent="0.25">
      <c r="A328" s="10"/>
    </row>
    <row r="329" spans="1:1" ht="15.75" customHeight="1" x14ac:dyDescent="0.25">
      <c r="A329" s="10"/>
    </row>
    <row r="330" spans="1:1" ht="15.75" customHeight="1" x14ac:dyDescent="0.25">
      <c r="A330" s="10"/>
    </row>
    <row r="331" spans="1:1" ht="15.75" customHeight="1" x14ac:dyDescent="0.25">
      <c r="A331" s="10"/>
    </row>
    <row r="332" spans="1:1" ht="15.75" customHeight="1" x14ac:dyDescent="0.25">
      <c r="A332" s="10"/>
    </row>
    <row r="333" spans="1:1" ht="15.75" customHeight="1" x14ac:dyDescent="0.25">
      <c r="A333" s="10"/>
    </row>
    <row r="334" spans="1:1" ht="15.75" customHeight="1" x14ac:dyDescent="0.25">
      <c r="A334" s="10"/>
    </row>
    <row r="335" spans="1:1" ht="15.75" customHeight="1" x14ac:dyDescent="0.25">
      <c r="A335" s="10"/>
    </row>
    <row r="336" spans="1:1" ht="15.75" customHeight="1" x14ac:dyDescent="0.25">
      <c r="A336" s="10"/>
    </row>
    <row r="337" spans="1:1" ht="15.75" customHeight="1" x14ac:dyDescent="0.25">
      <c r="A337" s="10"/>
    </row>
    <row r="338" spans="1:1" ht="15.75" customHeight="1" x14ac:dyDescent="0.25">
      <c r="A338" s="10"/>
    </row>
    <row r="339" spans="1:1" ht="15.75" customHeight="1" x14ac:dyDescent="0.25">
      <c r="A339" s="10"/>
    </row>
    <row r="340" spans="1:1" ht="15.75" customHeight="1" x14ac:dyDescent="0.25">
      <c r="A340" s="10"/>
    </row>
    <row r="341" spans="1:1" ht="15.75" customHeight="1" x14ac:dyDescent="0.25">
      <c r="A341" s="10"/>
    </row>
    <row r="342" spans="1:1" ht="15.75" customHeight="1" x14ac:dyDescent="0.25">
      <c r="A342" s="10"/>
    </row>
    <row r="343" spans="1:1" ht="15.75" customHeight="1" x14ac:dyDescent="0.25">
      <c r="A343" s="10"/>
    </row>
    <row r="344" spans="1:1" ht="15.75" customHeight="1" x14ac:dyDescent="0.25">
      <c r="A344" s="10"/>
    </row>
    <row r="345" spans="1:1" ht="15.75" customHeight="1" x14ac:dyDescent="0.25">
      <c r="A345" s="10"/>
    </row>
    <row r="346" spans="1:1" ht="15.75" customHeight="1" x14ac:dyDescent="0.25">
      <c r="A346" s="10"/>
    </row>
    <row r="347" spans="1:1" ht="15.75" customHeight="1" x14ac:dyDescent="0.25">
      <c r="A347" s="10"/>
    </row>
    <row r="348" spans="1:1" ht="15.75" customHeight="1" x14ac:dyDescent="0.25">
      <c r="A348" s="10"/>
    </row>
    <row r="349" spans="1:1" ht="15.75" customHeight="1" x14ac:dyDescent="0.25">
      <c r="A349" s="10"/>
    </row>
    <row r="350" spans="1:1" ht="15.75" customHeight="1" x14ac:dyDescent="0.25">
      <c r="A350" s="10"/>
    </row>
    <row r="351" spans="1:1" ht="15.75" customHeight="1" x14ac:dyDescent="0.25">
      <c r="A351" s="10"/>
    </row>
    <row r="352" spans="1:1" ht="15.75" customHeight="1" x14ac:dyDescent="0.25">
      <c r="A352" s="10"/>
    </row>
    <row r="353" spans="1:1" ht="15.75" customHeight="1" x14ac:dyDescent="0.25">
      <c r="A353" s="10"/>
    </row>
    <row r="354" spans="1:1" ht="15.75" customHeight="1" x14ac:dyDescent="0.25">
      <c r="A354" s="10"/>
    </row>
    <row r="355" spans="1:1" ht="15.75" customHeight="1" x14ac:dyDescent="0.25">
      <c r="A355" s="10"/>
    </row>
    <row r="356" spans="1:1" ht="15.75" customHeight="1" x14ac:dyDescent="0.25">
      <c r="A356" s="10"/>
    </row>
    <row r="357" spans="1:1" ht="15.75" customHeight="1" x14ac:dyDescent="0.25">
      <c r="A357" s="10"/>
    </row>
    <row r="358" spans="1:1" ht="15.75" customHeight="1" x14ac:dyDescent="0.25">
      <c r="A358" s="10"/>
    </row>
    <row r="359" spans="1:1" ht="15.75" customHeight="1" x14ac:dyDescent="0.25">
      <c r="A359" s="10"/>
    </row>
    <row r="360" spans="1:1" ht="15.75" customHeight="1" x14ac:dyDescent="0.25">
      <c r="A360" s="10"/>
    </row>
    <row r="361" spans="1:1" ht="15.75" customHeight="1" x14ac:dyDescent="0.25">
      <c r="A361" s="10"/>
    </row>
    <row r="362" spans="1:1" ht="15.75" customHeight="1" x14ac:dyDescent="0.25">
      <c r="A362" s="10"/>
    </row>
    <row r="363" spans="1:1" ht="15.75" customHeight="1" x14ac:dyDescent="0.25">
      <c r="A363" s="10"/>
    </row>
    <row r="364" spans="1:1" ht="15.75" customHeight="1" x14ac:dyDescent="0.25">
      <c r="A364" s="10"/>
    </row>
    <row r="365" spans="1:1" ht="15.75" customHeight="1" x14ac:dyDescent="0.25">
      <c r="A365" s="10"/>
    </row>
    <row r="366" spans="1:1" ht="15.75" customHeight="1" x14ac:dyDescent="0.25">
      <c r="A366" s="10"/>
    </row>
    <row r="367" spans="1:1" ht="15.75" customHeight="1" x14ac:dyDescent="0.25">
      <c r="A367" s="10"/>
    </row>
    <row r="368" spans="1:1" ht="15.75" customHeight="1" x14ac:dyDescent="0.25">
      <c r="A368" s="10"/>
    </row>
    <row r="369" spans="1:1" ht="15.75" customHeight="1" x14ac:dyDescent="0.25">
      <c r="A369" s="10"/>
    </row>
    <row r="370" spans="1:1" ht="15.75" customHeight="1" x14ac:dyDescent="0.25">
      <c r="A370" s="10"/>
    </row>
    <row r="371" spans="1:1" ht="15.75" customHeight="1" x14ac:dyDescent="0.25">
      <c r="A371" s="10"/>
    </row>
    <row r="372" spans="1:1" ht="15.75" customHeight="1" x14ac:dyDescent="0.25">
      <c r="A372" s="10"/>
    </row>
    <row r="373" spans="1:1" ht="15.75" customHeight="1" x14ac:dyDescent="0.25">
      <c r="A373" s="10"/>
    </row>
    <row r="374" spans="1:1" ht="15.75" customHeight="1" x14ac:dyDescent="0.25">
      <c r="A374" s="10"/>
    </row>
    <row r="375" spans="1:1" ht="15.75" customHeight="1" x14ac:dyDescent="0.25">
      <c r="A375" s="10"/>
    </row>
    <row r="376" spans="1:1" ht="15.75" customHeight="1" x14ac:dyDescent="0.25">
      <c r="A376" s="10"/>
    </row>
    <row r="377" spans="1:1" ht="15.75" customHeight="1" x14ac:dyDescent="0.25">
      <c r="A377" s="10"/>
    </row>
    <row r="378" spans="1:1" ht="15.75" customHeight="1" x14ac:dyDescent="0.25">
      <c r="A378" s="10"/>
    </row>
    <row r="379" spans="1:1" ht="15.75" customHeight="1" x14ac:dyDescent="0.25">
      <c r="A379" s="10"/>
    </row>
    <row r="380" spans="1:1" ht="15.75" customHeight="1" x14ac:dyDescent="0.25">
      <c r="A380" s="10"/>
    </row>
    <row r="381" spans="1:1" ht="15.75" customHeight="1" x14ac:dyDescent="0.25">
      <c r="A381" s="10"/>
    </row>
    <row r="382" spans="1:1" ht="15.75" customHeight="1" x14ac:dyDescent="0.25">
      <c r="A382" s="10"/>
    </row>
    <row r="383" spans="1:1" ht="15.75" customHeight="1" x14ac:dyDescent="0.25">
      <c r="A383" s="10"/>
    </row>
    <row r="384" spans="1:1" ht="15.75" customHeight="1" x14ac:dyDescent="0.25">
      <c r="A384" s="10"/>
    </row>
    <row r="385" spans="1:1" ht="15.75" customHeight="1" x14ac:dyDescent="0.25">
      <c r="A385" s="10"/>
    </row>
    <row r="386" spans="1:1" ht="15.75" customHeight="1" x14ac:dyDescent="0.25">
      <c r="A386" s="10"/>
    </row>
    <row r="387" spans="1:1" ht="15.75" customHeight="1" x14ac:dyDescent="0.25">
      <c r="A387" s="10"/>
    </row>
    <row r="388" spans="1:1" ht="15.75" customHeight="1" x14ac:dyDescent="0.25">
      <c r="A388" s="10"/>
    </row>
    <row r="389" spans="1:1" ht="15.75" customHeight="1" x14ac:dyDescent="0.25">
      <c r="A389" s="10"/>
    </row>
    <row r="390" spans="1:1" ht="15.75" customHeight="1" x14ac:dyDescent="0.25">
      <c r="A390" s="10"/>
    </row>
    <row r="391" spans="1:1" ht="15.75" customHeight="1" x14ac:dyDescent="0.25">
      <c r="A391" s="10"/>
    </row>
    <row r="392" spans="1:1" ht="15.75" customHeight="1" x14ac:dyDescent="0.25">
      <c r="A392" s="10"/>
    </row>
    <row r="393" spans="1:1" ht="15.75" customHeight="1" x14ac:dyDescent="0.25">
      <c r="A393" s="10"/>
    </row>
    <row r="394" spans="1:1" ht="15.75" customHeight="1" x14ac:dyDescent="0.25">
      <c r="A394" s="10"/>
    </row>
    <row r="395" spans="1:1" ht="15.75" customHeight="1" x14ac:dyDescent="0.25">
      <c r="A395" s="10"/>
    </row>
    <row r="396" spans="1:1" ht="15.75" customHeight="1" x14ac:dyDescent="0.25">
      <c r="A396" s="10"/>
    </row>
    <row r="397" spans="1:1" ht="15.75" customHeight="1" x14ac:dyDescent="0.25">
      <c r="A397" s="10"/>
    </row>
    <row r="398" spans="1:1" ht="15.75" customHeight="1" x14ac:dyDescent="0.25">
      <c r="A398" s="10"/>
    </row>
    <row r="399" spans="1:1" ht="15.75" customHeight="1" x14ac:dyDescent="0.25">
      <c r="A399" s="10"/>
    </row>
    <row r="400" spans="1:1" ht="15.75" customHeight="1" x14ac:dyDescent="0.25">
      <c r="A400" s="10"/>
    </row>
    <row r="401" spans="1:1" ht="15.75" customHeight="1" x14ac:dyDescent="0.25">
      <c r="A401" s="10"/>
    </row>
    <row r="402" spans="1:1" ht="15.75" customHeight="1" x14ac:dyDescent="0.25">
      <c r="A402" s="10"/>
    </row>
    <row r="403" spans="1:1" ht="15.75" customHeight="1" x14ac:dyDescent="0.25">
      <c r="A403" s="10"/>
    </row>
    <row r="404" spans="1:1" ht="15.75" customHeight="1" x14ac:dyDescent="0.25">
      <c r="A404" s="10"/>
    </row>
    <row r="405" spans="1:1" ht="15.75" customHeight="1" x14ac:dyDescent="0.25">
      <c r="A405" s="10"/>
    </row>
    <row r="406" spans="1:1" ht="15.75" customHeight="1" x14ac:dyDescent="0.25">
      <c r="A406" s="10"/>
    </row>
    <row r="407" spans="1:1" ht="15.75" customHeight="1" x14ac:dyDescent="0.25">
      <c r="A407" s="10"/>
    </row>
    <row r="408" spans="1:1" ht="15.75" customHeight="1" x14ac:dyDescent="0.25">
      <c r="A408" s="10"/>
    </row>
    <row r="409" spans="1:1" ht="15.75" customHeight="1" x14ac:dyDescent="0.25">
      <c r="A409" s="10"/>
    </row>
    <row r="410" spans="1:1" ht="15.75" customHeight="1" x14ac:dyDescent="0.25">
      <c r="A410" s="10"/>
    </row>
    <row r="411" spans="1:1" ht="15.75" customHeight="1" x14ac:dyDescent="0.25">
      <c r="A411" s="10"/>
    </row>
    <row r="412" spans="1:1" ht="15.75" customHeight="1" x14ac:dyDescent="0.25">
      <c r="A412" s="10"/>
    </row>
    <row r="413" spans="1:1" ht="15.75" customHeight="1" x14ac:dyDescent="0.25">
      <c r="A413" s="10"/>
    </row>
    <row r="414" spans="1:1" ht="15.75" customHeight="1" x14ac:dyDescent="0.25">
      <c r="A414" s="10"/>
    </row>
    <row r="415" spans="1:1" ht="15.75" customHeight="1" x14ac:dyDescent="0.25">
      <c r="A415" s="10"/>
    </row>
    <row r="416" spans="1:1" ht="15.75" customHeight="1" x14ac:dyDescent="0.25">
      <c r="A416" s="10"/>
    </row>
    <row r="417" spans="1:1" ht="15.75" customHeight="1" x14ac:dyDescent="0.25">
      <c r="A417" s="10"/>
    </row>
    <row r="418" spans="1:1" ht="15.75" customHeight="1" x14ac:dyDescent="0.25">
      <c r="A418" s="10"/>
    </row>
    <row r="419" spans="1:1" ht="15.75" customHeight="1" x14ac:dyDescent="0.25">
      <c r="A419" s="10"/>
    </row>
    <row r="420" spans="1:1" ht="15.75" customHeight="1" x14ac:dyDescent="0.25">
      <c r="A420" s="10"/>
    </row>
    <row r="421" spans="1:1" ht="15.75" customHeight="1" x14ac:dyDescent="0.25">
      <c r="A421" s="10"/>
    </row>
    <row r="422" spans="1:1" ht="15.75" customHeight="1" x14ac:dyDescent="0.25">
      <c r="A422" s="10"/>
    </row>
    <row r="423" spans="1:1" ht="15.75" customHeight="1" x14ac:dyDescent="0.25">
      <c r="A423" s="10"/>
    </row>
    <row r="424" spans="1:1" ht="15.75" customHeight="1" x14ac:dyDescent="0.25">
      <c r="A424" s="10"/>
    </row>
    <row r="425" spans="1:1" ht="15.75" customHeight="1" x14ac:dyDescent="0.25">
      <c r="A425" s="10"/>
    </row>
    <row r="426" spans="1:1" ht="15.75" customHeight="1" x14ac:dyDescent="0.25">
      <c r="A426" s="10"/>
    </row>
    <row r="427" spans="1:1" ht="15.75" customHeight="1" x14ac:dyDescent="0.25">
      <c r="A427" s="10"/>
    </row>
    <row r="428" spans="1:1" ht="15.75" customHeight="1" x14ac:dyDescent="0.25">
      <c r="A428" s="10"/>
    </row>
    <row r="429" spans="1:1" ht="15.75" customHeight="1" x14ac:dyDescent="0.25">
      <c r="A429" s="10"/>
    </row>
    <row r="430" spans="1:1" ht="15.75" customHeight="1" x14ac:dyDescent="0.25">
      <c r="A430" s="10"/>
    </row>
    <row r="431" spans="1:1" ht="15.75" customHeight="1" x14ac:dyDescent="0.25">
      <c r="A431" s="10"/>
    </row>
    <row r="432" spans="1:1" ht="15.75" customHeight="1" x14ac:dyDescent="0.25">
      <c r="A432" s="10"/>
    </row>
    <row r="433" spans="1:1" ht="15.75" customHeight="1" x14ac:dyDescent="0.25">
      <c r="A433" s="10"/>
    </row>
    <row r="434" spans="1:1" ht="15.75" customHeight="1" x14ac:dyDescent="0.25">
      <c r="A434" s="10"/>
    </row>
    <row r="435" spans="1:1" ht="15.75" customHeight="1" x14ac:dyDescent="0.25">
      <c r="A435" s="10"/>
    </row>
    <row r="436" spans="1:1" ht="15.75" customHeight="1" x14ac:dyDescent="0.25">
      <c r="A436" s="10"/>
    </row>
    <row r="437" spans="1:1" ht="15.75" customHeight="1" x14ac:dyDescent="0.25">
      <c r="A437" s="10"/>
    </row>
    <row r="438" spans="1:1" ht="15.75" customHeight="1" x14ac:dyDescent="0.25">
      <c r="A438" s="10"/>
    </row>
    <row r="439" spans="1:1" ht="15.75" customHeight="1" x14ac:dyDescent="0.25">
      <c r="A439" s="10"/>
    </row>
    <row r="440" spans="1:1" ht="15.75" customHeight="1" x14ac:dyDescent="0.25">
      <c r="A440" s="10"/>
    </row>
    <row r="441" spans="1:1" ht="15.75" customHeight="1" x14ac:dyDescent="0.25">
      <c r="A441" s="10"/>
    </row>
    <row r="442" spans="1:1" ht="15.75" customHeight="1" x14ac:dyDescent="0.25">
      <c r="A442" s="10"/>
    </row>
    <row r="443" spans="1:1" ht="15.75" customHeight="1" x14ac:dyDescent="0.25">
      <c r="A443" s="10"/>
    </row>
    <row r="444" spans="1:1" ht="15.75" customHeight="1" x14ac:dyDescent="0.25">
      <c r="A444" s="10"/>
    </row>
    <row r="445" spans="1:1" ht="15.75" customHeight="1" x14ac:dyDescent="0.25">
      <c r="A445" s="10"/>
    </row>
    <row r="446" spans="1:1" ht="15.75" customHeight="1" x14ac:dyDescent="0.25">
      <c r="A446" s="10"/>
    </row>
    <row r="447" spans="1:1" ht="15.75" customHeight="1" x14ac:dyDescent="0.25">
      <c r="A447" s="10"/>
    </row>
    <row r="448" spans="1:1" ht="15.75" customHeight="1" x14ac:dyDescent="0.25">
      <c r="A448" s="10"/>
    </row>
    <row r="449" spans="1:1" ht="15.75" customHeight="1" x14ac:dyDescent="0.25">
      <c r="A449" s="10"/>
    </row>
    <row r="450" spans="1:1" ht="15.75" customHeight="1" x14ac:dyDescent="0.25">
      <c r="A450" s="10"/>
    </row>
    <row r="451" spans="1:1" ht="15.75" customHeight="1" x14ac:dyDescent="0.25">
      <c r="A451" s="10"/>
    </row>
    <row r="452" spans="1:1" ht="15.75" customHeight="1" x14ac:dyDescent="0.25">
      <c r="A452" s="10"/>
    </row>
    <row r="453" spans="1:1" ht="15.75" customHeight="1" x14ac:dyDescent="0.25">
      <c r="A453" s="10"/>
    </row>
    <row r="454" spans="1:1" ht="15.75" customHeight="1" x14ac:dyDescent="0.25">
      <c r="A454" s="10"/>
    </row>
    <row r="455" spans="1:1" ht="15.75" customHeight="1" x14ac:dyDescent="0.25">
      <c r="A455" s="10"/>
    </row>
    <row r="456" spans="1:1" ht="15.75" customHeight="1" x14ac:dyDescent="0.25">
      <c r="A456" s="10"/>
    </row>
    <row r="457" spans="1:1" ht="15.75" customHeight="1" x14ac:dyDescent="0.25">
      <c r="A457" s="10"/>
    </row>
    <row r="458" spans="1:1" ht="15.75" customHeight="1" x14ac:dyDescent="0.25">
      <c r="A458" s="10"/>
    </row>
    <row r="459" spans="1:1" ht="15.75" customHeight="1" x14ac:dyDescent="0.25">
      <c r="A459" s="10"/>
    </row>
    <row r="460" spans="1:1" ht="15.75" customHeight="1" x14ac:dyDescent="0.25">
      <c r="A460" s="10"/>
    </row>
    <row r="461" spans="1:1" ht="15.75" customHeight="1" x14ac:dyDescent="0.25">
      <c r="A461" s="10"/>
    </row>
    <row r="462" spans="1:1" ht="15.75" customHeight="1" x14ac:dyDescent="0.25">
      <c r="A462" s="10"/>
    </row>
    <row r="463" spans="1:1" ht="15.75" customHeight="1" x14ac:dyDescent="0.25">
      <c r="A463" s="10"/>
    </row>
    <row r="464" spans="1:1" ht="15.75" customHeight="1" x14ac:dyDescent="0.25">
      <c r="A464" s="10"/>
    </row>
    <row r="465" spans="1:1" ht="15.75" customHeight="1" x14ac:dyDescent="0.25">
      <c r="A465" s="10"/>
    </row>
    <row r="466" spans="1:1" ht="15.75" customHeight="1" x14ac:dyDescent="0.25">
      <c r="A466" s="10"/>
    </row>
    <row r="467" spans="1:1" ht="15.75" customHeight="1" x14ac:dyDescent="0.25">
      <c r="A467" s="10"/>
    </row>
    <row r="468" spans="1:1" ht="15.75" customHeight="1" x14ac:dyDescent="0.25">
      <c r="A468" s="10"/>
    </row>
    <row r="469" spans="1:1" ht="15.75" customHeight="1" x14ac:dyDescent="0.25">
      <c r="A469" s="10"/>
    </row>
    <row r="470" spans="1:1" ht="15.75" customHeight="1" x14ac:dyDescent="0.25">
      <c r="A470" s="10"/>
    </row>
    <row r="471" spans="1:1" ht="15.75" customHeight="1" x14ac:dyDescent="0.25">
      <c r="A471" s="10"/>
    </row>
    <row r="472" spans="1:1" ht="15.75" customHeight="1" x14ac:dyDescent="0.25">
      <c r="A472" s="10"/>
    </row>
    <row r="473" spans="1:1" ht="15.75" customHeight="1" x14ac:dyDescent="0.25">
      <c r="A473" s="10"/>
    </row>
    <row r="474" spans="1:1" ht="15.75" customHeight="1" x14ac:dyDescent="0.25">
      <c r="A474" s="10"/>
    </row>
    <row r="475" spans="1:1" ht="15.75" customHeight="1" x14ac:dyDescent="0.25">
      <c r="A475" s="10"/>
    </row>
    <row r="476" spans="1:1" ht="15.75" customHeight="1" x14ac:dyDescent="0.25">
      <c r="A476" s="10"/>
    </row>
    <row r="477" spans="1:1" ht="15.75" customHeight="1" x14ac:dyDescent="0.25">
      <c r="A477" s="10"/>
    </row>
    <row r="478" spans="1:1" ht="15.75" customHeight="1" x14ac:dyDescent="0.25">
      <c r="A478" s="10"/>
    </row>
    <row r="479" spans="1:1" ht="15.75" customHeight="1" x14ac:dyDescent="0.25">
      <c r="A479" s="10"/>
    </row>
    <row r="480" spans="1:1" ht="15.75" customHeight="1" x14ac:dyDescent="0.25">
      <c r="A480" s="10"/>
    </row>
    <row r="481" spans="1:1" ht="15.75" customHeight="1" x14ac:dyDescent="0.25">
      <c r="A481" s="10"/>
    </row>
    <row r="482" spans="1:1" ht="15.75" customHeight="1" x14ac:dyDescent="0.25">
      <c r="A482" s="10"/>
    </row>
    <row r="483" spans="1:1" ht="15.75" customHeight="1" x14ac:dyDescent="0.25">
      <c r="A483" s="10"/>
    </row>
    <row r="484" spans="1:1" ht="15.75" customHeight="1" x14ac:dyDescent="0.25">
      <c r="A484" s="10"/>
    </row>
    <row r="485" spans="1:1" ht="15.75" customHeight="1" x14ac:dyDescent="0.25">
      <c r="A485" s="10"/>
    </row>
    <row r="486" spans="1:1" ht="15.75" customHeight="1" x14ac:dyDescent="0.25">
      <c r="A486" s="10"/>
    </row>
    <row r="487" spans="1:1" ht="15.75" customHeight="1" x14ac:dyDescent="0.25">
      <c r="A487" s="10"/>
    </row>
    <row r="488" spans="1:1" ht="15.75" customHeight="1" x14ac:dyDescent="0.25">
      <c r="A488" s="10"/>
    </row>
    <row r="489" spans="1:1" ht="15.75" customHeight="1" x14ac:dyDescent="0.25">
      <c r="A489" s="10"/>
    </row>
    <row r="490" spans="1:1" ht="15.75" customHeight="1" x14ac:dyDescent="0.25">
      <c r="A490" s="10"/>
    </row>
    <row r="491" spans="1:1" ht="15.75" customHeight="1" x14ac:dyDescent="0.25">
      <c r="A491" s="10"/>
    </row>
    <row r="492" spans="1:1" ht="15.75" customHeight="1" x14ac:dyDescent="0.25">
      <c r="A492" s="10"/>
    </row>
    <row r="493" spans="1:1" ht="15.75" customHeight="1" x14ac:dyDescent="0.25">
      <c r="A493" s="10"/>
    </row>
    <row r="494" spans="1:1" ht="15.75" customHeight="1" x14ac:dyDescent="0.25">
      <c r="A494" s="10"/>
    </row>
    <row r="495" spans="1:1" ht="15.75" customHeight="1" x14ac:dyDescent="0.25">
      <c r="A495" s="10"/>
    </row>
    <row r="496" spans="1:1" ht="15.75" customHeight="1" x14ac:dyDescent="0.25">
      <c r="A496" s="10"/>
    </row>
    <row r="497" spans="1:1" ht="15.75" customHeight="1" x14ac:dyDescent="0.25">
      <c r="A497" s="10"/>
    </row>
    <row r="498" spans="1:1" ht="15.75" customHeight="1" x14ac:dyDescent="0.25">
      <c r="A498" s="10"/>
    </row>
    <row r="499" spans="1:1" ht="15.75" customHeight="1" x14ac:dyDescent="0.25">
      <c r="A499" s="10"/>
    </row>
    <row r="500" spans="1:1" ht="15.75" customHeight="1" x14ac:dyDescent="0.25">
      <c r="A500" s="10"/>
    </row>
    <row r="501" spans="1:1" ht="15.75" customHeight="1" x14ac:dyDescent="0.25">
      <c r="A501" s="10"/>
    </row>
    <row r="502" spans="1:1" ht="15.75" customHeight="1" x14ac:dyDescent="0.25">
      <c r="A502" s="10"/>
    </row>
    <row r="503" spans="1:1" ht="15.75" customHeight="1" x14ac:dyDescent="0.25">
      <c r="A503" s="10"/>
    </row>
    <row r="504" spans="1:1" ht="15.75" customHeight="1" x14ac:dyDescent="0.25">
      <c r="A504" s="10"/>
    </row>
    <row r="505" spans="1:1" ht="15.75" customHeight="1" x14ac:dyDescent="0.25">
      <c r="A505" s="10"/>
    </row>
    <row r="506" spans="1:1" ht="15.75" customHeight="1" x14ac:dyDescent="0.25">
      <c r="A506" s="10"/>
    </row>
    <row r="507" spans="1:1" ht="15.75" customHeight="1" x14ac:dyDescent="0.25">
      <c r="A507" s="10"/>
    </row>
    <row r="508" spans="1:1" ht="15.75" customHeight="1" x14ac:dyDescent="0.25">
      <c r="A508" s="10"/>
    </row>
    <row r="509" spans="1:1" ht="15.75" customHeight="1" x14ac:dyDescent="0.25">
      <c r="A509" s="10"/>
    </row>
    <row r="510" spans="1:1" ht="15.75" customHeight="1" x14ac:dyDescent="0.25">
      <c r="A510" s="10"/>
    </row>
    <row r="511" spans="1:1" ht="15.75" customHeight="1" x14ac:dyDescent="0.25">
      <c r="A511" s="10"/>
    </row>
    <row r="512" spans="1:1" ht="15.75" customHeight="1" x14ac:dyDescent="0.25">
      <c r="A512" s="10"/>
    </row>
    <row r="513" spans="1:1" ht="15.75" customHeight="1" x14ac:dyDescent="0.25">
      <c r="A513" s="10"/>
    </row>
    <row r="514" spans="1:1" ht="15.75" customHeight="1" x14ac:dyDescent="0.25">
      <c r="A514" s="10"/>
    </row>
    <row r="515" spans="1:1" ht="15.75" customHeight="1" x14ac:dyDescent="0.25">
      <c r="A515" s="10"/>
    </row>
    <row r="516" spans="1:1" ht="15.75" customHeight="1" x14ac:dyDescent="0.25">
      <c r="A516" s="10"/>
    </row>
    <row r="517" spans="1:1" ht="15.75" customHeight="1" x14ac:dyDescent="0.25">
      <c r="A517" s="10"/>
    </row>
    <row r="518" spans="1:1" ht="15.75" customHeight="1" x14ac:dyDescent="0.25">
      <c r="A518" s="10"/>
    </row>
    <row r="519" spans="1:1" ht="15.75" customHeight="1" x14ac:dyDescent="0.25">
      <c r="A519" s="10"/>
    </row>
    <row r="520" spans="1:1" ht="15.75" customHeight="1" x14ac:dyDescent="0.25">
      <c r="A520" s="10"/>
    </row>
    <row r="521" spans="1:1" ht="15.75" customHeight="1" x14ac:dyDescent="0.25">
      <c r="A521" s="10"/>
    </row>
    <row r="522" spans="1:1" ht="15.75" customHeight="1" x14ac:dyDescent="0.25">
      <c r="A522" s="10"/>
    </row>
    <row r="523" spans="1:1" ht="15.75" customHeight="1" x14ac:dyDescent="0.25">
      <c r="A523" s="10"/>
    </row>
    <row r="524" spans="1:1" ht="15.75" customHeight="1" x14ac:dyDescent="0.25">
      <c r="A524" s="10"/>
    </row>
    <row r="525" spans="1:1" ht="15.75" customHeight="1" x14ac:dyDescent="0.25">
      <c r="A525" s="10"/>
    </row>
    <row r="526" spans="1:1" ht="15.75" customHeight="1" x14ac:dyDescent="0.25">
      <c r="A526" s="10"/>
    </row>
    <row r="527" spans="1:1" ht="15.75" customHeight="1" x14ac:dyDescent="0.25">
      <c r="A527" s="10"/>
    </row>
    <row r="528" spans="1:1" ht="15.75" customHeight="1" x14ac:dyDescent="0.25">
      <c r="A528" s="10"/>
    </row>
    <row r="529" spans="1:1" ht="15.75" customHeight="1" x14ac:dyDescent="0.25">
      <c r="A529" s="10"/>
    </row>
    <row r="530" spans="1:1" ht="15.75" customHeight="1" x14ac:dyDescent="0.25">
      <c r="A530" s="10"/>
    </row>
    <row r="531" spans="1:1" ht="15.75" customHeight="1" x14ac:dyDescent="0.25">
      <c r="A531" s="10"/>
    </row>
    <row r="532" spans="1:1" ht="15.75" customHeight="1" x14ac:dyDescent="0.25">
      <c r="A532" s="10"/>
    </row>
    <row r="533" spans="1:1" ht="15.75" customHeight="1" x14ac:dyDescent="0.25">
      <c r="A533" s="10"/>
    </row>
    <row r="534" spans="1:1" ht="15.75" customHeight="1" x14ac:dyDescent="0.25">
      <c r="A534" s="10"/>
    </row>
    <row r="535" spans="1:1" ht="15.75" customHeight="1" x14ac:dyDescent="0.25">
      <c r="A535" s="10"/>
    </row>
    <row r="536" spans="1:1" ht="15.75" customHeight="1" x14ac:dyDescent="0.25">
      <c r="A536" s="10"/>
    </row>
    <row r="537" spans="1:1" ht="15.75" customHeight="1" x14ac:dyDescent="0.25">
      <c r="A537" s="10"/>
    </row>
    <row r="538" spans="1:1" ht="15.75" customHeight="1" x14ac:dyDescent="0.25">
      <c r="A538" s="10"/>
    </row>
    <row r="539" spans="1:1" ht="15.75" customHeight="1" x14ac:dyDescent="0.25">
      <c r="A539" s="10"/>
    </row>
    <row r="540" spans="1:1" ht="15.75" customHeight="1" x14ac:dyDescent="0.25">
      <c r="A540" s="10"/>
    </row>
    <row r="541" spans="1:1" ht="15.75" customHeight="1" x14ac:dyDescent="0.25">
      <c r="A541" s="10"/>
    </row>
    <row r="542" spans="1:1" ht="15.75" customHeight="1" x14ac:dyDescent="0.25">
      <c r="A542" s="10"/>
    </row>
    <row r="543" spans="1:1" ht="15.75" customHeight="1" x14ac:dyDescent="0.25">
      <c r="A543" s="10"/>
    </row>
    <row r="544" spans="1:1" ht="15.75" customHeight="1" x14ac:dyDescent="0.25">
      <c r="A544" s="10"/>
    </row>
    <row r="545" spans="1:1" ht="15.75" customHeight="1" x14ac:dyDescent="0.25">
      <c r="A545" s="10"/>
    </row>
    <row r="546" spans="1:1" ht="15.75" customHeight="1" x14ac:dyDescent="0.25">
      <c r="A546" s="10"/>
    </row>
    <row r="547" spans="1:1" ht="15.75" customHeight="1" x14ac:dyDescent="0.25">
      <c r="A547" s="10"/>
    </row>
    <row r="548" spans="1:1" ht="15.75" customHeight="1" x14ac:dyDescent="0.25">
      <c r="A548" s="10"/>
    </row>
    <row r="549" spans="1:1" ht="15.75" customHeight="1" x14ac:dyDescent="0.25">
      <c r="A549" s="10"/>
    </row>
    <row r="550" spans="1:1" ht="15.75" customHeight="1" x14ac:dyDescent="0.25">
      <c r="A550" s="10"/>
    </row>
    <row r="551" spans="1:1" ht="15.75" customHeight="1" x14ac:dyDescent="0.25">
      <c r="A551" s="10"/>
    </row>
    <row r="552" spans="1:1" ht="15.75" customHeight="1" x14ac:dyDescent="0.25">
      <c r="A552" s="10"/>
    </row>
    <row r="553" spans="1:1" ht="15.75" customHeight="1" x14ac:dyDescent="0.25">
      <c r="A553" s="10"/>
    </row>
    <row r="554" spans="1:1" ht="15.75" customHeight="1" x14ac:dyDescent="0.25">
      <c r="A554" s="10"/>
    </row>
    <row r="555" spans="1:1" ht="15.75" customHeight="1" x14ac:dyDescent="0.25">
      <c r="A555" s="10"/>
    </row>
    <row r="556" spans="1:1" ht="15.75" customHeight="1" x14ac:dyDescent="0.25">
      <c r="A556" s="10"/>
    </row>
    <row r="557" spans="1:1" ht="15.75" customHeight="1" x14ac:dyDescent="0.25">
      <c r="A557" s="10"/>
    </row>
    <row r="558" spans="1:1" ht="15.75" customHeight="1" x14ac:dyDescent="0.25">
      <c r="A558" s="10"/>
    </row>
    <row r="559" spans="1:1" ht="15.75" customHeight="1" x14ac:dyDescent="0.25">
      <c r="A559" s="10"/>
    </row>
    <row r="560" spans="1:1" ht="15.75" customHeight="1" x14ac:dyDescent="0.25">
      <c r="A560" s="10"/>
    </row>
    <row r="561" spans="1:1" ht="15.75" customHeight="1" x14ac:dyDescent="0.25">
      <c r="A561" s="10"/>
    </row>
    <row r="562" spans="1:1" ht="15.75" customHeight="1" x14ac:dyDescent="0.25">
      <c r="A562" s="10"/>
    </row>
    <row r="563" spans="1:1" ht="15.75" customHeight="1" x14ac:dyDescent="0.25">
      <c r="A563" s="10"/>
    </row>
    <row r="564" spans="1:1" ht="15.75" customHeight="1" x14ac:dyDescent="0.25">
      <c r="A564" s="10"/>
    </row>
    <row r="565" spans="1:1" ht="15.75" customHeight="1" x14ac:dyDescent="0.25">
      <c r="A565" s="10"/>
    </row>
    <row r="566" spans="1:1" ht="15.75" customHeight="1" x14ac:dyDescent="0.25">
      <c r="A566" s="10"/>
    </row>
    <row r="567" spans="1:1" ht="15.75" customHeight="1" x14ac:dyDescent="0.25">
      <c r="A567" s="10"/>
    </row>
    <row r="568" spans="1:1" ht="15.75" customHeight="1" x14ac:dyDescent="0.25">
      <c r="A568" s="10"/>
    </row>
    <row r="569" spans="1:1" ht="15.75" customHeight="1" x14ac:dyDescent="0.25">
      <c r="A569" s="10"/>
    </row>
    <row r="570" spans="1:1" ht="15.75" customHeight="1" x14ac:dyDescent="0.25">
      <c r="A570" s="10"/>
    </row>
    <row r="571" spans="1:1" ht="15.75" customHeight="1" x14ac:dyDescent="0.25">
      <c r="A571" s="10"/>
    </row>
    <row r="572" spans="1:1" ht="15.75" customHeight="1" x14ac:dyDescent="0.25">
      <c r="A572" s="10"/>
    </row>
    <row r="573" spans="1:1" ht="15.75" customHeight="1" x14ac:dyDescent="0.25">
      <c r="A573" s="10"/>
    </row>
    <row r="574" spans="1:1" ht="15.75" customHeight="1" x14ac:dyDescent="0.25">
      <c r="A574" s="10"/>
    </row>
    <row r="575" spans="1:1" ht="15.75" customHeight="1" x14ac:dyDescent="0.25">
      <c r="A575" s="10"/>
    </row>
    <row r="576" spans="1:1" ht="15.75" customHeight="1" x14ac:dyDescent="0.25">
      <c r="A576" s="10"/>
    </row>
    <row r="577" spans="1:1" ht="15.75" customHeight="1" x14ac:dyDescent="0.25">
      <c r="A577" s="10"/>
    </row>
    <row r="578" spans="1:1" ht="15.75" customHeight="1" x14ac:dyDescent="0.25">
      <c r="A578" s="10"/>
    </row>
    <row r="579" spans="1:1" ht="15.75" customHeight="1" x14ac:dyDescent="0.25">
      <c r="A579" s="10"/>
    </row>
    <row r="580" spans="1:1" ht="15.75" customHeight="1" x14ac:dyDescent="0.25">
      <c r="A580" s="10"/>
    </row>
    <row r="581" spans="1:1" ht="15.75" customHeight="1" x14ac:dyDescent="0.25">
      <c r="A581" s="10"/>
    </row>
    <row r="582" spans="1:1" ht="15.75" customHeight="1" x14ac:dyDescent="0.25">
      <c r="A582" s="10"/>
    </row>
    <row r="583" spans="1:1" ht="15.75" customHeight="1" x14ac:dyDescent="0.25">
      <c r="A583" s="10"/>
    </row>
    <row r="584" spans="1:1" ht="15.75" customHeight="1" x14ac:dyDescent="0.25">
      <c r="A584" s="10"/>
    </row>
    <row r="585" spans="1:1" ht="15.75" customHeight="1" x14ac:dyDescent="0.25">
      <c r="A585" s="10"/>
    </row>
    <row r="586" spans="1:1" ht="15.75" customHeight="1" x14ac:dyDescent="0.25">
      <c r="A586" s="10"/>
    </row>
    <row r="587" spans="1:1" ht="15.75" customHeight="1" x14ac:dyDescent="0.25">
      <c r="A587" s="10"/>
    </row>
    <row r="588" spans="1:1" ht="15.75" customHeight="1" x14ac:dyDescent="0.25">
      <c r="A588" s="10"/>
    </row>
    <row r="589" spans="1:1" ht="15.75" customHeight="1" x14ac:dyDescent="0.25">
      <c r="A589" s="10"/>
    </row>
    <row r="590" spans="1:1" ht="15.75" customHeight="1" x14ac:dyDescent="0.25">
      <c r="A590" s="10"/>
    </row>
    <row r="591" spans="1:1" ht="15.75" customHeight="1" x14ac:dyDescent="0.25">
      <c r="A591" s="10"/>
    </row>
    <row r="592" spans="1:1" ht="15.75" customHeight="1" x14ac:dyDescent="0.25">
      <c r="A592" s="10"/>
    </row>
    <row r="593" spans="1:1" ht="15.75" customHeight="1" x14ac:dyDescent="0.25">
      <c r="A593" s="10"/>
    </row>
    <row r="594" spans="1:1" ht="15.75" customHeight="1" x14ac:dyDescent="0.25">
      <c r="A594" s="10"/>
    </row>
    <row r="595" spans="1:1" ht="15.75" customHeight="1" x14ac:dyDescent="0.25">
      <c r="A595" s="10"/>
    </row>
    <row r="596" spans="1:1" ht="15.75" customHeight="1" x14ac:dyDescent="0.25">
      <c r="A596" s="10"/>
    </row>
    <row r="597" spans="1:1" ht="15.75" customHeight="1" x14ac:dyDescent="0.25">
      <c r="A597" s="10"/>
    </row>
    <row r="598" spans="1:1" ht="15.75" customHeight="1" x14ac:dyDescent="0.25">
      <c r="A598" s="10"/>
    </row>
    <row r="599" spans="1:1" ht="15.75" customHeight="1" x14ac:dyDescent="0.25">
      <c r="A599" s="10"/>
    </row>
    <row r="600" spans="1:1" ht="15.75" customHeight="1" x14ac:dyDescent="0.25">
      <c r="A600" s="10"/>
    </row>
    <row r="601" spans="1:1" ht="15.75" customHeight="1" x14ac:dyDescent="0.25">
      <c r="A601" s="10"/>
    </row>
    <row r="602" spans="1:1" ht="15.75" customHeight="1" x14ac:dyDescent="0.25">
      <c r="A602" s="10"/>
    </row>
    <row r="603" spans="1:1" ht="15.75" customHeight="1" x14ac:dyDescent="0.25">
      <c r="A603" s="10"/>
    </row>
    <row r="604" spans="1:1" ht="15.75" customHeight="1" x14ac:dyDescent="0.25">
      <c r="A604" s="10"/>
    </row>
    <row r="605" spans="1:1" ht="15.75" customHeight="1" x14ac:dyDescent="0.25">
      <c r="A605" s="10"/>
    </row>
    <row r="606" spans="1:1" ht="15.75" customHeight="1" x14ac:dyDescent="0.25">
      <c r="A606" s="10"/>
    </row>
    <row r="607" spans="1:1" ht="15.75" customHeight="1" x14ac:dyDescent="0.25">
      <c r="A607" s="10"/>
    </row>
    <row r="608" spans="1:1" ht="15.75" customHeight="1" x14ac:dyDescent="0.25">
      <c r="A608" s="10"/>
    </row>
    <row r="609" spans="1:1" ht="15.75" customHeight="1" x14ac:dyDescent="0.25">
      <c r="A609" s="10"/>
    </row>
    <row r="610" spans="1:1" ht="15.75" customHeight="1" x14ac:dyDescent="0.25">
      <c r="A610" s="10"/>
    </row>
    <row r="611" spans="1:1" ht="15.75" customHeight="1" x14ac:dyDescent="0.25">
      <c r="A611" s="10"/>
    </row>
    <row r="612" spans="1:1" ht="15.75" customHeight="1" x14ac:dyDescent="0.25">
      <c r="A612" s="10"/>
    </row>
    <row r="613" spans="1:1" ht="15.75" customHeight="1" x14ac:dyDescent="0.25">
      <c r="A613" s="10"/>
    </row>
    <row r="614" spans="1:1" ht="15.75" customHeight="1" x14ac:dyDescent="0.25">
      <c r="A614" s="10"/>
    </row>
    <row r="615" spans="1:1" ht="15.75" customHeight="1" x14ac:dyDescent="0.25">
      <c r="A615" s="10"/>
    </row>
    <row r="616" spans="1:1" ht="15.75" customHeight="1" x14ac:dyDescent="0.25">
      <c r="A616" s="10"/>
    </row>
    <row r="617" spans="1:1" ht="15.75" customHeight="1" x14ac:dyDescent="0.25">
      <c r="A617" s="10"/>
    </row>
    <row r="618" spans="1:1" ht="15.75" customHeight="1" x14ac:dyDescent="0.25">
      <c r="A618" s="10"/>
    </row>
    <row r="619" spans="1:1" ht="15.75" customHeight="1" x14ac:dyDescent="0.25">
      <c r="A619" s="10"/>
    </row>
    <row r="620" spans="1:1" ht="15.75" customHeight="1" x14ac:dyDescent="0.25">
      <c r="A620" s="10"/>
    </row>
    <row r="621" spans="1:1" ht="15.75" customHeight="1" x14ac:dyDescent="0.25">
      <c r="A621" s="10"/>
    </row>
    <row r="622" spans="1:1" ht="15.75" customHeight="1" x14ac:dyDescent="0.25">
      <c r="A622" s="10"/>
    </row>
    <row r="623" spans="1:1" ht="15.75" customHeight="1" x14ac:dyDescent="0.25">
      <c r="A623" s="10"/>
    </row>
    <row r="624" spans="1:1" ht="15.75" customHeight="1" x14ac:dyDescent="0.25">
      <c r="A624" s="10"/>
    </row>
    <row r="625" spans="1:1" ht="15.75" customHeight="1" x14ac:dyDescent="0.25">
      <c r="A625" s="10"/>
    </row>
    <row r="626" spans="1:1" ht="15.75" customHeight="1" x14ac:dyDescent="0.25">
      <c r="A626" s="10"/>
    </row>
    <row r="627" spans="1:1" ht="15.75" customHeight="1" x14ac:dyDescent="0.25">
      <c r="A627" s="10"/>
    </row>
    <row r="628" spans="1:1" ht="15.75" customHeight="1" x14ac:dyDescent="0.25">
      <c r="A628" s="10"/>
    </row>
    <row r="629" spans="1:1" ht="15.75" customHeight="1" x14ac:dyDescent="0.25">
      <c r="A629" s="10"/>
    </row>
    <row r="630" spans="1:1" ht="15.75" customHeight="1" x14ac:dyDescent="0.25">
      <c r="A630" s="10"/>
    </row>
    <row r="631" spans="1:1" ht="15.75" customHeight="1" x14ac:dyDescent="0.25">
      <c r="A631" s="10"/>
    </row>
    <row r="632" spans="1:1" ht="15.75" customHeight="1" x14ac:dyDescent="0.25">
      <c r="A632" s="10"/>
    </row>
    <row r="633" spans="1:1" ht="15.75" customHeight="1" x14ac:dyDescent="0.25">
      <c r="A633" s="10"/>
    </row>
    <row r="634" spans="1:1" ht="15.75" customHeight="1" x14ac:dyDescent="0.25">
      <c r="A634" s="10"/>
    </row>
    <row r="635" spans="1:1" ht="15.75" customHeight="1" x14ac:dyDescent="0.25">
      <c r="A635" s="10"/>
    </row>
    <row r="636" spans="1:1" ht="15.75" customHeight="1" x14ac:dyDescent="0.25">
      <c r="A636" s="10"/>
    </row>
    <row r="637" spans="1:1" ht="15.75" customHeight="1" x14ac:dyDescent="0.25">
      <c r="A637" s="10"/>
    </row>
    <row r="638" spans="1:1" ht="15.75" customHeight="1" x14ac:dyDescent="0.25">
      <c r="A638" s="10"/>
    </row>
    <row r="639" spans="1:1" ht="15.75" customHeight="1" x14ac:dyDescent="0.25">
      <c r="A639" s="10"/>
    </row>
    <row r="640" spans="1:1" ht="15.75" customHeight="1" x14ac:dyDescent="0.25">
      <c r="A640" s="10"/>
    </row>
    <row r="641" spans="1:1" ht="15.75" customHeight="1" x14ac:dyDescent="0.25">
      <c r="A641" s="10"/>
    </row>
    <row r="642" spans="1:1" ht="15.75" customHeight="1" x14ac:dyDescent="0.25">
      <c r="A642" s="10"/>
    </row>
    <row r="643" spans="1:1" ht="15.75" customHeight="1" x14ac:dyDescent="0.25">
      <c r="A643" s="10"/>
    </row>
    <row r="644" spans="1:1" ht="15.75" customHeight="1" x14ac:dyDescent="0.25">
      <c r="A644" s="10"/>
    </row>
    <row r="645" spans="1:1" ht="15.75" customHeight="1" x14ac:dyDescent="0.25">
      <c r="A645" s="10"/>
    </row>
    <row r="646" spans="1:1" ht="15.75" customHeight="1" x14ac:dyDescent="0.25">
      <c r="A646" s="10"/>
    </row>
    <row r="647" spans="1:1" ht="15.75" customHeight="1" x14ac:dyDescent="0.25">
      <c r="A647" s="10"/>
    </row>
    <row r="648" spans="1:1" ht="15.75" customHeight="1" x14ac:dyDescent="0.25">
      <c r="A648" s="10"/>
    </row>
    <row r="649" spans="1:1" ht="15.75" customHeight="1" x14ac:dyDescent="0.25">
      <c r="A649" s="10"/>
    </row>
    <row r="650" spans="1:1" ht="15.75" customHeight="1" x14ac:dyDescent="0.25">
      <c r="A650" s="10"/>
    </row>
    <row r="651" spans="1:1" ht="15.75" customHeight="1" x14ac:dyDescent="0.25">
      <c r="A651" s="10"/>
    </row>
    <row r="652" spans="1:1" ht="15.75" customHeight="1" x14ac:dyDescent="0.25">
      <c r="A652" s="10"/>
    </row>
    <row r="653" spans="1:1" ht="15.75" customHeight="1" x14ac:dyDescent="0.25">
      <c r="A653" s="10"/>
    </row>
    <row r="654" spans="1:1" ht="15.75" customHeight="1" x14ac:dyDescent="0.25">
      <c r="A654" s="10"/>
    </row>
    <row r="655" spans="1:1" ht="15.75" customHeight="1" x14ac:dyDescent="0.25">
      <c r="A655" s="10"/>
    </row>
    <row r="656" spans="1:1" ht="15.75" customHeight="1" x14ac:dyDescent="0.25">
      <c r="A656" s="10"/>
    </row>
    <row r="657" spans="1:1" ht="15.75" customHeight="1" x14ac:dyDescent="0.25">
      <c r="A657" s="10"/>
    </row>
    <row r="658" spans="1:1" ht="15.75" customHeight="1" x14ac:dyDescent="0.25">
      <c r="A658" s="10"/>
    </row>
    <row r="659" spans="1:1" ht="15.75" customHeight="1" x14ac:dyDescent="0.25">
      <c r="A659" s="10"/>
    </row>
    <row r="660" spans="1:1" ht="15.75" customHeight="1" x14ac:dyDescent="0.25">
      <c r="A660" s="10"/>
    </row>
    <row r="661" spans="1:1" ht="15.75" customHeight="1" x14ac:dyDescent="0.25">
      <c r="A661" s="10"/>
    </row>
    <row r="662" spans="1:1" ht="15.75" customHeight="1" x14ac:dyDescent="0.25">
      <c r="A662" s="10"/>
    </row>
    <row r="663" spans="1:1" ht="15.75" customHeight="1" x14ac:dyDescent="0.25">
      <c r="A663" s="10"/>
    </row>
    <row r="664" spans="1:1" ht="15.75" customHeight="1" x14ac:dyDescent="0.25">
      <c r="A664" s="10"/>
    </row>
    <row r="665" spans="1:1" ht="15.75" customHeight="1" x14ac:dyDescent="0.25">
      <c r="A665" s="10"/>
    </row>
    <row r="666" spans="1:1" ht="15.75" customHeight="1" x14ac:dyDescent="0.25">
      <c r="A666" s="10"/>
    </row>
    <row r="667" spans="1:1" ht="15.75" customHeight="1" x14ac:dyDescent="0.25">
      <c r="A667" s="10"/>
    </row>
    <row r="668" spans="1:1" ht="15.75" customHeight="1" x14ac:dyDescent="0.25">
      <c r="A668" s="10"/>
    </row>
    <row r="669" spans="1:1" ht="15.75" customHeight="1" x14ac:dyDescent="0.25">
      <c r="A669" s="10"/>
    </row>
    <row r="670" spans="1:1" ht="15.75" customHeight="1" x14ac:dyDescent="0.25">
      <c r="A670" s="10"/>
    </row>
    <row r="671" spans="1:1" ht="15.75" customHeight="1" x14ac:dyDescent="0.25">
      <c r="A671" s="10"/>
    </row>
    <row r="672" spans="1:1" ht="15.75" customHeight="1" x14ac:dyDescent="0.25">
      <c r="A672" s="10"/>
    </row>
    <row r="673" spans="1:1" ht="15.75" customHeight="1" x14ac:dyDescent="0.25">
      <c r="A673" s="10"/>
    </row>
    <row r="674" spans="1:1" ht="15.75" customHeight="1" x14ac:dyDescent="0.25">
      <c r="A674" s="10"/>
    </row>
    <row r="675" spans="1:1" ht="15.75" customHeight="1" x14ac:dyDescent="0.25">
      <c r="A675" s="10"/>
    </row>
    <row r="676" spans="1:1" ht="15.75" customHeight="1" x14ac:dyDescent="0.25">
      <c r="A676" s="10"/>
    </row>
    <row r="677" spans="1:1" ht="15.75" customHeight="1" x14ac:dyDescent="0.25">
      <c r="A677" s="10"/>
    </row>
    <row r="678" spans="1:1" ht="15.75" customHeight="1" x14ac:dyDescent="0.25">
      <c r="A678" s="10"/>
    </row>
    <row r="679" spans="1:1" ht="15.75" customHeight="1" x14ac:dyDescent="0.25">
      <c r="A679" s="10"/>
    </row>
    <row r="680" spans="1:1" ht="15.75" customHeight="1" x14ac:dyDescent="0.25">
      <c r="A680" s="10"/>
    </row>
    <row r="681" spans="1:1" ht="15.75" customHeight="1" x14ac:dyDescent="0.25">
      <c r="A681" s="10"/>
    </row>
    <row r="682" spans="1:1" ht="15.75" customHeight="1" x14ac:dyDescent="0.25">
      <c r="A682" s="10"/>
    </row>
    <row r="683" spans="1:1" ht="15.75" customHeight="1" x14ac:dyDescent="0.25">
      <c r="A683" s="10"/>
    </row>
    <row r="684" spans="1:1" ht="15.75" customHeight="1" x14ac:dyDescent="0.25">
      <c r="A684" s="10"/>
    </row>
    <row r="685" spans="1:1" ht="15.75" customHeight="1" x14ac:dyDescent="0.25">
      <c r="A685" s="10"/>
    </row>
    <row r="686" spans="1:1" ht="15.75" customHeight="1" x14ac:dyDescent="0.25">
      <c r="A686" s="10"/>
    </row>
    <row r="687" spans="1:1" ht="15.75" customHeight="1" x14ac:dyDescent="0.25">
      <c r="A687" s="10"/>
    </row>
    <row r="688" spans="1:1" ht="15.75" customHeight="1" x14ac:dyDescent="0.25">
      <c r="A688" s="10"/>
    </row>
    <row r="689" spans="1:1" ht="15.75" customHeight="1" x14ac:dyDescent="0.25">
      <c r="A689" s="10"/>
    </row>
    <row r="690" spans="1:1" ht="15.75" customHeight="1" x14ac:dyDescent="0.25">
      <c r="A690" s="10"/>
    </row>
    <row r="691" spans="1:1" ht="15.75" customHeight="1" x14ac:dyDescent="0.25">
      <c r="A691" s="10"/>
    </row>
    <row r="692" spans="1:1" ht="15.75" customHeight="1" x14ac:dyDescent="0.25">
      <c r="A692" s="10"/>
    </row>
    <row r="693" spans="1:1" ht="15.75" customHeight="1" x14ac:dyDescent="0.25">
      <c r="A693" s="10"/>
    </row>
    <row r="694" spans="1:1" ht="15.75" customHeight="1" x14ac:dyDescent="0.25">
      <c r="A694" s="10"/>
    </row>
    <row r="695" spans="1:1" ht="15.75" customHeight="1" x14ac:dyDescent="0.25">
      <c r="A695" s="10"/>
    </row>
    <row r="696" spans="1:1" ht="15.75" customHeight="1" x14ac:dyDescent="0.25">
      <c r="A696" s="10"/>
    </row>
    <row r="697" spans="1:1" ht="15.75" customHeight="1" x14ac:dyDescent="0.25">
      <c r="A697" s="10"/>
    </row>
    <row r="698" spans="1:1" ht="15.75" customHeight="1" x14ac:dyDescent="0.25">
      <c r="A698" s="10"/>
    </row>
    <row r="699" spans="1:1" ht="15.75" customHeight="1" x14ac:dyDescent="0.25">
      <c r="A699" s="10"/>
    </row>
    <row r="700" spans="1:1" ht="15.75" customHeight="1" x14ac:dyDescent="0.25">
      <c r="A700" s="10"/>
    </row>
    <row r="701" spans="1:1" ht="15.75" customHeight="1" x14ac:dyDescent="0.25">
      <c r="A701" s="10"/>
    </row>
    <row r="702" spans="1:1" ht="15.75" customHeight="1" x14ac:dyDescent="0.25">
      <c r="A702" s="10"/>
    </row>
    <row r="703" spans="1:1" ht="15.75" customHeight="1" x14ac:dyDescent="0.25">
      <c r="A703" s="10"/>
    </row>
    <row r="704" spans="1:1" ht="15.75" customHeight="1" x14ac:dyDescent="0.25">
      <c r="A704" s="10"/>
    </row>
    <row r="705" spans="1:1" ht="15.75" customHeight="1" x14ac:dyDescent="0.25">
      <c r="A705" s="10"/>
    </row>
    <row r="706" spans="1:1" ht="15.75" customHeight="1" x14ac:dyDescent="0.25">
      <c r="A706" s="10"/>
    </row>
    <row r="707" spans="1:1" ht="15.75" customHeight="1" x14ac:dyDescent="0.25">
      <c r="A707" s="10"/>
    </row>
    <row r="708" spans="1:1" ht="15.75" customHeight="1" x14ac:dyDescent="0.25">
      <c r="A708" s="10"/>
    </row>
    <row r="709" spans="1:1" ht="15.75" customHeight="1" x14ac:dyDescent="0.25">
      <c r="A709" s="10"/>
    </row>
    <row r="710" spans="1:1" ht="15.75" customHeight="1" x14ac:dyDescent="0.25">
      <c r="A710" s="10"/>
    </row>
    <row r="711" spans="1:1" ht="15.75" customHeight="1" x14ac:dyDescent="0.25">
      <c r="A711" s="10"/>
    </row>
    <row r="712" spans="1:1" ht="15.75" customHeight="1" x14ac:dyDescent="0.25">
      <c r="A712" s="10"/>
    </row>
    <row r="713" spans="1:1" ht="15.75" customHeight="1" x14ac:dyDescent="0.25">
      <c r="A713" s="10"/>
    </row>
    <row r="714" spans="1:1" ht="15.75" customHeight="1" x14ac:dyDescent="0.25">
      <c r="A714" s="10"/>
    </row>
    <row r="715" spans="1:1" ht="15.75" customHeight="1" x14ac:dyDescent="0.25">
      <c r="A715" s="10"/>
    </row>
    <row r="716" spans="1:1" ht="15.75" customHeight="1" x14ac:dyDescent="0.25">
      <c r="A716" s="10"/>
    </row>
    <row r="717" spans="1:1" ht="15.75" customHeight="1" x14ac:dyDescent="0.25">
      <c r="A717" s="10"/>
    </row>
    <row r="718" spans="1:1" ht="15.75" customHeight="1" x14ac:dyDescent="0.25">
      <c r="A718" s="10"/>
    </row>
    <row r="719" spans="1:1" ht="15.75" customHeight="1" x14ac:dyDescent="0.25">
      <c r="A719" s="10"/>
    </row>
    <row r="720" spans="1:1" ht="15.75" customHeight="1" x14ac:dyDescent="0.25">
      <c r="A720" s="10"/>
    </row>
    <row r="721" spans="1:1" ht="15.75" customHeight="1" x14ac:dyDescent="0.25">
      <c r="A721" s="10"/>
    </row>
    <row r="722" spans="1:1" ht="15.75" customHeight="1" x14ac:dyDescent="0.25">
      <c r="A722" s="10"/>
    </row>
    <row r="723" spans="1:1" ht="15.75" customHeight="1" x14ac:dyDescent="0.25">
      <c r="A723" s="10"/>
    </row>
    <row r="724" spans="1:1" ht="15.75" customHeight="1" x14ac:dyDescent="0.25">
      <c r="A724" s="10"/>
    </row>
    <row r="725" spans="1:1" ht="15.75" customHeight="1" x14ac:dyDescent="0.25">
      <c r="A725" s="10"/>
    </row>
    <row r="726" spans="1:1" ht="15.75" customHeight="1" x14ac:dyDescent="0.25">
      <c r="A726" s="10"/>
    </row>
    <row r="727" spans="1:1" ht="15.75" customHeight="1" x14ac:dyDescent="0.25">
      <c r="A727" s="10"/>
    </row>
    <row r="728" spans="1:1" ht="15.75" customHeight="1" x14ac:dyDescent="0.25">
      <c r="A728" s="10"/>
    </row>
    <row r="729" spans="1:1" ht="15.75" customHeight="1" x14ac:dyDescent="0.25">
      <c r="A729" s="10"/>
    </row>
    <row r="730" spans="1:1" ht="15.75" customHeight="1" x14ac:dyDescent="0.25">
      <c r="A730" s="10"/>
    </row>
    <row r="731" spans="1:1" ht="15.75" customHeight="1" x14ac:dyDescent="0.25">
      <c r="A731" s="10"/>
    </row>
    <row r="732" spans="1:1" ht="15.75" customHeight="1" x14ac:dyDescent="0.25">
      <c r="A732" s="10"/>
    </row>
    <row r="733" spans="1:1" ht="15.75" customHeight="1" x14ac:dyDescent="0.25">
      <c r="A733" s="10"/>
    </row>
    <row r="734" spans="1:1" ht="15.75" customHeight="1" x14ac:dyDescent="0.25">
      <c r="A734" s="10"/>
    </row>
    <row r="735" spans="1:1" ht="15.75" customHeight="1" x14ac:dyDescent="0.25">
      <c r="A735" s="10"/>
    </row>
    <row r="736" spans="1:1" ht="15.75" customHeight="1" x14ac:dyDescent="0.25">
      <c r="A736" s="10"/>
    </row>
    <row r="737" spans="1:1" ht="15.75" customHeight="1" x14ac:dyDescent="0.25">
      <c r="A737" s="10"/>
    </row>
    <row r="738" spans="1:1" ht="15.75" customHeight="1" x14ac:dyDescent="0.25">
      <c r="A738" s="10"/>
    </row>
    <row r="739" spans="1:1" ht="15.75" customHeight="1" x14ac:dyDescent="0.25">
      <c r="A739" s="10"/>
    </row>
    <row r="740" spans="1:1" ht="15.75" customHeight="1" x14ac:dyDescent="0.25">
      <c r="A740" s="10"/>
    </row>
    <row r="741" spans="1:1" ht="15.75" customHeight="1" x14ac:dyDescent="0.25">
      <c r="A741" s="10"/>
    </row>
    <row r="742" spans="1:1" ht="15.75" customHeight="1" x14ac:dyDescent="0.25">
      <c r="A742" s="10"/>
    </row>
    <row r="743" spans="1:1" ht="15.75" customHeight="1" x14ac:dyDescent="0.25">
      <c r="A743" s="10"/>
    </row>
    <row r="744" spans="1:1" ht="15.75" customHeight="1" x14ac:dyDescent="0.25">
      <c r="A744" s="10"/>
    </row>
    <row r="745" spans="1:1" ht="15.75" customHeight="1" x14ac:dyDescent="0.25">
      <c r="A745" s="10"/>
    </row>
    <row r="746" spans="1:1" ht="15.75" customHeight="1" x14ac:dyDescent="0.25">
      <c r="A746" s="10"/>
    </row>
    <row r="747" spans="1:1" ht="15.75" customHeight="1" x14ac:dyDescent="0.25">
      <c r="A747" s="10"/>
    </row>
    <row r="748" spans="1:1" ht="15.75" customHeight="1" x14ac:dyDescent="0.25">
      <c r="A748" s="10"/>
    </row>
    <row r="749" spans="1:1" ht="15.75" customHeight="1" x14ac:dyDescent="0.25">
      <c r="A749" s="10"/>
    </row>
    <row r="750" spans="1:1" ht="15.75" customHeight="1" x14ac:dyDescent="0.25">
      <c r="A750" s="10"/>
    </row>
    <row r="751" spans="1:1" ht="15.75" customHeight="1" x14ac:dyDescent="0.25">
      <c r="A751" s="10"/>
    </row>
    <row r="752" spans="1:1" ht="15.75" customHeight="1" x14ac:dyDescent="0.25">
      <c r="A752" s="10"/>
    </row>
    <row r="753" spans="1:1" ht="15.75" customHeight="1" x14ac:dyDescent="0.25">
      <c r="A753" s="10"/>
    </row>
    <row r="754" spans="1:1" ht="15.75" customHeight="1" x14ac:dyDescent="0.25">
      <c r="A754" s="10"/>
    </row>
    <row r="755" spans="1:1" ht="15.75" customHeight="1" x14ac:dyDescent="0.25">
      <c r="A755" s="10"/>
    </row>
    <row r="756" spans="1:1" ht="15.75" customHeight="1" x14ac:dyDescent="0.25">
      <c r="A756" s="10"/>
    </row>
    <row r="757" spans="1:1" ht="15.75" customHeight="1" x14ac:dyDescent="0.25">
      <c r="A757" s="10"/>
    </row>
    <row r="758" spans="1:1" ht="15.75" customHeight="1" x14ac:dyDescent="0.25">
      <c r="A758" s="10"/>
    </row>
    <row r="759" spans="1:1" ht="15.75" customHeight="1" x14ac:dyDescent="0.25">
      <c r="A759" s="10"/>
    </row>
    <row r="760" spans="1:1" ht="15.75" customHeight="1" x14ac:dyDescent="0.25">
      <c r="A760" s="10"/>
    </row>
    <row r="761" spans="1:1" ht="15.75" customHeight="1" x14ac:dyDescent="0.25">
      <c r="A761" s="10"/>
    </row>
    <row r="762" spans="1:1" ht="15.75" customHeight="1" x14ac:dyDescent="0.25">
      <c r="A762" s="10"/>
    </row>
    <row r="763" spans="1:1" ht="15.75" customHeight="1" x14ac:dyDescent="0.25">
      <c r="A763" s="10"/>
    </row>
    <row r="764" spans="1:1" ht="15.75" customHeight="1" x14ac:dyDescent="0.25">
      <c r="A764" s="10"/>
    </row>
    <row r="765" spans="1:1" ht="15.75" customHeight="1" x14ac:dyDescent="0.25">
      <c r="A765" s="10"/>
    </row>
    <row r="766" spans="1:1" ht="15.75" customHeight="1" x14ac:dyDescent="0.25">
      <c r="A766" s="10"/>
    </row>
    <row r="767" spans="1:1" ht="15.75" customHeight="1" x14ac:dyDescent="0.25">
      <c r="A767" s="10"/>
    </row>
    <row r="768" spans="1:1" ht="15.75" customHeight="1" x14ac:dyDescent="0.25">
      <c r="A768" s="10"/>
    </row>
    <row r="769" spans="1:1" ht="15.75" customHeight="1" x14ac:dyDescent="0.25">
      <c r="A769" s="10"/>
    </row>
    <row r="770" spans="1:1" ht="15.75" customHeight="1" x14ac:dyDescent="0.25">
      <c r="A770" s="10"/>
    </row>
    <row r="771" spans="1:1" ht="15.75" customHeight="1" x14ac:dyDescent="0.25">
      <c r="A771" s="10"/>
    </row>
    <row r="772" spans="1:1" ht="15.75" customHeight="1" x14ac:dyDescent="0.25">
      <c r="A772" s="10"/>
    </row>
    <row r="773" spans="1:1" ht="15.75" customHeight="1" x14ac:dyDescent="0.25">
      <c r="A773" s="10"/>
    </row>
    <row r="774" spans="1:1" ht="15.75" customHeight="1" x14ac:dyDescent="0.25">
      <c r="A774" s="10"/>
    </row>
    <row r="775" spans="1:1" ht="15.75" customHeight="1" x14ac:dyDescent="0.25">
      <c r="A775" s="10"/>
    </row>
    <row r="776" spans="1:1" ht="15.75" customHeight="1" x14ac:dyDescent="0.25">
      <c r="A776" s="10"/>
    </row>
    <row r="777" spans="1:1" ht="15.75" customHeight="1" x14ac:dyDescent="0.25">
      <c r="A777" s="10"/>
    </row>
    <row r="778" spans="1:1" ht="15.75" customHeight="1" x14ac:dyDescent="0.25">
      <c r="A778" s="10"/>
    </row>
    <row r="779" spans="1:1" ht="15.75" customHeight="1" x14ac:dyDescent="0.25">
      <c r="A779" s="10"/>
    </row>
    <row r="780" spans="1:1" ht="15.75" customHeight="1" x14ac:dyDescent="0.25">
      <c r="A780" s="10"/>
    </row>
    <row r="781" spans="1:1" ht="15.75" customHeight="1" x14ac:dyDescent="0.25">
      <c r="A781" s="10"/>
    </row>
    <row r="782" spans="1:1" ht="15.75" customHeight="1" x14ac:dyDescent="0.25">
      <c r="A782" s="10"/>
    </row>
    <row r="783" spans="1:1" ht="15.75" customHeight="1" x14ac:dyDescent="0.25">
      <c r="A783" s="10"/>
    </row>
    <row r="784" spans="1:1" ht="15.75" customHeight="1" x14ac:dyDescent="0.25">
      <c r="A784" s="10"/>
    </row>
    <row r="785" spans="1:1" ht="15.75" customHeight="1" x14ac:dyDescent="0.25">
      <c r="A785" s="10"/>
    </row>
    <row r="786" spans="1:1" ht="15.75" customHeight="1" x14ac:dyDescent="0.25">
      <c r="A786" s="10"/>
    </row>
    <row r="787" spans="1:1" ht="15.75" customHeight="1" x14ac:dyDescent="0.25">
      <c r="A787" s="10"/>
    </row>
    <row r="788" spans="1:1" ht="15.75" customHeight="1" x14ac:dyDescent="0.25">
      <c r="A788" s="10"/>
    </row>
    <row r="789" spans="1:1" ht="15.75" customHeight="1" x14ac:dyDescent="0.25">
      <c r="A789" s="10"/>
    </row>
    <row r="790" spans="1:1" ht="15.75" customHeight="1" x14ac:dyDescent="0.25">
      <c r="A790" s="10"/>
    </row>
    <row r="791" spans="1:1" ht="15.75" customHeight="1" x14ac:dyDescent="0.25">
      <c r="A791" s="10"/>
    </row>
    <row r="792" spans="1:1" ht="15.75" customHeight="1" x14ac:dyDescent="0.25">
      <c r="A792" s="10"/>
    </row>
    <row r="793" spans="1:1" ht="15.75" customHeight="1" x14ac:dyDescent="0.25">
      <c r="A793" s="10"/>
    </row>
    <row r="794" spans="1:1" ht="15.75" customHeight="1" x14ac:dyDescent="0.25">
      <c r="A794" s="10"/>
    </row>
    <row r="795" spans="1:1" ht="15.75" customHeight="1" x14ac:dyDescent="0.25">
      <c r="A795" s="10"/>
    </row>
    <row r="796" spans="1:1" ht="15.75" customHeight="1" x14ac:dyDescent="0.25">
      <c r="A796" s="10"/>
    </row>
    <row r="797" spans="1:1" ht="15.75" customHeight="1" x14ac:dyDescent="0.25">
      <c r="A797" s="10"/>
    </row>
    <row r="798" spans="1:1" ht="15.75" customHeight="1" x14ac:dyDescent="0.25">
      <c r="A798" s="10"/>
    </row>
    <row r="799" spans="1:1" ht="15.75" customHeight="1" x14ac:dyDescent="0.25">
      <c r="A799" s="10"/>
    </row>
    <row r="800" spans="1:1" ht="15.75" customHeight="1" x14ac:dyDescent="0.25">
      <c r="A800" s="10"/>
    </row>
    <row r="801" spans="1:1" ht="15.75" customHeight="1" x14ac:dyDescent="0.25">
      <c r="A801" s="10"/>
    </row>
    <row r="802" spans="1:1" ht="15.75" customHeight="1" x14ac:dyDescent="0.25">
      <c r="A802" s="10"/>
    </row>
    <row r="803" spans="1:1" ht="15.75" customHeight="1" x14ac:dyDescent="0.25">
      <c r="A803" s="10"/>
    </row>
    <row r="804" spans="1:1" ht="15.75" customHeight="1" x14ac:dyDescent="0.25">
      <c r="A804" s="10"/>
    </row>
    <row r="805" spans="1:1" ht="15.75" customHeight="1" x14ac:dyDescent="0.25">
      <c r="A805" s="10"/>
    </row>
    <row r="806" spans="1:1" ht="15.75" customHeight="1" x14ac:dyDescent="0.25">
      <c r="A806" s="10"/>
    </row>
    <row r="807" spans="1:1" ht="15.75" customHeight="1" x14ac:dyDescent="0.25">
      <c r="A807" s="10"/>
    </row>
    <row r="808" spans="1:1" ht="15.75" customHeight="1" x14ac:dyDescent="0.25">
      <c r="A808" s="10"/>
    </row>
    <row r="809" spans="1:1" ht="15.75" customHeight="1" x14ac:dyDescent="0.25">
      <c r="A809" s="10"/>
    </row>
    <row r="810" spans="1:1" ht="15.75" customHeight="1" x14ac:dyDescent="0.25">
      <c r="A810" s="10"/>
    </row>
    <row r="811" spans="1:1" ht="15.75" customHeight="1" x14ac:dyDescent="0.25">
      <c r="A811" s="10"/>
    </row>
    <row r="812" spans="1:1" ht="15.75" customHeight="1" x14ac:dyDescent="0.25">
      <c r="A812" s="10"/>
    </row>
    <row r="813" spans="1:1" ht="15.75" customHeight="1" x14ac:dyDescent="0.25">
      <c r="A813" s="10"/>
    </row>
    <row r="814" spans="1:1" ht="15.75" customHeight="1" x14ac:dyDescent="0.25">
      <c r="A814" s="10"/>
    </row>
    <row r="815" spans="1:1" ht="15.75" customHeight="1" x14ac:dyDescent="0.25">
      <c r="A815" s="10"/>
    </row>
    <row r="816" spans="1:1" ht="15.75" customHeight="1" x14ac:dyDescent="0.25">
      <c r="A816" s="10"/>
    </row>
    <row r="817" spans="1:1" ht="15.75" customHeight="1" x14ac:dyDescent="0.25">
      <c r="A817" s="10"/>
    </row>
    <row r="818" spans="1:1" ht="15.75" customHeight="1" x14ac:dyDescent="0.25">
      <c r="A818" s="10"/>
    </row>
    <row r="819" spans="1:1" ht="15.75" customHeight="1" x14ac:dyDescent="0.25">
      <c r="A819" s="10"/>
    </row>
    <row r="820" spans="1:1" ht="15.75" customHeight="1" x14ac:dyDescent="0.25">
      <c r="A820" s="10"/>
    </row>
    <row r="821" spans="1:1" ht="15.75" customHeight="1" x14ac:dyDescent="0.25">
      <c r="A821" s="10"/>
    </row>
    <row r="822" spans="1:1" ht="15.75" customHeight="1" x14ac:dyDescent="0.25">
      <c r="A822" s="10"/>
    </row>
    <row r="823" spans="1:1" ht="15.75" customHeight="1" x14ac:dyDescent="0.25">
      <c r="A823" s="10"/>
    </row>
    <row r="824" spans="1:1" ht="15.75" customHeight="1" x14ac:dyDescent="0.25">
      <c r="A824" s="10"/>
    </row>
    <row r="825" spans="1:1" ht="15.75" customHeight="1" x14ac:dyDescent="0.25">
      <c r="A825" s="10"/>
    </row>
    <row r="826" spans="1:1" ht="15.75" customHeight="1" x14ac:dyDescent="0.25">
      <c r="A826" s="10"/>
    </row>
    <row r="827" spans="1:1" ht="15.75" customHeight="1" x14ac:dyDescent="0.25">
      <c r="A827" s="10"/>
    </row>
    <row r="828" spans="1:1" ht="15.75" customHeight="1" x14ac:dyDescent="0.25">
      <c r="A828" s="10"/>
    </row>
    <row r="829" spans="1:1" ht="15.75" customHeight="1" x14ac:dyDescent="0.25">
      <c r="A829" s="10"/>
    </row>
    <row r="830" spans="1:1" ht="15.75" customHeight="1" x14ac:dyDescent="0.25">
      <c r="A830" s="10"/>
    </row>
    <row r="831" spans="1:1" ht="15.75" customHeight="1" x14ac:dyDescent="0.25">
      <c r="A831" s="10"/>
    </row>
    <row r="832" spans="1:1" ht="15.75" customHeight="1" x14ac:dyDescent="0.25">
      <c r="A832" s="10"/>
    </row>
    <row r="833" spans="1:1" ht="15.75" customHeight="1" x14ac:dyDescent="0.25">
      <c r="A833" s="10"/>
    </row>
    <row r="834" spans="1:1" ht="15.75" customHeight="1" x14ac:dyDescent="0.25">
      <c r="A834" s="10"/>
    </row>
    <row r="835" spans="1:1" ht="15.75" customHeight="1" x14ac:dyDescent="0.25">
      <c r="A835" s="10"/>
    </row>
    <row r="836" spans="1:1" ht="15.75" customHeight="1" x14ac:dyDescent="0.25">
      <c r="A836" s="10"/>
    </row>
    <row r="837" spans="1:1" ht="15.75" customHeight="1" x14ac:dyDescent="0.25">
      <c r="A837" s="10"/>
    </row>
    <row r="838" spans="1:1" ht="15.75" customHeight="1" x14ac:dyDescent="0.25">
      <c r="A838" s="10"/>
    </row>
    <row r="839" spans="1:1" ht="15.75" customHeight="1" x14ac:dyDescent="0.25">
      <c r="A839" s="10"/>
    </row>
    <row r="840" spans="1:1" ht="15.75" customHeight="1" x14ac:dyDescent="0.25">
      <c r="A840" s="10"/>
    </row>
    <row r="841" spans="1:1" ht="15.75" customHeight="1" x14ac:dyDescent="0.25">
      <c r="A841" s="10"/>
    </row>
    <row r="842" spans="1:1" ht="15.75" customHeight="1" x14ac:dyDescent="0.25">
      <c r="A842" s="10"/>
    </row>
    <row r="843" spans="1:1" ht="15.75" customHeight="1" x14ac:dyDescent="0.25">
      <c r="A843" s="10"/>
    </row>
    <row r="844" spans="1:1" ht="15.75" customHeight="1" x14ac:dyDescent="0.25">
      <c r="A844" s="10"/>
    </row>
    <row r="845" spans="1:1" ht="15.75" customHeight="1" x14ac:dyDescent="0.25">
      <c r="A845" s="10"/>
    </row>
    <row r="846" spans="1:1" ht="15.75" customHeight="1" x14ac:dyDescent="0.25">
      <c r="A846" s="10"/>
    </row>
    <row r="847" spans="1:1" ht="15.75" customHeight="1" x14ac:dyDescent="0.25">
      <c r="A847" s="10"/>
    </row>
    <row r="848" spans="1:1" ht="15.75" customHeight="1" x14ac:dyDescent="0.25">
      <c r="A848" s="10"/>
    </row>
    <row r="849" spans="1:1" ht="15.75" customHeight="1" x14ac:dyDescent="0.25">
      <c r="A849" s="10"/>
    </row>
    <row r="850" spans="1:1" ht="15.75" customHeight="1" x14ac:dyDescent="0.25">
      <c r="A850" s="10"/>
    </row>
    <row r="851" spans="1:1" ht="15.75" customHeight="1" x14ac:dyDescent="0.25">
      <c r="A851" s="10"/>
    </row>
    <row r="852" spans="1:1" ht="15.75" customHeight="1" x14ac:dyDescent="0.25">
      <c r="A852" s="10"/>
    </row>
    <row r="853" spans="1:1" ht="15.75" customHeight="1" x14ac:dyDescent="0.25">
      <c r="A853" s="10"/>
    </row>
    <row r="854" spans="1:1" ht="15.75" customHeight="1" x14ac:dyDescent="0.25">
      <c r="A854" s="10"/>
    </row>
    <row r="855" spans="1:1" ht="15.75" customHeight="1" x14ac:dyDescent="0.25">
      <c r="A855" s="10"/>
    </row>
    <row r="856" spans="1:1" ht="15.75" customHeight="1" x14ac:dyDescent="0.25">
      <c r="A856" s="10"/>
    </row>
    <row r="857" spans="1:1" ht="15.75" customHeight="1" x14ac:dyDescent="0.25">
      <c r="A857" s="10"/>
    </row>
    <row r="858" spans="1:1" ht="15.75" customHeight="1" x14ac:dyDescent="0.25">
      <c r="A858" s="10"/>
    </row>
    <row r="859" spans="1:1" ht="15.75" customHeight="1" x14ac:dyDescent="0.25">
      <c r="A859" s="10"/>
    </row>
    <row r="860" spans="1:1" ht="15.75" customHeight="1" x14ac:dyDescent="0.25">
      <c r="A860" s="10"/>
    </row>
    <row r="861" spans="1:1" ht="15.75" customHeight="1" x14ac:dyDescent="0.25">
      <c r="A861" s="10"/>
    </row>
    <row r="862" spans="1:1" ht="15.75" customHeight="1" x14ac:dyDescent="0.25">
      <c r="A862" s="10"/>
    </row>
    <row r="863" spans="1:1" ht="15.75" customHeight="1" x14ac:dyDescent="0.25">
      <c r="A863" s="10"/>
    </row>
    <row r="864" spans="1:1" ht="15.75" customHeight="1" x14ac:dyDescent="0.25">
      <c r="A864" s="10"/>
    </row>
    <row r="865" spans="1:1" ht="15.75" customHeight="1" x14ac:dyDescent="0.25">
      <c r="A865" s="10"/>
    </row>
    <row r="866" spans="1:1" ht="15.75" customHeight="1" x14ac:dyDescent="0.25">
      <c r="A866" s="10"/>
    </row>
    <row r="867" spans="1:1" ht="15.75" customHeight="1" x14ac:dyDescent="0.25">
      <c r="A867" s="10"/>
    </row>
    <row r="868" spans="1:1" ht="15.75" customHeight="1" x14ac:dyDescent="0.25">
      <c r="A868" s="10"/>
    </row>
    <row r="869" spans="1:1" ht="15.75" customHeight="1" x14ac:dyDescent="0.25">
      <c r="A869" s="10"/>
    </row>
    <row r="870" spans="1:1" ht="15.75" customHeight="1" x14ac:dyDescent="0.25">
      <c r="A870" s="10"/>
    </row>
    <row r="871" spans="1:1" ht="15.75" customHeight="1" x14ac:dyDescent="0.25">
      <c r="A871" s="10"/>
    </row>
    <row r="872" spans="1:1" ht="15.75" customHeight="1" x14ac:dyDescent="0.25">
      <c r="A872" s="10"/>
    </row>
    <row r="873" spans="1:1" ht="15.75" customHeight="1" x14ac:dyDescent="0.25">
      <c r="A873" s="10"/>
    </row>
    <row r="874" spans="1:1" ht="15.75" customHeight="1" x14ac:dyDescent="0.25">
      <c r="A874" s="10"/>
    </row>
    <row r="875" spans="1:1" ht="15.75" customHeight="1" x14ac:dyDescent="0.25">
      <c r="A875" s="10"/>
    </row>
    <row r="876" spans="1:1" ht="15.75" customHeight="1" x14ac:dyDescent="0.25">
      <c r="A876" s="10"/>
    </row>
    <row r="877" spans="1:1" ht="15.75" customHeight="1" x14ac:dyDescent="0.25">
      <c r="A877" s="10"/>
    </row>
    <row r="878" spans="1:1" ht="15.75" customHeight="1" x14ac:dyDescent="0.25">
      <c r="A878" s="10"/>
    </row>
    <row r="879" spans="1:1" ht="15.75" customHeight="1" x14ac:dyDescent="0.25">
      <c r="A879" s="10"/>
    </row>
    <row r="880" spans="1:1" ht="15.75" customHeight="1" x14ac:dyDescent="0.25">
      <c r="A880" s="10"/>
    </row>
    <row r="881" spans="1:1" ht="15.75" customHeight="1" x14ac:dyDescent="0.25">
      <c r="A881" s="10"/>
    </row>
    <row r="882" spans="1:1" ht="15.75" customHeight="1" x14ac:dyDescent="0.25">
      <c r="A882" s="10"/>
    </row>
    <row r="883" spans="1:1" ht="15.75" customHeight="1" x14ac:dyDescent="0.25">
      <c r="A883" s="10"/>
    </row>
    <row r="884" spans="1:1" ht="15.75" customHeight="1" x14ac:dyDescent="0.25">
      <c r="A884" s="10"/>
    </row>
    <row r="885" spans="1:1" ht="15.75" customHeight="1" x14ac:dyDescent="0.25">
      <c r="A885" s="10"/>
    </row>
    <row r="886" spans="1:1" ht="15.75" customHeight="1" x14ac:dyDescent="0.25">
      <c r="A886" s="10"/>
    </row>
    <row r="887" spans="1:1" ht="15.75" customHeight="1" x14ac:dyDescent="0.25">
      <c r="A887" s="10"/>
    </row>
    <row r="888" spans="1:1" ht="15.75" customHeight="1" x14ac:dyDescent="0.25">
      <c r="A888" s="10"/>
    </row>
    <row r="889" spans="1:1" ht="15.75" customHeight="1" x14ac:dyDescent="0.25">
      <c r="A889" s="10"/>
    </row>
    <row r="890" spans="1:1" ht="15.75" customHeight="1" x14ac:dyDescent="0.25">
      <c r="A890" s="10"/>
    </row>
    <row r="891" spans="1:1" ht="15.75" customHeight="1" x14ac:dyDescent="0.25">
      <c r="A891" s="10"/>
    </row>
    <row r="892" spans="1:1" ht="15.75" customHeight="1" x14ac:dyDescent="0.25">
      <c r="A892" s="10"/>
    </row>
    <row r="893" spans="1:1" ht="15.75" customHeight="1" x14ac:dyDescent="0.25">
      <c r="A893" s="10"/>
    </row>
    <row r="894" spans="1:1" ht="15.75" customHeight="1" x14ac:dyDescent="0.25">
      <c r="A894" s="10"/>
    </row>
    <row r="895" spans="1:1" ht="15.75" customHeight="1" x14ac:dyDescent="0.25">
      <c r="A895" s="10"/>
    </row>
    <row r="896" spans="1:1" ht="15.75" customHeight="1" x14ac:dyDescent="0.25">
      <c r="A896" s="10"/>
    </row>
    <row r="897" spans="1:1" ht="15.75" customHeight="1" x14ac:dyDescent="0.25">
      <c r="A897" s="10"/>
    </row>
    <row r="898" spans="1:1" ht="15.75" customHeight="1" x14ac:dyDescent="0.25">
      <c r="A898" s="10"/>
    </row>
    <row r="899" spans="1:1" ht="15.75" customHeight="1" x14ac:dyDescent="0.25">
      <c r="A899" s="10"/>
    </row>
    <row r="900" spans="1:1" ht="15.75" customHeight="1" x14ac:dyDescent="0.25">
      <c r="A900" s="10"/>
    </row>
    <row r="901" spans="1:1" ht="15.75" customHeight="1" x14ac:dyDescent="0.25">
      <c r="A901" s="10"/>
    </row>
    <row r="902" spans="1:1" ht="15.75" customHeight="1" x14ac:dyDescent="0.25">
      <c r="A902" s="10"/>
    </row>
    <row r="903" spans="1:1" ht="15.75" customHeight="1" x14ac:dyDescent="0.25">
      <c r="A903" s="10"/>
    </row>
    <row r="904" spans="1:1" ht="15.75" customHeight="1" x14ac:dyDescent="0.25">
      <c r="A904" s="10"/>
    </row>
    <row r="905" spans="1:1" ht="15.75" customHeight="1" x14ac:dyDescent="0.25">
      <c r="A905" s="10"/>
    </row>
    <row r="906" spans="1:1" ht="15.75" customHeight="1" x14ac:dyDescent="0.25">
      <c r="A906" s="10"/>
    </row>
    <row r="907" spans="1:1" ht="15.75" customHeight="1" x14ac:dyDescent="0.25">
      <c r="A907" s="10"/>
    </row>
    <row r="908" spans="1:1" ht="15.75" customHeight="1" x14ac:dyDescent="0.25">
      <c r="A908" s="10"/>
    </row>
    <row r="909" spans="1:1" ht="15.75" customHeight="1" x14ac:dyDescent="0.25">
      <c r="A909" s="10"/>
    </row>
    <row r="910" spans="1:1" ht="15.75" customHeight="1" x14ac:dyDescent="0.25">
      <c r="A910" s="10"/>
    </row>
    <row r="911" spans="1:1" ht="15.75" customHeight="1" x14ac:dyDescent="0.25">
      <c r="A911" s="10"/>
    </row>
    <row r="912" spans="1:1" ht="15.75" customHeight="1" x14ac:dyDescent="0.25">
      <c r="A912" s="10"/>
    </row>
    <row r="913" spans="1:1" ht="15.75" customHeight="1" x14ac:dyDescent="0.25">
      <c r="A913" s="10"/>
    </row>
    <row r="914" spans="1:1" ht="15.75" customHeight="1" x14ac:dyDescent="0.25">
      <c r="A914" s="10"/>
    </row>
    <row r="915" spans="1:1" ht="15.75" customHeight="1" x14ac:dyDescent="0.25">
      <c r="A915" s="10"/>
    </row>
    <row r="916" spans="1:1" ht="15.75" customHeight="1" x14ac:dyDescent="0.25">
      <c r="A916" s="10"/>
    </row>
    <row r="917" spans="1:1" ht="15.75" customHeight="1" x14ac:dyDescent="0.25">
      <c r="A917" s="10"/>
    </row>
    <row r="918" spans="1:1" ht="15.75" customHeight="1" x14ac:dyDescent="0.25">
      <c r="A918" s="10"/>
    </row>
    <row r="919" spans="1:1" ht="15.75" customHeight="1" x14ac:dyDescent="0.25">
      <c r="A919" s="10"/>
    </row>
    <row r="920" spans="1:1" ht="15.75" customHeight="1" x14ac:dyDescent="0.25">
      <c r="A920" s="10"/>
    </row>
    <row r="921" spans="1:1" ht="15.75" customHeight="1" x14ac:dyDescent="0.25">
      <c r="A921" s="10"/>
    </row>
    <row r="922" spans="1:1" ht="15.75" customHeight="1" x14ac:dyDescent="0.25">
      <c r="A922" s="10"/>
    </row>
    <row r="923" spans="1:1" ht="15.75" customHeight="1" x14ac:dyDescent="0.25">
      <c r="A923" s="10"/>
    </row>
    <row r="924" spans="1:1" ht="15.75" customHeight="1" x14ac:dyDescent="0.25">
      <c r="A924" s="10"/>
    </row>
    <row r="925" spans="1:1" ht="15.75" customHeight="1" x14ac:dyDescent="0.25">
      <c r="A925" s="10"/>
    </row>
    <row r="926" spans="1:1" ht="15.75" customHeight="1" x14ac:dyDescent="0.25">
      <c r="A926" s="10"/>
    </row>
    <row r="927" spans="1:1" ht="15.75" customHeight="1" x14ac:dyDescent="0.25">
      <c r="A927" s="10"/>
    </row>
    <row r="928" spans="1:1" ht="15.75" customHeight="1" x14ac:dyDescent="0.25">
      <c r="A928" s="10"/>
    </row>
    <row r="929" spans="1:1" ht="15.75" customHeight="1" x14ac:dyDescent="0.25">
      <c r="A929" s="10"/>
    </row>
    <row r="930" spans="1:1" ht="15.75" customHeight="1" x14ac:dyDescent="0.25">
      <c r="A930" s="10"/>
    </row>
    <row r="931" spans="1:1" ht="15.75" customHeight="1" x14ac:dyDescent="0.25">
      <c r="A931" s="10"/>
    </row>
    <row r="932" spans="1:1" ht="15.75" customHeight="1" x14ac:dyDescent="0.25">
      <c r="A932" s="10"/>
    </row>
    <row r="933" spans="1:1" ht="15.75" customHeight="1" x14ac:dyDescent="0.25">
      <c r="A933" s="10"/>
    </row>
    <row r="934" spans="1:1" ht="15.75" customHeight="1" x14ac:dyDescent="0.25">
      <c r="A934" s="10"/>
    </row>
    <row r="935" spans="1:1" ht="15.75" customHeight="1" x14ac:dyDescent="0.25">
      <c r="A935" s="10"/>
    </row>
    <row r="936" spans="1:1" ht="15.75" customHeight="1" x14ac:dyDescent="0.25">
      <c r="A936" s="10"/>
    </row>
    <row r="937" spans="1:1" ht="15.75" customHeight="1" x14ac:dyDescent="0.25">
      <c r="A937" s="10"/>
    </row>
    <row r="938" spans="1:1" ht="15.75" customHeight="1" x14ac:dyDescent="0.25">
      <c r="A938" s="10"/>
    </row>
    <row r="939" spans="1:1" ht="15.75" customHeight="1" x14ac:dyDescent="0.25">
      <c r="A939" s="10"/>
    </row>
    <row r="940" spans="1:1" ht="15.75" customHeight="1" x14ac:dyDescent="0.25">
      <c r="A940" s="10"/>
    </row>
    <row r="941" spans="1:1" ht="15.75" customHeight="1" x14ac:dyDescent="0.25">
      <c r="A941" s="10"/>
    </row>
    <row r="942" spans="1:1" ht="15.75" customHeight="1" x14ac:dyDescent="0.25">
      <c r="A942" s="10"/>
    </row>
    <row r="943" spans="1:1" ht="15.75" customHeight="1" x14ac:dyDescent="0.25">
      <c r="A943" s="10"/>
    </row>
    <row r="944" spans="1:1" ht="15.75" customHeight="1" x14ac:dyDescent="0.25">
      <c r="A944" s="10"/>
    </row>
    <row r="945" spans="1:1" ht="15.75" customHeight="1" x14ac:dyDescent="0.25">
      <c r="A945" s="10"/>
    </row>
    <row r="946" spans="1:1" ht="15.75" customHeight="1" x14ac:dyDescent="0.25">
      <c r="A946" s="10"/>
    </row>
    <row r="947" spans="1:1" ht="15.75" customHeight="1" x14ac:dyDescent="0.25">
      <c r="A947" s="10"/>
    </row>
    <row r="948" spans="1:1" ht="15.75" customHeight="1" x14ac:dyDescent="0.25">
      <c r="A948" s="10"/>
    </row>
    <row r="949" spans="1:1" ht="15.75" customHeight="1" x14ac:dyDescent="0.25">
      <c r="A949" s="10"/>
    </row>
    <row r="950" spans="1:1" ht="15.75" customHeight="1" x14ac:dyDescent="0.25">
      <c r="A950" s="10"/>
    </row>
    <row r="951" spans="1:1" ht="15.75" customHeight="1" x14ac:dyDescent="0.25">
      <c r="A951" s="10"/>
    </row>
    <row r="952" spans="1:1" ht="15.75" customHeight="1" x14ac:dyDescent="0.25">
      <c r="A952" s="10"/>
    </row>
    <row r="953" spans="1:1" ht="15.75" customHeight="1" x14ac:dyDescent="0.25">
      <c r="A953" s="10"/>
    </row>
    <row r="954" spans="1:1" ht="15.75" customHeight="1" x14ac:dyDescent="0.25">
      <c r="A954" s="10"/>
    </row>
    <row r="955" spans="1:1" ht="15.75" customHeight="1" x14ac:dyDescent="0.25">
      <c r="A955" s="10"/>
    </row>
    <row r="956" spans="1:1" ht="15.75" customHeight="1" x14ac:dyDescent="0.25">
      <c r="A956" s="10"/>
    </row>
    <row r="957" spans="1:1" ht="15.75" customHeight="1" x14ac:dyDescent="0.25">
      <c r="A957" s="10"/>
    </row>
    <row r="958" spans="1:1" ht="15.75" customHeight="1" x14ac:dyDescent="0.25">
      <c r="A958" s="10"/>
    </row>
    <row r="959" spans="1:1" ht="15.75" customHeight="1" x14ac:dyDescent="0.25">
      <c r="A959" s="10"/>
    </row>
    <row r="960" spans="1:1" ht="15.75" customHeight="1" x14ac:dyDescent="0.25">
      <c r="A960" s="10"/>
    </row>
    <row r="961" spans="1:1" ht="15.75" customHeight="1" x14ac:dyDescent="0.25">
      <c r="A961" s="10"/>
    </row>
    <row r="962" spans="1:1" ht="15.75" customHeight="1" x14ac:dyDescent="0.25">
      <c r="A962" s="10"/>
    </row>
    <row r="963" spans="1:1" ht="15.75" customHeight="1" x14ac:dyDescent="0.25">
      <c r="A963" s="10"/>
    </row>
    <row r="964" spans="1:1" ht="15.75" customHeight="1" x14ac:dyDescent="0.25">
      <c r="A964" s="10"/>
    </row>
    <row r="965" spans="1:1" ht="15.75" customHeight="1" x14ac:dyDescent="0.25">
      <c r="A965" s="10"/>
    </row>
    <row r="966" spans="1:1" ht="15.75" customHeight="1" x14ac:dyDescent="0.25">
      <c r="A966" s="10"/>
    </row>
    <row r="967" spans="1:1" ht="15.75" customHeight="1" x14ac:dyDescent="0.25">
      <c r="A967" s="10"/>
    </row>
    <row r="968" spans="1:1" ht="15.75" customHeight="1" x14ac:dyDescent="0.25">
      <c r="A968" s="10"/>
    </row>
    <row r="969" spans="1:1" ht="15.75" customHeight="1" x14ac:dyDescent="0.25">
      <c r="A969" s="10"/>
    </row>
    <row r="970" spans="1:1" ht="15.75" customHeight="1" x14ac:dyDescent="0.25">
      <c r="A970" s="10"/>
    </row>
    <row r="971" spans="1:1" ht="15.75" customHeight="1" x14ac:dyDescent="0.25">
      <c r="A971" s="10"/>
    </row>
    <row r="972" spans="1:1" ht="15.75" customHeight="1" x14ac:dyDescent="0.25">
      <c r="A972" s="10"/>
    </row>
    <row r="973" spans="1:1" ht="15.75" customHeight="1" x14ac:dyDescent="0.25">
      <c r="A973" s="10"/>
    </row>
    <row r="974" spans="1:1" ht="15.75" customHeight="1" x14ac:dyDescent="0.25">
      <c r="A974" s="10"/>
    </row>
    <row r="975" spans="1:1" ht="15.75" customHeight="1" x14ac:dyDescent="0.25">
      <c r="A975" s="10"/>
    </row>
    <row r="976" spans="1:1" ht="15.75" customHeight="1" x14ac:dyDescent="0.25">
      <c r="A976" s="10"/>
    </row>
    <row r="977" spans="1:1" ht="15.75" customHeight="1" x14ac:dyDescent="0.25">
      <c r="A977" s="10"/>
    </row>
    <row r="978" spans="1:1" ht="15.75" customHeight="1" x14ac:dyDescent="0.25">
      <c r="A978" s="10"/>
    </row>
    <row r="979" spans="1:1" ht="15.75" customHeight="1" x14ac:dyDescent="0.25">
      <c r="A979" s="10"/>
    </row>
    <row r="980" spans="1:1" ht="15.75" customHeight="1" x14ac:dyDescent="0.25">
      <c r="A980" s="10"/>
    </row>
    <row r="981" spans="1:1" ht="15.75" customHeight="1" x14ac:dyDescent="0.25">
      <c r="A981" s="10"/>
    </row>
    <row r="982" spans="1:1" ht="15.75" customHeight="1" x14ac:dyDescent="0.25">
      <c r="A982" s="10"/>
    </row>
    <row r="983" spans="1:1" ht="15.75" customHeight="1" x14ac:dyDescent="0.25">
      <c r="A983" s="10"/>
    </row>
    <row r="984" spans="1:1" ht="15.75" customHeight="1" x14ac:dyDescent="0.25">
      <c r="A984" s="10"/>
    </row>
    <row r="985" spans="1:1" ht="15.75" customHeight="1" x14ac:dyDescent="0.25">
      <c r="A985" s="10"/>
    </row>
    <row r="986" spans="1:1" ht="15.75" customHeight="1" x14ac:dyDescent="0.25">
      <c r="A986" s="10"/>
    </row>
    <row r="987" spans="1:1" ht="15.75" customHeight="1" x14ac:dyDescent="0.25">
      <c r="A987" s="10"/>
    </row>
    <row r="988" spans="1:1" ht="15.75" customHeight="1" x14ac:dyDescent="0.25">
      <c r="A988" s="10"/>
    </row>
    <row r="989" spans="1:1" ht="15.75" customHeight="1" x14ac:dyDescent="0.25">
      <c r="A989" s="10"/>
    </row>
    <row r="990" spans="1:1" ht="15.75" customHeight="1" x14ac:dyDescent="0.25">
      <c r="A990" s="10"/>
    </row>
    <row r="991" spans="1:1" ht="15.75" customHeight="1" x14ac:dyDescent="0.25">
      <c r="A991" s="10"/>
    </row>
    <row r="992" spans="1:1" ht="15.75" customHeight="1" x14ac:dyDescent="0.25">
      <c r="A992" s="10"/>
    </row>
    <row r="993" spans="1:1" ht="15.75" customHeight="1" x14ac:dyDescent="0.25">
      <c r="A993" s="10"/>
    </row>
    <row r="994" spans="1:1" ht="15.75" customHeight="1" x14ac:dyDescent="0.25">
      <c r="A994" s="10"/>
    </row>
    <row r="995" spans="1:1" ht="15.75" customHeight="1" x14ac:dyDescent="0.25">
      <c r="A995" s="10"/>
    </row>
    <row r="996" spans="1:1" ht="15.75" customHeight="1" x14ac:dyDescent="0.25">
      <c r="A996" s="10"/>
    </row>
    <row r="997" spans="1:1" ht="15.75" customHeight="1" x14ac:dyDescent="0.25">
      <c r="A997" s="10"/>
    </row>
    <row r="998" spans="1:1" ht="15.75" customHeight="1" x14ac:dyDescent="0.25">
      <c r="A998" s="10"/>
    </row>
    <row r="999" spans="1:1" ht="15.75" customHeight="1" x14ac:dyDescent="0.25">
      <c r="A999" s="10"/>
    </row>
    <row r="1000" spans="1:1" ht="15.75" customHeight="1" x14ac:dyDescent="0.25">
      <c r="A1000" s="10"/>
    </row>
  </sheetData>
  <hyperlinks>
    <hyperlink ref="A16" r:id="rId1" xr:uid="{77E61BB1-E2AB-471D-8335-E3C910ECE933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6E28-76D3-4627-91C0-596CBF2A34E4}">
  <dimension ref="A1:R55"/>
  <sheetViews>
    <sheetView zoomScaleNormal="100" workbookViewId="0">
      <pane xSplit="1" topLeftCell="B1" activePane="topRight" state="frozen"/>
      <selection pane="topRight"/>
    </sheetView>
  </sheetViews>
  <sheetFormatPr defaultColWidth="12.7109375" defaultRowHeight="15" customHeight="1" x14ac:dyDescent="0.25"/>
  <cols>
    <col min="1" max="1" width="14.140625" customWidth="1"/>
    <col min="2" max="2" width="19.5703125" customWidth="1"/>
    <col min="3" max="3" width="16.140625" customWidth="1"/>
    <col min="4" max="4" width="13.42578125" customWidth="1"/>
    <col min="5" max="5" width="18.28515625" customWidth="1"/>
    <col min="6" max="6" width="17.7109375" customWidth="1"/>
    <col min="7" max="7" width="14.140625" customWidth="1"/>
    <col min="8" max="8" width="15" customWidth="1"/>
    <col min="9" max="9" width="3.7109375" customWidth="1"/>
    <col min="10" max="10" width="13.7109375" customWidth="1"/>
    <col min="11" max="11" width="17.85546875" customWidth="1"/>
    <col min="12" max="12" width="14" customWidth="1"/>
    <col min="13" max="13" width="14.42578125" customWidth="1"/>
    <col min="14" max="14" width="3" customWidth="1"/>
    <col min="15" max="15" width="17.42578125" customWidth="1"/>
    <col min="16" max="16" width="15.85546875" customWidth="1"/>
    <col min="17" max="17" width="16.85546875" customWidth="1"/>
  </cols>
  <sheetData>
    <row r="1" spans="1:18" ht="20.25" x14ac:dyDescent="0.25">
      <c r="A1" s="11" t="s">
        <v>14</v>
      </c>
      <c r="B1" s="12"/>
      <c r="C1" s="13"/>
      <c r="D1" s="12"/>
      <c r="E1" s="14"/>
      <c r="F1" s="15"/>
      <c r="G1" s="15"/>
      <c r="H1" s="15"/>
    </row>
    <row r="2" spans="1:18" ht="6" customHeight="1" x14ac:dyDescent="0.25">
      <c r="A2" s="11"/>
      <c r="B2" s="12"/>
      <c r="C2" s="13"/>
      <c r="D2" s="12"/>
      <c r="E2" s="13"/>
      <c r="F2" s="13"/>
      <c r="G2" s="13"/>
      <c r="H2" s="13"/>
    </row>
    <row r="3" spans="1:18" ht="20.25" x14ac:dyDescent="0.3">
      <c r="A3" s="16" t="s">
        <v>15</v>
      </c>
      <c r="B3" s="17"/>
      <c r="C3" s="18"/>
      <c r="D3" s="17"/>
      <c r="E3" s="18"/>
      <c r="F3" s="18"/>
      <c r="G3" s="18"/>
      <c r="H3" s="18"/>
    </row>
    <row r="4" spans="1:18" ht="78.75" x14ac:dyDescent="0.25">
      <c r="A4" s="95" t="s">
        <v>16</v>
      </c>
      <c r="B4" s="96" t="s">
        <v>17</v>
      </c>
      <c r="C4" s="96" t="s">
        <v>18</v>
      </c>
      <c r="D4" s="96" t="s">
        <v>19</v>
      </c>
      <c r="E4" s="96" t="s">
        <v>20</v>
      </c>
      <c r="F4" s="97" t="s">
        <v>653</v>
      </c>
      <c r="G4" s="280" t="s">
        <v>667</v>
      </c>
      <c r="H4" s="98" t="s">
        <v>668</v>
      </c>
      <c r="I4" s="119" t="s">
        <v>648</v>
      </c>
      <c r="J4" s="121" t="s">
        <v>22</v>
      </c>
      <c r="K4" s="281" t="s">
        <v>666</v>
      </c>
      <c r="L4" s="281" t="s">
        <v>669</v>
      </c>
      <c r="M4" s="278" t="s">
        <v>670</v>
      </c>
      <c r="N4" s="119" t="s">
        <v>649</v>
      </c>
      <c r="O4" s="126" t="s">
        <v>23</v>
      </c>
      <c r="P4" s="279" t="s">
        <v>671</v>
      </c>
      <c r="Q4" s="280" t="s">
        <v>672</v>
      </c>
    </row>
    <row r="5" spans="1:18" ht="15.75" customHeight="1" x14ac:dyDescent="0.25">
      <c r="A5" s="101" t="s">
        <v>24</v>
      </c>
      <c r="B5" s="102">
        <v>219000</v>
      </c>
      <c r="C5" s="102">
        <v>3443</v>
      </c>
      <c r="D5" s="102">
        <v>28696</v>
      </c>
      <c r="E5" s="102">
        <v>20480</v>
      </c>
      <c r="F5" s="102">
        <f t="shared" ref="F5:F15" si="0">SUM(B5:E5)</f>
        <v>271619</v>
      </c>
      <c r="G5" s="102">
        <f t="shared" ref="G5:G15" si="1">F5-F22</f>
        <v>-56102</v>
      </c>
      <c r="H5" s="105">
        <f t="shared" ref="H5:H11" si="2">G5/F22</f>
        <v>-0.1711882973626957</v>
      </c>
      <c r="I5" s="124"/>
      <c r="J5" s="122">
        <v>33</v>
      </c>
      <c r="K5" s="102">
        <v>25568</v>
      </c>
      <c r="L5" s="102">
        <f t="shared" ref="L5:L15" si="3">K5-K22</f>
        <v>1427</v>
      </c>
      <c r="M5" s="105">
        <f t="shared" ref="M5:M11" si="4">L5/K22</f>
        <v>5.9111055880038108E-2</v>
      </c>
      <c r="N5" s="124"/>
      <c r="O5" s="127">
        <f t="shared" ref="O5:O15" si="5">F5+K5</f>
        <v>297187</v>
      </c>
      <c r="P5" s="102">
        <f t="shared" ref="P5:P15" si="6">O5-O22</f>
        <v>-54675</v>
      </c>
      <c r="Q5" s="105">
        <f t="shared" ref="Q5:Q16" si="7">P5/O22</f>
        <v>-0.15538762355696267</v>
      </c>
      <c r="R5" s="19"/>
    </row>
    <row r="6" spans="1:18" ht="15.75" customHeight="1" x14ac:dyDescent="0.25">
      <c r="A6" s="101" t="s">
        <v>25</v>
      </c>
      <c r="B6" s="102">
        <v>23469</v>
      </c>
      <c r="C6" s="102">
        <v>473</v>
      </c>
      <c r="D6" s="102">
        <v>47247</v>
      </c>
      <c r="E6" s="102">
        <v>33579</v>
      </c>
      <c r="F6" s="102">
        <f t="shared" si="0"/>
        <v>104768</v>
      </c>
      <c r="G6" s="102">
        <f t="shared" si="1"/>
        <v>47752</v>
      </c>
      <c r="H6" s="105">
        <f t="shared" si="2"/>
        <v>0.83751929283008275</v>
      </c>
      <c r="I6" s="124"/>
      <c r="J6" s="122">
        <v>6</v>
      </c>
      <c r="K6" s="102">
        <v>2781</v>
      </c>
      <c r="L6" s="102">
        <f t="shared" si="3"/>
        <v>841</v>
      </c>
      <c r="M6" s="105">
        <f t="shared" si="4"/>
        <v>0.43350515463917527</v>
      </c>
      <c r="N6" s="124"/>
      <c r="O6" s="127">
        <f t="shared" si="5"/>
        <v>107549</v>
      </c>
      <c r="P6" s="102">
        <f t="shared" si="6"/>
        <v>48593</v>
      </c>
      <c r="Q6" s="105">
        <f t="shared" si="7"/>
        <v>0.82422484564760157</v>
      </c>
    </row>
    <row r="7" spans="1:18" ht="15.75" customHeight="1" x14ac:dyDescent="0.25">
      <c r="A7" s="101" t="s">
        <v>26</v>
      </c>
      <c r="B7" s="102">
        <v>106515</v>
      </c>
      <c r="C7" s="102">
        <v>7280</v>
      </c>
      <c r="D7" s="102">
        <v>112079</v>
      </c>
      <c r="E7" s="102">
        <v>79986</v>
      </c>
      <c r="F7" s="102">
        <f t="shared" si="0"/>
        <v>305860</v>
      </c>
      <c r="G7" s="102">
        <f t="shared" si="1"/>
        <v>-56618</v>
      </c>
      <c r="H7" s="105">
        <f t="shared" si="2"/>
        <v>-0.15619706575295605</v>
      </c>
      <c r="I7" s="124"/>
      <c r="J7" s="122">
        <v>70</v>
      </c>
      <c r="K7" s="102">
        <v>36537</v>
      </c>
      <c r="L7" s="102">
        <f t="shared" si="3"/>
        <v>-401</v>
      </c>
      <c r="M7" s="105">
        <f t="shared" si="4"/>
        <v>-1.0856029021603769E-2</v>
      </c>
      <c r="N7" s="124"/>
      <c r="O7" s="127">
        <f t="shared" si="5"/>
        <v>342397</v>
      </c>
      <c r="P7" s="102">
        <f t="shared" si="6"/>
        <v>-57019</v>
      </c>
      <c r="Q7" s="105">
        <f t="shared" si="7"/>
        <v>-0.14275592364852685</v>
      </c>
      <c r="R7" s="19"/>
    </row>
    <row r="8" spans="1:18" ht="15.75" customHeight="1" x14ac:dyDescent="0.25">
      <c r="A8" s="101" t="s">
        <v>27</v>
      </c>
      <c r="B8" s="102">
        <v>124059</v>
      </c>
      <c r="C8" s="102">
        <v>380573</v>
      </c>
      <c r="D8" s="102">
        <v>51870</v>
      </c>
      <c r="E8" s="102">
        <v>37018</v>
      </c>
      <c r="F8" s="102">
        <f t="shared" si="0"/>
        <v>593520</v>
      </c>
      <c r="G8" s="102">
        <f t="shared" si="1"/>
        <v>27326</v>
      </c>
      <c r="H8" s="105">
        <f t="shared" si="2"/>
        <v>4.8262609635566611E-2</v>
      </c>
      <c r="I8" s="124"/>
      <c r="J8" s="122">
        <v>67</v>
      </c>
      <c r="K8" s="102">
        <v>30975</v>
      </c>
      <c r="L8" s="102">
        <f t="shared" si="3"/>
        <v>2187</v>
      </c>
      <c r="M8" s="105">
        <f t="shared" si="4"/>
        <v>7.596915381408921E-2</v>
      </c>
      <c r="N8" s="124"/>
      <c r="O8" s="127">
        <f t="shared" si="5"/>
        <v>624495</v>
      </c>
      <c r="P8" s="102">
        <f t="shared" si="6"/>
        <v>29513</v>
      </c>
      <c r="Q8" s="105">
        <f t="shared" si="7"/>
        <v>4.9603181272710774E-2</v>
      </c>
      <c r="R8" s="19"/>
    </row>
    <row r="9" spans="1:18" ht="15.75" customHeight="1" x14ac:dyDescent="0.25">
      <c r="A9" s="101" t="s">
        <v>28</v>
      </c>
      <c r="B9" s="102">
        <v>43851</v>
      </c>
      <c r="C9" s="102">
        <v>37874</v>
      </c>
      <c r="D9" s="102">
        <v>31729</v>
      </c>
      <c r="E9" s="102">
        <v>22644</v>
      </c>
      <c r="F9" s="102">
        <f t="shared" si="0"/>
        <v>136098</v>
      </c>
      <c r="G9" s="102">
        <f t="shared" si="1"/>
        <v>-817</v>
      </c>
      <c r="H9" s="105">
        <f t="shared" si="2"/>
        <v>-5.9672059306869222E-3</v>
      </c>
      <c r="I9" s="124"/>
      <c r="J9" s="122">
        <v>16</v>
      </c>
      <c r="K9" s="102">
        <v>5427</v>
      </c>
      <c r="L9" s="102">
        <f t="shared" si="3"/>
        <v>-8338</v>
      </c>
      <c r="M9" s="105">
        <f t="shared" si="4"/>
        <v>-0.60573919360697426</v>
      </c>
      <c r="N9" s="124"/>
      <c r="O9" s="127">
        <f t="shared" si="5"/>
        <v>141525</v>
      </c>
      <c r="P9" s="102">
        <f t="shared" si="6"/>
        <v>-9155</v>
      </c>
      <c r="Q9" s="105">
        <f t="shared" si="7"/>
        <v>-6.0757897531191929E-2</v>
      </c>
      <c r="R9" s="19"/>
    </row>
    <row r="10" spans="1:18" ht="15.75" customHeight="1" x14ac:dyDescent="0.25">
      <c r="A10" s="101" t="s">
        <v>29</v>
      </c>
      <c r="B10" s="102">
        <v>25013</v>
      </c>
      <c r="C10" s="102">
        <v>41</v>
      </c>
      <c r="D10" s="102">
        <v>26314</v>
      </c>
      <c r="E10" s="102">
        <v>18779</v>
      </c>
      <c r="F10" s="102">
        <f t="shared" si="0"/>
        <v>70147</v>
      </c>
      <c r="G10" s="102">
        <f t="shared" si="1"/>
        <v>-12640</v>
      </c>
      <c r="H10" s="105">
        <f t="shared" si="2"/>
        <v>-0.15268097648181478</v>
      </c>
      <c r="I10" s="124"/>
      <c r="J10" s="122">
        <v>9</v>
      </c>
      <c r="K10" s="102">
        <v>25711</v>
      </c>
      <c r="L10" s="102">
        <f t="shared" si="3"/>
        <v>-30109</v>
      </c>
      <c r="M10" s="105">
        <f t="shared" si="4"/>
        <v>-0.53939448226442133</v>
      </c>
      <c r="N10" s="124"/>
      <c r="O10" s="127">
        <f t="shared" si="5"/>
        <v>95858</v>
      </c>
      <c r="P10" s="102">
        <f t="shared" si="6"/>
        <v>-42749</v>
      </c>
      <c r="Q10" s="105">
        <f t="shared" si="7"/>
        <v>-0.30841876672895308</v>
      </c>
      <c r="R10" s="19"/>
    </row>
    <row r="11" spans="1:18" ht="15.75" customHeight="1" x14ac:dyDescent="0.25">
      <c r="A11" s="101" t="s">
        <v>30</v>
      </c>
      <c r="B11" s="102">
        <v>173300</v>
      </c>
      <c r="C11" s="102">
        <v>8637</v>
      </c>
      <c r="D11" s="102">
        <v>200334</v>
      </c>
      <c r="E11" s="102">
        <v>142971</v>
      </c>
      <c r="F11" s="102">
        <f t="shared" si="0"/>
        <v>525242</v>
      </c>
      <c r="G11" s="102">
        <f t="shared" si="1"/>
        <v>2982</v>
      </c>
      <c r="H11" s="105">
        <f t="shared" si="2"/>
        <v>5.7097997166162444E-3</v>
      </c>
      <c r="I11" s="124"/>
      <c r="J11" s="122">
        <v>190</v>
      </c>
      <c r="K11" s="102">
        <v>127083</v>
      </c>
      <c r="L11" s="102">
        <f t="shared" si="3"/>
        <v>22034</v>
      </c>
      <c r="M11" s="105">
        <f t="shared" si="4"/>
        <v>0.20974973583756151</v>
      </c>
      <c r="N11" s="124"/>
      <c r="O11" s="127">
        <f t="shared" si="5"/>
        <v>652325</v>
      </c>
      <c r="P11" s="102">
        <f t="shared" si="6"/>
        <v>25016</v>
      </c>
      <c r="Q11" s="105">
        <f t="shared" si="7"/>
        <v>3.9878273705621949E-2</v>
      </c>
      <c r="R11" s="20"/>
    </row>
    <row r="12" spans="1:18" ht="15.75" customHeight="1" x14ac:dyDescent="0.25">
      <c r="A12" s="101" t="s">
        <v>31</v>
      </c>
      <c r="B12" s="102">
        <v>5928</v>
      </c>
      <c r="C12" s="102">
        <v>323</v>
      </c>
      <c r="D12" s="102">
        <v>13861</v>
      </c>
      <c r="E12" s="102">
        <v>9892</v>
      </c>
      <c r="F12" s="102">
        <f t="shared" si="0"/>
        <v>30004</v>
      </c>
      <c r="G12" s="102">
        <f t="shared" si="1"/>
        <v>5844</v>
      </c>
      <c r="H12" s="105">
        <v>1</v>
      </c>
      <c r="I12" s="124"/>
      <c r="J12" s="122">
        <v>1</v>
      </c>
      <c r="K12" s="102">
        <v>834</v>
      </c>
      <c r="L12" s="102">
        <f t="shared" si="3"/>
        <v>45</v>
      </c>
      <c r="M12" s="105">
        <v>1</v>
      </c>
      <c r="N12" s="124"/>
      <c r="O12" s="127">
        <f t="shared" si="5"/>
        <v>30838</v>
      </c>
      <c r="P12" s="102">
        <f t="shared" si="6"/>
        <v>5889</v>
      </c>
      <c r="Q12" s="105">
        <f t="shared" si="7"/>
        <v>0.23604152471040923</v>
      </c>
      <c r="R12" s="19"/>
    </row>
    <row r="13" spans="1:18" ht="15.75" customHeight="1" x14ac:dyDescent="0.25">
      <c r="A13" s="101" t="s">
        <v>32</v>
      </c>
      <c r="B13" s="102">
        <v>6028</v>
      </c>
      <c r="C13" s="102">
        <v>3071</v>
      </c>
      <c r="D13" s="102">
        <v>69630</v>
      </c>
      <c r="E13" s="102">
        <v>49692</v>
      </c>
      <c r="F13" s="102">
        <f t="shared" si="0"/>
        <v>128421</v>
      </c>
      <c r="G13" s="102">
        <f t="shared" si="1"/>
        <v>-2254</v>
      </c>
      <c r="H13" s="105">
        <f t="shared" ref="H13:H16" si="8">G13/F30</f>
        <v>-1.72488999426057E-2</v>
      </c>
      <c r="I13" s="124"/>
      <c r="J13" s="122">
        <v>45</v>
      </c>
      <c r="K13" s="102">
        <v>24830</v>
      </c>
      <c r="L13" s="102">
        <f t="shared" si="3"/>
        <v>1247</v>
      </c>
      <c r="M13" s="105">
        <f t="shared" ref="M13:M16" si="9">L13/K30</f>
        <v>5.287707246745537E-2</v>
      </c>
      <c r="N13" s="124"/>
      <c r="O13" s="127">
        <f t="shared" si="5"/>
        <v>153251</v>
      </c>
      <c r="P13" s="102">
        <f t="shared" si="6"/>
        <v>-1007</v>
      </c>
      <c r="Q13" s="105">
        <f t="shared" si="7"/>
        <v>-6.5280244784711328E-3</v>
      </c>
      <c r="R13" s="20"/>
    </row>
    <row r="14" spans="1:18" ht="15.75" customHeight="1" x14ac:dyDescent="0.25">
      <c r="A14" s="101" t="s">
        <v>33</v>
      </c>
      <c r="B14" s="102">
        <v>196593</v>
      </c>
      <c r="C14" s="102">
        <v>84244</v>
      </c>
      <c r="D14" s="102">
        <v>85873</v>
      </c>
      <c r="E14" s="102">
        <v>61284</v>
      </c>
      <c r="F14" s="102">
        <f t="shared" si="0"/>
        <v>427994</v>
      </c>
      <c r="G14" s="102">
        <f t="shared" si="1"/>
        <v>103238</v>
      </c>
      <c r="H14" s="105">
        <f t="shared" si="8"/>
        <v>0.3178940496865339</v>
      </c>
      <c r="I14" s="124"/>
      <c r="J14" s="122">
        <v>35</v>
      </c>
      <c r="K14" s="102">
        <v>22913</v>
      </c>
      <c r="L14" s="102">
        <f t="shared" si="3"/>
        <v>2724</v>
      </c>
      <c r="M14" s="105">
        <f t="shared" si="9"/>
        <v>0.13492495913616326</v>
      </c>
      <c r="N14" s="124"/>
      <c r="O14" s="127">
        <f t="shared" si="5"/>
        <v>450907</v>
      </c>
      <c r="P14" s="102">
        <f t="shared" si="6"/>
        <v>105962</v>
      </c>
      <c r="Q14" s="105">
        <f t="shared" si="7"/>
        <v>0.3071852034382293</v>
      </c>
      <c r="R14" s="20"/>
    </row>
    <row r="15" spans="1:18" ht="15.75" customHeight="1" x14ac:dyDescent="0.25">
      <c r="A15" s="101" t="s">
        <v>34</v>
      </c>
      <c r="B15" s="102">
        <v>24809</v>
      </c>
      <c r="C15" s="102">
        <v>1076</v>
      </c>
      <c r="D15" s="102">
        <v>14078</v>
      </c>
      <c r="E15" s="102">
        <v>10047</v>
      </c>
      <c r="F15" s="102">
        <f t="shared" si="0"/>
        <v>50010</v>
      </c>
      <c r="G15" s="102">
        <f t="shared" si="1"/>
        <v>2361</v>
      </c>
      <c r="H15" s="105">
        <f t="shared" si="8"/>
        <v>4.9549833154945537E-2</v>
      </c>
      <c r="I15" s="124"/>
      <c r="J15" s="122">
        <v>24</v>
      </c>
      <c r="K15" s="102">
        <v>19329</v>
      </c>
      <c r="L15" s="102">
        <f t="shared" si="3"/>
        <v>1072</v>
      </c>
      <c r="M15" s="105">
        <f t="shared" si="9"/>
        <v>5.871720435997152E-2</v>
      </c>
      <c r="N15" s="124"/>
      <c r="O15" s="127">
        <f t="shared" si="5"/>
        <v>69339</v>
      </c>
      <c r="P15" s="102">
        <f t="shared" si="6"/>
        <v>3433</v>
      </c>
      <c r="Q15" s="105">
        <f t="shared" si="7"/>
        <v>5.208933936212181E-2</v>
      </c>
      <c r="R15" s="19"/>
    </row>
    <row r="16" spans="1:18" ht="15.75" customHeight="1" x14ac:dyDescent="0.25">
      <c r="A16" s="106" t="s">
        <v>35</v>
      </c>
      <c r="B16" s="107">
        <f t="shared" ref="B16:G16" si="10">SUM(B5:B15)</f>
        <v>948565</v>
      </c>
      <c r="C16" s="107">
        <f t="shared" si="10"/>
        <v>527035</v>
      </c>
      <c r="D16" s="107">
        <f t="shared" si="10"/>
        <v>681711</v>
      </c>
      <c r="E16" s="107">
        <f t="shared" si="10"/>
        <v>486372</v>
      </c>
      <c r="F16" s="107">
        <f t="shared" si="10"/>
        <v>2643683</v>
      </c>
      <c r="G16" s="107">
        <f t="shared" si="10"/>
        <v>61072</v>
      </c>
      <c r="H16" s="120">
        <f t="shared" si="8"/>
        <v>2.3647386307887638E-2</v>
      </c>
      <c r="I16" s="124"/>
      <c r="J16" s="123">
        <f t="shared" ref="J16:L16" si="11">SUM(J5:J15)</f>
        <v>496</v>
      </c>
      <c r="K16" s="107">
        <f t="shared" si="11"/>
        <v>321988</v>
      </c>
      <c r="L16" s="107">
        <f t="shared" si="11"/>
        <v>-7271</v>
      </c>
      <c r="M16" s="120">
        <f t="shared" si="9"/>
        <v>-2.6490669425883691E-2</v>
      </c>
      <c r="N16" s="124"/>
      <c r="O16" s="128">
        <f t="shared" ref="O16:P16" si="12">SUM(O5:O15)</f>
        <v>2965671</v>
      </c>
      <c r="P16" s="107">
        <f t="shared" si="12"/>
        <v>53801</v>
      </c>
      <c r="Q16" s="109">
        <f t="shared" si="7"/>
        <v>1.8476442973072289E-2</v>
      </c>
      <c r="R16" s="21"/>
    </row>
    <row r="17" spans="1:17" ht="15" customHeight="1" x14ac:dyDescent="0.25">
      <c r="A17" s="22"/>
      <c r="B17" s="23"/>
      <c r="C17" s="23"/>
      <c r="D17" s="23"/>
      <c r="E17" s="23"/>
      <c r="F17" s="24"/>
      <c r="G17" s="25"/>
      <c r="H17" s="25"/>
    </row>
    <row r="18" spans="1:17" ht="15.75" x14ac:dyDescent="0.25">
      <c r="A18" s="131" t="s">
        <v>663</v>
      </c>
      <c r="B18" s="282"/>
      <c r="C18" s="26"/>
      <c r="D18" s="24"/>
      <c r="E18" s="24"/>
      <c r="F18" s="27"/>
      <c r="G18" s="25"/>
      <c r="H18" s="25"/>
      <c r="O18" s="28"/>
    </row>
    <row r="19" spans="1:17" ht="15.75" customHeight="1" x14ac:dyDescent="0.25">
      <c r="A19" s="25"/>
      <c r="B19" s="25"/>
      <c r="C19" s="25"/>
      <c r="D19" s="25"/>
      <c r="E19" s="25"/>
      <c r="F19" s="25"/>
      <c r="G19" s="25"/>
      <c r="H19" s="25"/>
      <c r="O19" s="29"/>
    </row>
    <row r="20" spans="1:17" ht="20.25" x14ac:dyDescent="0.3">
      <c r="A20" s="16" t="s">
        <v>36</v>
      </c>
      <c r="B20" s="30"/>
      <c r="C20" s="20"/>
      <c r="D20" s="30"/>
      <c r="E20" s="20"/>
      <c r="F20" s="20"/>
      <c r="G20" s="20"/>
      <c r="H20" s="20"/>
    </row>
    <row r="21" spans="1:17" ht="78.75" x14ac:dyDescent="0.25">
      <c r="A21" s="95" t="s">
        <v>37</v>
      </c>
      <c r="B21" s="96" t="s">
        <v>17</v>
      </c>
      <c r="C21" s="96" t="s">
        <v>18</v>
      </c>
      <c r="D21" s="96" t="s">
        <v>19</v>
      </c>
      <c r="E21" s="96" t="s">
        <v>20</v>
      </c>
      <c r="F21" s="97" t="s">
        <v>653</v>
      </c>
      <c r="G21" s="98" t="s">
        <v>673</v>
      </c>
      <c r="H21" s="98" t="s">
        <v>674</v>
      </c>
      <c r="I21" s="119" t="s">
        <v>648</v>
      </c>
      <c r="J21" s="121" t="s">
        <v>654</v>
      </c>
      <c r="K21" s="99" t="s">
        <v>655</v>
      </c>
      <c r="L21" s="99" t="s">
        <v>675</v>
      </c>
      <c r="M21" s="125" t="s">
        <v>676</v>
      </c>
      <c r="N21" s="119" t="s">
        <v>649</v>
      </c>
      <c r="O21" s="126" t="s">
        <v>23</v>
      </c>
      <c r="P21" s="100" t="s">
        <v>677</v>
      </c>
      <c r="Q21" s="98" t="s">
        <v>678</v>
      </c>
    </row>
    <row r="22" spans="1:17" ht="18" customHeight="1" x14ac:dyDescent="0.25">
      <c r="A22" s="101" t="s">
        <v>24</v>
      </c>
      <c r="B22" s="102">
        <v>279404</v>
      </c>
      <c r="C22" s="102">
        <v>0</v>
      </c>
      <c r="D22" s="102">
        <v>23059</v>
      </c>
      <c r="E22" s="102">
        <v>25258</v>
      </c>
      <c r="F22" s="102">
        <f t="shared" ref="F22:F32" si="13">SUM(B22:E22)</f>
        <v>327721</v>
      </c>
      <c r="G22" s="102">
        <v>5593</v>
      </c>
      <c r="H22" s="129">
        <v>0.02</v>
      </c>
      <c r="I22" s="124"/>
      <c r="J22" s="122">
        <v>32</v>
      </c>
      <c r="K22" s="102">
        <v>24141</v>
      </c>
      <c r="L22" s="102">
        <v>-1367</v>
      </c>
      <c r="M22" s="129">
        <v>-0.05</v>
      </c>
      <c r="N22" s="124"/>
      <c r="O22" s="127">
        <f t="shared" ref="O22:O32" si="14">F22+K22</f>
        <v>351862</v>
      </c>
      <c r="P22" s="102">
        <v>4226</v>
      </c>
      <c r="Q22" s="110">
        <v>0.01</v>
      </c>
    </row>
    <row r="23" spans="1:17" ht="18" customHeight="1" x14ac:dyDescent="0.25">
      <c r="A23" s="101" t="s">
        <v>25</v>
      </c>
      <c r="B23" s="102">
        <v>16313</v>
      </c>
      <c r="C23" s="102">
        <v>0</v>
      </c>
      <c r="D23" s="102">
        <v>18833.5</v>
      </c>
      <c r="E23" s="102">
        <v>21869.5</v>
      </c>
      <c r="F23" s="102">
        <f t="shared" si="13"/>
        <v>57016</v>
      </c>
      <c r="G23" s="102">
        <v>63434</v>
      </c>
      <c r="H23" s="129">
        <v>1.63</v>
      </c>
      <c r="I23" s="124"/>
      <c r="J23" s="122">
        <v>5</v>
      </c>
      <c r="K23" s="102">
        <v>1940</v>
      </c>
      <c r="L23" s="102">
        <v>-1722</v>
      </c>
      <c r="M23" s="129">
        <v>-0.47</v>
      </c>
      <c r="N23" s="124"/>
      <c r="O23" s="127">
        <f t="shared" si="14"/>
        <v>58956</v>
      </c>
      <c r="P23" s="102">
        <v>61711</v>
      </c>
      <c r="Q23" s="110">
        <v>1.45</v>
      </c>
    </row>
    <row r="24" spans="1:17" ht="18" customHeight="1" x14ac:dyDescent="0.25">
      <c r="A24" s="101" t="s">
        <v>26</v>
      </c>
      <c r="B24" s="102">
        <v>138375</v>
      </c>
      <c r="C24" s="102">
        <v>0</v>
      </c>
      <c r="D24" s="102">
        <v>106952</v>
      </c>
      <c r="E24" s="102">
        <v>117151</v>
      </c>
      <c r="F24" s="102">
        <f t="shared" si="13"/>
        <v>362478</v>
      </c>
      <c r="G24" s="102">
        <v>19343</v>
      </c>
      <c r="H24" s="129">
        <v>0.06</v>
      </c>
      <c r="I24" s="124"/>
      <c r="J24" s="122">
        <v>71</v>
      </c>
      <c r="K24" s="102">
        <v>36938</v>
      </c>
      <c r="L24" s="102">
        <v>535</v>
      </c>
      <c r="M24" s="129">
        <v>0.01</v>
      </c>
      <c r="N24" s="124"/>
      <c r="O24" s="127">
        <f t="shared" si="14"/>
        <v>399416</v>
      </c>
      <c r="P24" s="102">
        <v>19878</v>
      </c>
      <c r="Q24" s="110">
        <v>0.05</v>
      </c>
    </row>
    <row r="25" spans="1:17" ht="18" customHeight="1" x14ac:dyDescent="0.25">
      <c r="A25" s="101" t="s">
        <v>27</v>
      </c>
      <c r="B25" s="102">
        <v>88656</v>
      </c>
      <c r="C25" s="102">
        <v>374050</v>
      </c>
      <c r="D25" s="102">
        <v>49389</v>
      </c>
      <c r="E25" s="102">
        <v>54099</v>
      </c>
      <c r="F25" s="102">
        <f t="shared" si="13"/>
        <v>566194</v>
      </c>
      <c r="G25" s="102">
        <v>-111488</v>
      </c>
      <c r="H25" s="129">
        <v>-0.16</v>
      </c>
      <c r="I25" s="124"/>
      <c r="J25" s="122">
        <v>78</v>
      </c>
      <c r="K25" s="102">
        <v>28788</v>
      </c>
      <c r="L25" s="102">
        <v>272</v>
      </c>
      <c r="M25" s="129">
        <v>0.01</v>
      </c>
      <c r="N25" s="124"/>
      <c r="O25" s="127">
        <f t="shared" si="14"/>
        <v>594982</v>
      </c>
      <c r="P25" s="102">
        <v>-111216</v>
      </c>
      <c r="Q25" s="110">
        <v>-0.16</v>
      </c>
    </row>
    <row r="26" spans="1:17" ht="18" customHeight="1" x14ac:dyDescent="0.25">
      <c r="A26" s="101" t="s">
        <v>28</v>
      </c>
      <c r="B26" s="102">
        <v>40583</v>
      </c>
      <c r="C26" s="102">
        <v>29871</v>
      </c>
      <c r="D26" s="102">
        <v>31718</v>
      </c>
      <c r="E26" s="102">
        <v>34743</v>
      </c>
      <c r="F26" s="102">
        <f t="shared" si="13"/>
        <v>136915</v>
      </c>
      <c r="G26" s="102">
        <v>19941</v>
      </c>
      <c r="H26" s="129">
        <v>0.17</v>
      </c>
      <c r="I26" s="124"/>
      <c r="J26" s="122">
        <v>13</v>
      </c>
      <c r="K26" s="102">
        <v>13765</v>
      </c>
      <c r="L26" s="102">
        <v>351</v>
      </c>
      <c r="M26" s="129">
        <v>0.1</v>
      </c>
      <c r="N26" s="124"/>
      <c r="O26" s="127">
        <f t="shared" si="14"/>
        <v>150680</v>
      </c>
      <c r="P26" s="102">
        <v>20292</v>
      </c>
      <c r="Q26" s="110">
        <v>0.17</v>
      </c>
    </row>
    <row r="27" spans="1:17" ht="18" customHeight="1" x14ac:dyDescent="0.25">
      <c r="A27" s="101" t="s">
        <v>29</v>
      </c>
      <c r="B27" s="102">
        <v>31258</v>
      </c>
      <c r="C27" s="102">
        <v>162</v>
      </c>
      <c r="D27" s="102">
        <v>24515</v>
      </c>
      <c r="E27" s="102">
        <v>26852</v>
      </c>
      <c r="F27" s="102">
        <f t="shared" si="13"/>
        <v>82787</v>
      </c>
      <c r="G27" s="102">
        <v>11614</v>
      </c>
      <c r="H27" s="129">
        <v>0.16</v>
      </c>
      <c r="I27" s="124"/>
      <c r="J27" s="122">
        <v>8</v>
      </c>
      <c r="K27" s="102">
        <v>55820</v>
      </c>
      <c r="L27" s="102">
        <v>-11066</v>
      </c>
      <c r="M27" s="129">
        <v>-0.57999999999999996</v>
      </c>
      <c r="N27" s="124"/>
      <c r="O27" s="127">
        <f t="shared" si="14"/>
        <v>138607</v>
      </c>
      <c r="P27" s="102">
        <v>548</v>
      </c>
      <c r="Q27" s="110">
        <v>0.01</v>
      </c>
    </row>
    <row r="28" spans="1:17" ht="18" customHeight="1" x14ac:dyDescent="0.25">
      <c r="A28" s="101" t="s">
        <v>30</v>
      </c>
      <c r="B28" s="102">
        <v>158589</v>
      </c>
      <c r="C28" s="102">
        <v>4284</v>
      </c>
      <c r="D28" s="102">
        <v>171516</v>
      </c>
      <c r="E28" s="102">
        <v>187871</v>
      </c>
      <c r="F28" s="102">
        <f t="shared" si="13"/>
        <v>522260</v>
      </c>
      <c r="G28" s="102">
        <v>78289</v>
      </c>
      <c r="H28" s="129">
        <v>0.18</v>
      </c>
      <c r="I28" s="124"/>
      <c r="J28" s="122">
        <v>192</v>
      </c>
      <c r="K28" s="102">
        <v>105049</v>
      </c>
      <c r="L28" s="102">
        <v>-6302</v>
      </c>
      <c r="M28" s="129">
        <v>-0.06</v>
      </c>
      <c r="N28" s="124"/>
      <c r="O28" s="127">
        <f t="shared" si="14"/>
        <v>627309</v>
      </c>
      <c r="P28" s="102">
        <v>71987</v>
      </c>
      <c r="Q28" s="110">
        <v>0.13</v>
      </c>
    </row>
    <row r="29" spans="1:17" ht="18" customHeight="1" x14ac:dyDescent="0.25">
      <c r="A29" s="101" t="s">
        <v>31</v>
      </c>
      <c r="B29" s="102">
        <v>1405</v>
      </c>
      <c r="C29" s="102">
        <v>0</v>
      </c>
      <c r="D29" s="102">
        <v>10860</v>
      </c>
      <c r="E29" s="102">
        <v>11895</v>
      </c>
      <c r="F29" s="102">
        <f t="shared" si="13"/>
        <v>24160</v>
      </c>
      <c r="G29" s="102">
        <v>4410</v>
      </c>
      <c r="H29" s="129">
        <v>1</v>
      </c>
      <c r="I29" s="124"/>
      <c r="J29" s="122">
        <v>1</v>
      </c>
      <c r="K29" s="102">
        <v>789</v>
      </c>
      <c r="L29" s="102" t="s">
        <v>38</v>
      </c>
      <c r="M29" s="129">
        <v>1</v>
      </c>
      <c r="N29" s="124"/>
      <c r="O29" s="127">
        <f t="shared" si="14"/>
        <v>24949</v>
      </c>
      <c r="P29" s="102">
        <v>4410</v>
      </c>
      <c r="Q29" s="110">
        <v>0.21</v>
      </c>
    </row>
    <row r="30" spans="1:17" ht="18" customHeight="1" x14ac:dyDescent="0.25">
      <c r="A30" s="101" t="s">
        <v>32</v>
      </c>
      <c r="B30" s="102">
        <v>7384</v>
      </c>
      <c r="C30" s="102">
        <v>0</v>
      </c>
      <c r="D30" s="102">
        <v>58840</v>
      </c>
      <c r="E30" s="102">
        <v>64451</v>
      </c>
      <c r="F30" s="102">
        <f t="shared" si="13"/>
        <v>130675</v>
      </c>
      <c r="G30" s="102">
        <v>24357</v>
      </c>
      <c r="H30" s="129">
        <v>0.23</v>
      </c>
      <c r="I30" s="124"/>
      <c r="J30" s="122">
        <v>19</v>
      </c>
      <c r="K30" s="102">
        <v>23583</v>
      </c>
      <c r="L30" s="102">
        <v>-12643</v>
      </c>
      <c r="M30" s="129">
        <v>-0.35</v>
      </c>
      <c r="N30" s="124"/>
      <c r="O30" s="127">
        <f t="shared" si="14"/>
        <v>154258</v>
      </c>
      <c r="P30" s="102">
        <v>11714</v>
      </c>
      <c r="Q30" s="110">
        <v>0.08</v>
      </c>
    </row>
    <row r="31" spans="1:17" ht="18" customHeight="1" x14ac:dyDescent="0.25">
      <c r="A31" s="101" t="s">
        <v>33</v>
      </c>
      <c r="B31" s="102">
        <v>94745</v>
      </c>
      <c r="C31" s="102">
        <v>52595</v>
      </c>
      <c r="D31" s="102">
        <v>84671</v>
      </c>
      <c r="E31" s="102">
        <v>92745</v>
      </c>
      <c r="F31" s="102">
        <f t="shared" si="13"/>
        <v>324756</v>
      </c>
      <c r="G31" s="102">
        <v>56008</v>
      </c>
      <c r="H31" s="129">
        <v>0.21</v>
      </c>
      <c r="I31" s="124"/>
      <c r="J31" s="122">
        <v>32</v>
      </c>
      <c r="K31" s="102">
        <v>20189</v>
      </c>
      <c r="L31" s="102">
        <v>2861</v>
      </c>
      <c r="M31" s="129">
        <v>0.16</v>
      </c>
      <c r="N31" s="124"/>
      <c r="O31" s="127">
        <f t="shared" si="14"/>
        <v>344945</v>
      </c>
      <c r="P31" s="102">
        <v>58869</v>
      </c>
      <c r="Q31" s="110">
        <v>0.21</v>
      </c>
    </row>
    <row r="32" spans="1:17" ht="18" customHeight="1" x14ac:dyDescent="0.25">
      <c r="A32" s="101" t="s">
        <v>34</v>
      </c>
      <c r="B32" s="102">
        <v>18631</v>
      </c>
      <c r="C32" s="102">
        <v>0</v>
      </c>
      <c r="D32" s="102">
        <v>13849</v>
      </c>
      <c r="E32" s="102">
        <v>15169</v>
      </c>
      <c r="F32" s="102">
        <f t="shared" si="13"/>
        <v>47649</v>
      </c>
      <c r="G32" s="102">
        <v>4279</v>
      </c>
      <c r="H32" s="129">
        <v>0.1</v>
      </c>
      <c r="I32" s="124"/>
      <c r="J32" s="122">
        <v>23</v>
      </c>
      <c r="K32" s="102">
        <v>18257</v>
      </c>
      <c r="L32" s="102">
        <v>-388</v>
      </c>
      <c r="M32" s="129">
        <v>-0.02</v>
      </c>
      <c r="N32" s="124"/>
      <c r="O32" s="127">
        <f t="shared" si="14"/>
        <v>65906</v>
      </c>
      <c r="P32" s="102">
        <v>3891</v>
      </c>
      <c r="Q32" s="110">
        <v>0.06</v>
      </c>
    </row>
    <row r="33" spans="1:17" ht="18" customHeight="1" x14ac:dyDescent="0.25">
      <c r="A33" s="106" t="s">
        <v>35</v>
      </c>
      <c r="B33" s="108">
        <f t="shared" ref="B33:F33" si="15">SUM(B22:B32)</f>
        <v>875343</v>
      </c>
      <c r="C33" s="107">
        <f t="shared" si="15"/>
        <v>460962</v>
      </c>
      <c r="D33" s="107">
        <f t="shared" si="15"/>
        <v>594202.5</v>
      </c>
      <c r="E33" s="107">
        <f t="shared" si="15"/>
        <v>652103.5</v>
      </c>
      <c r="F33" s="108">
        <f t="shared" si="15"/>
        <v>2582611</v>
      </c>
      <c r="G33" s="107">
        <v>175780</v>
      </c>
      <c r="H33" s="109">
        <v>7.0000000000000007E-2</v>
      </c>
      <c r="I33" s="124"/>
      <c r="J33" s="130">
        <v>474</v>
      </c>
      <c r="K33" s="107">
        <v>274474</v>
      </c>
      <c r="L33" s="107">
        <v>-29469</v>
      </c>
      <c r="M33" s="109">
        <v>-0.1</v>
      </c>
      <c r="N33" s="124"/>
      <c r="O33" s="128">
        <f>SUM(O22:O32)</f>
        <v>2911870</v>
      </c>
      <c r="P33" s="107">
        <v>146311</v>
      </c>
      <c r="Q33" s="111">
        <v>0.05</v>
      </c>
    </row>
    <row r="34" spans="1:17" ht="15.75" customHeight="1" x14ac:dyDescent="0.25">
      <c r="A34" s="22"/>
      <c r="B34" s="31"/>
      <c r="C34" s="31"/>
      <c r="D34" s="30"/>
      <c r="E34" s="20"/>
      <c r="F34" s="31"/>
      <c r="G34" s="20"/>
      <c r="H34" s="20"/>
    </row>
    <row r="35" spans="1:17" ht="15.75" customHeight="1" x14ac:dyDescent="0.25">
      <c r="A35" s="131" t="s">
        <v>664</v>
      </c>
      <c r="B35" s="283"/>
      <c r="C35" s="32"/>
      <c r="D35" s="30"/>
      <c r="E35" s="33"/>
      <c r="G35" s="20"/>
      <c r="H35" s="20"/>
      <c r="K35" s="18"/>
      <c r="O35" s="18"/>
    </row>
    <row r="36" spans="1:17" ht="15.75" customHeight="1" x14ac:dyDescent="0.25">
      <c r="A36" s="9"/>
      <c r="B36" s="9"/>
      <c r="C36" s="9"/>
      <c r="D36" s="9"/>
      <c r="E36" s="9"/>
      <c r="G36" s="9"/>
      <c r="H36" s="9"/>
      <c r="K36" s="34"/>
      <c r="O36" s="34"/>
    </row>
    <row r="37" spans="1:17" ht="15.75" customHeight="1" x14ac:dyDescent="0.3">
      <c r="A37" s="16" t="s">
        <v>682</v>
      </c>
      <c r="B37" s="30"/>
      <c r="C37" s="20"/>
      <c r="D37" s="30"/>
      <c r="E37" s="20"/>
      <c r="F37" s="20"/>
      <c r="G37" s="20"/>
      <c r="H37" s="20"/>
    </row>
    <row r="38" spans="1:17" ht="47.25" x14ac:dyDescent="0.25">
      <c r="A38" s="95" t="s">
        <v>679</v>
      </c>
      <c r="B38" s="96" t="s">
        <v>17</v>
      </c>
      <c r="C38" s="96" t="s">
        <v>18</v>
      </c>
      <c r="D38" s="96" t="s">
        <v>19</v>
      </c>
      <c r="E38" s="96" t="s">
        <v>20</v>
      </c>
      <c r="F38" s="97" t="s">
        <v>21</v>
      </c>
      <c r="G38" s="98" t="s">
        <v>668</v>
      </c>
      <c r="H38" s="117" t="s">
        <v>648</v>
      </c>
      <c r="I38" s="118" t="s">
        <v>649</v>
      </c>
      <c r="J38" s="99" t="s">
        <v>39</v>
      </c>
      <c r="K38" s="99" t="s">
        <v>40</v>
      </c>
      <c r="L38" s="118" t="s">
        <v>650</v>
      </c>
      <c r="M38" s="118" t="s">
        <v>651</v>
      </c>
      <c r="N38" s="118" t="s">
        <v>652</v>
      </c>
      <c r="O38" s="113" t="s">
        <v>23</v>
      </c>
    </row>
    <row r="39" spans="1:17" ht="15.75" customHeight="1" x14ac:dyDescent="0.25">
      <c r="A39" s="101" t="s">
        <v>24</v>
      </c>
      <c r="B39" s="102">
        <f t="shared" ref="B39:E49" si="16">B5-B22</f>
        <v>-60404</v>
      </c>
      <c r="C39" s="102">
        <f t="shared" si="16"/>
        <v>3443</v>
      </c>
      <c r="D39" s="102">
        <f t="shared" si="16"/>
        <v>5637</v>
      </c>
      <c r="E39" s="102">
        <f t="shared" si="16"/>
        <v>-4778</v>
      </c>
      <c r="F39" s="102">
        <f t="shared" ref="F39:F49" si="17">SUM(B39:E39)</f>
        <v>-56102</v>
      </c>
      <c r="G39" s="110">
        <f t="shared" ref="G39:G50" si="18">F39/F22</f>
        <v>-0.1711882973626957</v>
      </c>
      <c r="H39" s="114"/>
      <c r="I39" s="103"/>
      <c r="J39" s="104">
        <f t="shared" ref="J39:K49" si="19">J5-J22</f>
        <v>1</v>
      </c>
      <c r="K39" s="102">
        <f t="shared" si="19"/>
        <v>1427</v>
      </c>
      <c r="L39" s="103"/>
      <c r="M39" s="103"/>
      <c r="N39" s="103"/>
      <c r="O39" s="115">
        <f t="shared" ref="O39:O49" si="20">O5-O22</f>
        <v>-54675</v>
      </c>
    </row>
    <row r="40" spans="1:17" ht="15.75" customHeight="1" x14ac:dyDescent="0.25">
      <c r="A40" s="101" t="s">
        <v>25</v>
      </c>
      <c r="B40" s="102">
        <f t="shared" si="16"/>
        <v>7156</v>
      </c>
      <c r="C40" s="102">
        <f t="shared" si="16"/>
        <v>473</v>
      </c>
      <c r="D40" s="102">
        <f t="shared" si="16"/>
        <v>28413.5</v>
      </c>
      <c r="E40" s="102">
        <f t="shared" si="16"/>
        <v>11709.5</v>
      </c>
      <c r="F40" s="102">
        <f t="shared" si="17"/>
        <v>47752</v>
      </c>
      <c r="G40" s="110">
        <f t="shared" si="18"/>
        <v>0.83751929283008275</v>
      </c>
      <c r="H40" s="114"/>
      <c r="I40" s="103"/>
      <c r="J40" s="104">
        <f t="shared" si="19"/>
        <v>1</v>
      </c>
      <c r="K40" s="102">
        <f t="shared" si="19"/>
        <v>841</v>
      </c>
      <c r="L40" s="103"/>
      <c r="M40" s="103"/>
      <c r="N40" s="103"/>
      <c r="O40" s="115">
        <f t="shared" si="20"/>
        <v>48593</v>
      </c>
    </row>
    <row r="41" spans="1:17" ht="15.75" customHeight="1" x14ac:dyDescent="0.25">
      <c r="A41" s="101" t="s">
        <v>26</v>
      </c>
      <c r="B41" s="102">
        <f t="shared" si="16"/>
        <v>-31860</v>
      </c>
      <c r="C41" s="102">
        <f t="shared" si="16"/>
        <v>7280</v>
      </c>
      <c r="D41" s="102">
        <f t="shared" si="16"/>
        <v>5127</v>
      </c>
      <c r="E41" s="102">
        <f t="shared" si="16"/>
        <v>-37165</v>
      </c>
      <c r="F41" s="102">
        <f t="shared" si="17"/>
        <v>-56618</v>
      </c>
      <c r="G41" s="110">
        <f t="shared" si="18"/>
        <v>-0.15619706575295605</v>
      </c>
      <c r="H41" s="114"/>
      <c r="I41" s="103"/>
      <c r="J41" s="104">
        <f t="shared" si="19"/>
        <v>-1</v>
      </c>
      <c r="K41" s="102">
        <f t="shared" si="19"/>
        <v>-401</v>
      </c>
      <c r="L41" s="103"/>
      <c r="M41" s="103"/>
      <c r="N41" s="103"/>
      <c r="O41" s="115">
        <f t="shared" si="20"/>
        <v>-57019</v>
      </c>
    </row>
    <row r="42" spans="1:17" ht="15.75" customHeight="1" x14ac:dyDescent="0.25">
      <c r="A42" s="101" t="s">
        <v>27</v>
      </c>
      <c r="B42" s="102">
        <f t="shared" si="16"/>
        <v>35403</v>
      </c>
      <c r="C42" s="102">
        <f t="shared" si="16"/>
        <v>6523</v>
      </c>
      <c r="D42" s="102">
        <f t="shared" si="16"/>
        <v>2481</v>
      </c>
      <c r="E42" s="102">
        <f t="shared" si="16"/>
        <v>-17081</v>
      </c>
      <c r="F42" s="102">
        <f t="shared" si="17"/>
        <v>27326</v>
      </c>
      <c r="G42" s="110">
        <f t="shared" si="18"/>
        <v>4.8262609635566611E-2</v>
      </c>
      <c r="H42" s="114"/>
      <c r="I42" s="103"/>
      <c r="J42" s="104">
        <f t="shared" si="19"/>
        <v>-11</v>
      </c>
      <c r="K42" s="102">
        <f t="shared" si="19"/>
        <v>2187</v>
      </c>
      <c r="L42" s="103"/>
      <c r="M42" s="103"/>
      <c r="N42" s="103"/>
      <c r="O42" s="115">
        <f t="shared" si="20"/>
        <v>29513</v>
      </c>
    </row>
    <row r="43" spans="1:17" ht="15.75" customHeight="1" x14ac:dyDescent="0.25">
      <c r="A43" s="101" t="s">
        <v>28</v>
      </c>
      <c r="B43" s="102">
        <f t="shared" si="16"/>
        <v>3268</v>
      </c>
      <c r="C43" s="102">
        <f t="shared" si="16"/>
        <v>8003</v>
      </c>
      <c r="D43" s="102">
        <f t="shared" si="16"/>
        <v>11</v>
      </c>
      <c r="E43" s="102">
        <f t="shared" si="16"/>
        <v>-12099</v>
      </c>
      <c r="F43" s="102">
        <f t="shared" si="17"/>
        <v>-817</v>
      </c>
      <c r="G43" s="110">
        <f t="shared" si="18"/>
        <v>-5.9672059306869222E-3</v>
      </c>
      <c r="H43" s="114"/>
      <c r="I43" s="103"/>
      <c r="J43" s="104">
        <f t="shared" si="19"/>
        <v>3</v>
      </c>
      <c r="K43" s="102">
        <f t="shared" si="19"/>
        <v>-8338</v>
      </c>
      <c r="L43" s="103"/>
      <c r="M43" s="103"/>
      <c r="N43" s="103"/>
      <c r="O43" s="115">
        <f t="shared" si="20"/>
        <v>-9155</v>
      </c>
    </row>
    <row r="44" spans="1:17" ht="15.75" customHeight="1" x14ac:dyDescent="0.25">
      <c r="A44" s="101" t="s">
        <v>29</v>
      </c>
      <c r="B44" s="102">
        <f t="shared" si="16"/>
        <v>-6245</v>
      </c>
      <c r="C44" s="102">
        <f t="shared" si="16"/>
        <v>-121</v>
      </c>
      <c r="D44" s="102">
        <f t="shared" si="16"/>
        <v>1799</v>
      </c>
      <c r="E44" s="102">
        <f t="shared" si="16"/>
        <v>-8073</v>
      </c>
      <c r="F44" s="102">
        <f t="shared" si="17"/>
        <v>-12640</v>
      </c>
      <c r="G44" s="110">
        <f t="shared" si="18"/>
        <v>-0.15268097648181478</v>
      </c>
      <c r="H44" s="114"/>
      <c r="I44" s="103"/>
      <c r="J44" s="104">
        <f t="shared" si="19"/>
        <v>1</v>
      </c>
      <c r="K44" s="102">
        <f t="shared" si="19"/>
        <v>-30109</v>
      </c>
      <c r="L44" s="103"/>
      <c r="M44" s="103"/>
      <c r="N44" s="103"/>
      <c r="O44" s="115">
        <f t="shared" si="20"/>
        <v>-42749</v>
      </c>
    </row>
    <row r="45" spans="1:17" ht="15.75" customHeight="1" x14ac:dyDescent="0.25">
      <c r="A45" s="101" t="s">
        <v>30</v>
      </c>
      <c r="B45" s="102">
        <f t="shared" si="16"/>
        <v>14711</v>
      </c>
      <c r="C45" s="102">
        <f t="shared" si="16"/>
        <v>4353</v>
      </c>
      <c r="D45" s="102">
        <f t="shared" si="16"/>
        <v>28818</v>
      </c>
      <c r="E45" s="102">
        <f t="shared" si="16"/>
        <v>-44900</v>
      </c>
      <c r="F45" s="102">
        <f t="shared" si="17"/>
        <v>2982</v>
      </c>
      <c r="G45" s="110">
        <f t="shared" si="18"/>
        <v>5.7097997166162444E-3</v>
      </c>
      <c r="H45" s="114"/>
      <c r="I45" s="103"/>
      <c r="J45" s="104">
        <f t="shared" si="19"/>
        <v>-2</v>
      </c>
      <c r="K45" s="102">
        <f t="shared" si="19"/>
        <v>22034</v>
      </c>
      <c r="L45" s="103"/>
      <c r="M45" s="103"/>
      <c r="N45" s="103"/>
      <c r="O45" s="115">
        <f t="shared" si="20"/>
        <v>25016</v>
      </c>
    </row>
    <row r="46" spans="1:17" ht="15.75" customHeight="1" x14ac:dyDescent="0.25">
      <c r="A46" s="101" t="s">
        <v>31</v>
      </c>
      <c r="B46" s="102">
        <f t="shared" si="16"/>
        <v>4523</v>
      </c>
      <c r="C46" s="102">
        <f t="shared" si="16"/>
        <v>323</v>
      </c>
      <c r="D46" s="102">
        <f t="shared" si="16"/>
        <v>3001</v>
      </c>
      <c r="E46" s="102">
        <f t="shared" si="16"/>
        <v>-2003</v>
      </c>
      <c r="F46" s="102">
        <f t="shared" si="17"/>
        <v>5844</v>
      </c>
      <c r="G46" s="110">
        <f t="shared" si="18"/>
        <v>0.24188741721854304</v>
      </c>
      <c r="H46" s="114"/>
      <c r="I46" s="103"/>
      <c r="J46" s="104">
        <f t="shared" si="19"/>
        <v>0</v>
      </c>
      <c r="K46" s="102">
        <f t="shared" si="19"/>
        <v>45</v>
      </c>
      <c r="L46" s="103"/>
      <c r="M46" s="103"/>
      <c r="N46" s="103"/>
      <c r="O46" s="115">
        <f t="shared" si="20"/>
        <v>5889</v>
      </c>
    </row>
    <row r="47" spans="1:17" ht="15.75" customHeight="1" x14ac:dyDescent="0.25">
      <c r="A47" s="101" t="s">
        <v>32</v>
      </c>
      <c r="B47" s="102">
        <f t="shared" si="16"/>
        <v>-1356</v>
      </c>
      <c r="C47" s="102">
        <f t="shared" si="16"/>
        <v>3071</v>
      </c>
      <c r="D47" s="102">
        <f t="shared" si="16"/>
        <v>10790</v>
      </c>
      <c r="E47" s="102">
        <f t="shared" si="16"/>
        <v>-14759</v>
      </c>
      <c r="F47" s="102">
        <f t="shared" si="17"/>
        <v>-2254</v>
      </c>
      <c r="G47" s="110">
        <f t="shared" si="18"/>
        <v>-1.72488999426057E-2</v>
      </c>
      <c r="H47" s="114"/>
      <c r="I47" s="103"/>
      <c r="J47" s="104">
        <f t="shared" si="19"/>
        <v>26</v>
      </c>
      <c r="K47" s="102">
        <f t="shared" si="19"/>
        <v>1247</v>
      </c>
      <c r="L47" s="103"/>
      <c r="M47" s="103"/>
      <c r="N47" s="103"/>
      <c r="O47" s="115">
        <f t="shared" si="20"/>
        <v>-1007</v>
      </c>
    </row>
    <row r="48" spans="1:17" ht="15.75" customHeight="1" x14ac:dyDescent="0.25">
      <c r="A48" s="101" t="s">
        <v>33</v>
      </c>
      <c r="B48" s="102">
        <f t="shared" si="16"/>
        <v>101848</v>
      </c>
      <c r="C48" s="102">
        <f t="shared" si="16"/>
        <v>31649</v>
      </c>
      <c r="D48" s="102">
        <f t="shared" si="16"/>
        <v>1202</v>
      </c>
      <c r="E48" s="102">
        <f t="shared" si="16"/>
        <v>-31461</v>
      </c>
      <c r="F48" s="102">
        <f t="shared" si="17"/>
        <v>103238</v>
      </c>
      <c r="G48" s="110">
        <f t="shared" si="18"/>
        <v>0.3178940496865339</v>
      </c>
      <c r="H48" s="114"/>
      <c r="I48" s="103"/>
      <c r="J48" s="104">
        <f t="shared" si="19"/>
        <v>3</v>
      </c>
      <c r="K48" s="102">
        <f t="shared" si="19"/>
        <v>2724</v>
      </c>
      <c r="L48" s="103"/>
      <c r="M48" s="103"/>
      <c r="N48" s="103"/>
      <c r="O48" s="115">
        <f t="shared" si="20"/>
        <v>105962</v>
      </c>
    </row>
    <row r="49" spans="1:15" ht="15.75" customHeight="1" x14ac:dyDescent="0.25">
      <c r="A49" s="101" t="s">
        <v>34</v>
      </c>
      <c r="B49" s="102">
        <f t="shared" si="16"/>
        <v>6178</v>
      </c>
      <c r="C49" s="102">
        <f t="shared" si="16"/>
        <v>1076</v>
      </c>
      <c r="D49" s="102">
        <f t="shared" si="16"/>
        <v>229</v>
      </c>
      <c r="E49" s="102">
        <f t="shared" si="16"/>
        <v>-5122</v>
      </c>
      <c r="F49" s="102">
        <f t="shared" si="17"/>
        <v>2361</v>
      </c>
      <c r="G49" s="110">
        <f t="shared" si="18"/>
        <v>4.9549833154945537E-2</v>
      </c>
      <c r="H49" s="114"/>
      <c r="I49" s="103"/>
      <c r="J49" s="104">
        <f t="shared" si="19"/>
        <v>1</v>
      </c>
      <c r="K49" s="102">
        <f t="shared" si="19"/>
        <v>1072</v>
      </c>
      <c r="L49" s="103"/>
      <c r="M49" s="103"/>
      <c r="N49" s="103"/>
      <c r="O49" s="115">
        <f t="shared" si="20"/>
        <v>3433</v>
      </c>
    </row>
    <row r="50" spans="1:15" ht="15.75" customHeight="1" x14ac:dyDescent="0.25">
      <c r="A50" s="106" t="s">
        <v>35</v>
      </c>
      <c r="B50" s="108">
        <f t="shared" ref="B50:F50" si="21">SUM(B39:B49)</f>
        <v>73222</v>
      </c>
      <c r="C50" s="107">
        <f t="shared" si="21"/>
        <v>66073</v>
      </c>
      <c r="D50" s="107">
        <f t="shared" si="21"/>
        <v>87508.5</v>
      </c>
      <c r="E50" s="107">
        <f t="shared" si="21"/>
        <v>-165731.5</v>
      </c>
      <c r="F50" s="107">
        <f t="shared" si="21"/>
        <v>61072</v>
      </c>
      <c r="G50" s="111">
        <f t="shared" si="18"/>
        <v>2.3647386307887638E-2</v>
      </c>
      <c r="H50" s="114"/>
      <c r="I50" s="103"/>
      <c r="J50" s="112">
        <f t="shared" ref="J50:K50" si="22">SUM(J39:J49)</f>
        <v>22</v>
      </c>
      <c r="K50" s="107">
        <f t="shared" si="22"/>
        <v>-7271</v>
      </c>
      <c r="L50" s="103"/>
      <c r="M50" s="103"/>
      <c r="N50" s="103"/>
      <c r="O50" s="116">
        <f>SUM(O39:O49)</f>
        <v>53801</v>
      </c>
    </row>
    <row r="51" spans="1:15" ht="15.75" customHeight="1" x14ac:dyDescent="0.25">
      <c r="A51" s="9"/>
      <c r="B51" s="9"/>
      <c r="C51" s="9"/>
      <c r="D51" s="30"/>
      <c r="E51" s="20"/>
      <c r="F51" s="9"/>
      <c r="G51" s="20"/>
      <c r="H51" s="20"/>
    </row>
    <row r="52" spans="1:15" ht="15.75" customHeight="1" x14ac:dyDescent="0.25">
      <c r="A52" s="131" t="s">
        <v>665</v>
      </c>
      <c r="B52" s="284"/>
      <c r="C52" s="284"/>
    </row>
    <row r="53" spans="1:15" ht="15.75" customHeight="1" x14ac:dyDescent="0.25">
      <c r="A53" s="131"/>
    </row>
    <row r="54" spans="1:15" ht="15.75" customHeight="1" x14ac:dyDescent="0.25">
      <c r="A54" s="131" t="s">
        <v>642</v>
      </c>
    </row>
    <row r="55" spans="1:15" ht="15.75" customHeight="1" x14ac:dyDescent="0.25"/>
  </sheetData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EE0-4FAD-42A6-AE78-AE8FB1646748}">
  <dimension ref="A1:Z554"/>
  <sheetViews>
    <sheetView zoomScaleNormal="100" workbookViewId="0">
      <pane ySplit="2" topLeftCell="A3" activePane="bottomLeft" state="frozen"/>
      <selection activeCell="E1" sqref="E1"/>
      <selection pane="bottomLeft"/>
    </sheetView>
  </sheetViews>
  <sheetFormatPr defaultColWidth="12.7109375" defaultRowHeight="13.5" outlineLevelRow="1" x14ac:dyDescent="0.25"/>
  <cols>
    <col min="1" max="1" width="14.42578125" customWidth="1"/>
    <col min="2" max="2" width="93.7109375" bestFit="1" customWidth="1"/>
    <col min="3" max="3" width="13.5703125" customWidth="1"/>
    <col min="4" max="4" width="13.28515625" customWidth="1"/>
    <col min="5" max="5" width="12.42578125" customWidth="1"/>
    <col min="6" max="6" width="10.5703125" customWidth="1"/>
    <col min="7" max="7" width="21" customWidth="1"/>
    <col min="8" max="8" width="11.5703125" customWidth="1"/>
    <col min="9" max="9" width="14.85546875" customWidth="1"/>
    <col min="10" max="10" width="14.28515625" customWidth="1"/>
    <col min="11" max="11" width="11.7109375" customWidth="1"/>
    <col min="12" max="12" width="12.5703125" customWidth="1"/>
    <col min="13" max="13" width="15.28515625" customWidth="1"/>
    <col min="14" max="14" width="16.42578125" customWidth="1"/>
    <col min="15" max="15" width="28.7109375" customWidth="1"/>
    <col min="16" max="26" width="14.42578125" customWidth="1"/>
  </cols>
  <sheetData>
    <row r="1" spans="1:26" ht="18" x14ac:dyDescent="0.25">
      <c r="A1" s="35" t="s">
        <v>41</v>
      </c>
      <c r="B1" s="18"/>
      <c r="C1" s="36"/>
      <c r="D1" s="36"/>
      <c r="E1" s="37"/>
      <c r="F1" s="37"/>
      <c r="G1" s="294" t="s">
        <v>42</v>
      </c>
      <c r="H1" s="295"/>
      <c r="I1" s="296" t="s">
        <v>43</v>
      </c>
      <c r="J1" s="295"/>
      <c r="K1" s="297" t="s">
        <v>44</v>
      </c>
      <c r="L1" s="295"/>
      <c r="M1" s="38"/>
      <c r="N1" s="39">
        <v>948564.85035831877</v>
      </c>
      <c r="O1" s="40" t="s">
        <v>45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8.25" x14ac:dyDescent="0.25">
      <c r="A2" s="134" t="s">
        <v>46</v>
      </c>
      <c r="B2" s="135" t="s">
        <v>47</v>
      </c>
      <c r="C2" s="134" t="s">
        <v>48</v>
      </c>
      <c r="D2" s="134" t="s">
        <v>49</v>
      </c>
      <c r="E2" s="134" t="s">
        <v>50</v>
      </c>
      <c r="F2" s="134" t="s">
        <v>51</v>
      </c>
      <c r="G2" s="136" t="s">
        <v>52</v>
      </c>
      <c r="H2" s="137" t="s">
        <v>656</v>
      </c>
      <c r="I2" s="136" t="s">
        <v>54</v>
      </c>
      <c r="J2" s="138" t="s">
        <v>657</v>
      </c>
      <c r="K2" s="139" t="s">
        <v>55</v>
      </c>
      <c r="L2" s="140" t="s">
        <v>658</v>
      </c>
      <c r="M2" s="141" t="s">
        <v>56</v>
      </c>
      <c r="N2" s="142" t="s">
        <v>681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24" customFormat="1" x14ac:dyDescent="0.25">
      <c r="A3" s="143" t="s">
        <v>25</v>
      </c>
      <c r="B3" s="144"/>
      <c r="C3" s="145"/>
      <c r="D3" s="145"/>
      <c r="E3" s="146"/>
      <c r="F3" s="146"/>
      <c r="G3" s="147"/>
      <c r="H3" s="148"/>
      <c r="I3" s="149"/>
      <c r="J3" s="148"/>
      <c r="K3" s="149"/>
      <c r="L3" s="148"/>
      <c r="M3" s="150"/>
      <c r="N3" s="150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26" s="124" customFormat="1" x14ac:dyDescent="0.25">
      <c r="A4" s="143" t="s">
        <v>25</v>
      </c>
      <c r="B4" s="152" t="s">
        <v>57</v>
      </c>
      <c r="C4" s="153"/>
      <c r="D4" s="153"/>
      <c r="E4" s="154"/>
      <c r="F4" s="154"/>
      <c r="G4" s="147"/>
      <c r="H4" s="148"/>
      <c r="I4" s="149"/>
      <c r="J4" s="148"/>
      <c r="K4" s="149"/>
      <c r="L4" s="148"/>
      <c r="M4" s="150"/>
      <c r="N4" s="150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26" s="124" customFormat="1" x14ac:dyDescent="0.25">
      <c r="A5" s="143" t="s">
        <v>25</v>
      </c>
      <c r="B5" s="149" t="s">
        <v>58</v>
      </c>
      <c r="C5" s="155" t="s">
        <v>59</v>
      </c>
      <c r="D5" s="156">
        <v>2442</v>
      </c>
      <c r="E5" s="155">
        <v>0</v>
      </c>
      <c r="F5" s="155">
        <v>0</v>
      </c>
      <c r="G5" s="155">
        <f t="shared" ref="G5:G26" si="0">E5+F5</f>
        <v>0</v>
      </c>
      <c r="H5" s="156">
        <f t="shared" ref="H5:H27" si="1">+G5/$G$535</f>
        <v>0</v>
      </c>
      <c r="I5" s="156">
        <v>0</v>
      </c>
      <c r="J5" s="156">
        <f t="shared" ref="J5:J27" si="2">+I5/$I$535</f>
        <v>0</v>
      </c>
      <c r="K5" s="155">
        <v>61</v>
      </c>
      <c r="L5" s="156">
        <f t="shared" ref="L5:L27" si="3">+K5/$K$535</f>
        <v>1.7511123869671308E-3</v>
      </c>
      <c r="M5" s="157">
        <f t="shared" ref="M5:M27" si="4">+(H5+J5+L5)/3</f>
        <v>5.8370412898904362E-4</v>
      </c>
      <c r="N5" s="158">
        <f t="shared" ref="N5:N26" si="5">M5*$N$1</f>
        <v>553.6812197680249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s="124" customFormat="1" x14ac:dyDescent="0.25">
      <c r="A6" s="143" t="s">
        <v>25</v>
      </c>
      <c r="B6" s="149" t="s">
        <v>60</v>
      </c>
      <c r="C6" s="156"/>
      <c r="D6" s="156">
        <v>9341</v>
      </c>
      <c r="E6" s="155">
        <v>0</v>
      </c>
      <c r="F6" s="155">
        <v>0</v>
      </c>
      <c r="G6" s="155">
        <f t="shared" si="0"/>
        <v>0</v>
      </c>
      <c r="H6" s="156">
        <f t="shared" si="1"/>
        <v>0</v>
      </c>
      <c r="I6" s="156">
        <v>1</v>
      </c>
      <c r="J6" s="156">
        <f t="shared" si="2"/>
        <v>1.0131712259371835E-3</v>
      </c>
      <c r="K6" s="155">
        <v>1</v>
      </c>
      <c r="L6" s="156">
        <f t="shared" si="3"/>
        <v>2.8706760442084112E-5</v>
      </c>
      <c r="M6" s="157">
        <f t="shared" si="4"/>
        <v>3.4729266212642256E-4</v>
      </c>
      <c r="N6" s="158">
        <f t="shared" si="5"/>
        <v>329.42961208049218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s="124" customFormat="1" x14ac:dyDescent="0.25">
      <c r="A7" s="143" t="s">
        <v>25</v>
      </c>
      <c r="B7" s="149" t="s">
        <v>61</v>
      </c>
      <c r="C7" s="156">
        <v>139</v>
      </c>
      <c r="D7" s="156">
        <v>2436</v>
      </c>
      <c r="E7" s="155">
        <v>0</v>
      </c>
      <c r="F7" s="155">
        <v>0</v>
      </c>
      <c r="G7" s="155">
        <f t="shared" si="0"/>
        <v>0</v>
      </c>
      <c r="H7" s="156">
        <f t="shared" si="1"/>
        <v>0</v>
      </c>
      <c r="I7" s="156">
        <v>0</v>
      </c>
      <c r="J7" s="156">
        <f t="shared" si="2"/>
        <v>0</v>
      </c>
      <c r="K7" s="155">
        <v>0</v>
      </c>
      <c r="L7" s="156">
        <f t="shared" si="3"/>
        <v>0</v>
      </c>
      <c r="M7" s="157">
        <f t="shared" si="4"/>
        <v>0</v>
      </c>
      <c r="N7" s="158">
        <f t="shared" si="5"/>
        <v>0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26" s="124" customFormat="1" x14ac:dyDescent="0.25">
      <c r="A8" s="143" t="s">
        <v>25</v>
      </c>
      <c r="B8" s="149" t="s">
        <v>62</v>
      </c>
      <c r="C8" s="156">
        <v>187</v>
      </c>
      <c r="D8" s="156">
        <v>2188</v>
      </c>
      <c r="E8" s="155">
        <v>0</v>
      </c>
      <c r="F8" s="155">
        <v>0</v>
      </c>
      <c r="G8" s="155">
        <f t="shared" si="0"/>
        <v>0</v>
      </c>
      <c r="H8" s="156">
        <f t="shared" si="1"/>
        <v>0</v>
      </c>
      <c r="I8" s="156">
        <v>0</v>
      </c>
      <c r="J8" s="156">
        <f t="shared" si="2"/>
        <v>0</v>
      </c>
      <c r="K8" s="155">
        <v>2</v>
      </c>
      <c r="L8" s="156">
        <f t="shared" si="3"/>
        <v>5.7413520884168223E-5</v>
      </c>
      <c r="M8" s="157">
        <f t="shared" si="4"/>
        <v>1.913784029472274E-5</v>
      </c>
      <c r="N8" s="158">
        <f t="shared" si="5"/>
        <v>18.15348261534508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26" s="124" customFormat="1" x14ac:dyDescent="0.25">
      <c r="A9" s="143" t="s">
        <v>25</v>
      </c>
      <c r="B9" s="149" t="s">
        <v>63</v>
      </c>
      <c r="C9" s="155" t="s">
        <v>64</v>
      </c>
      <c r="D9" s="156">
        <v>2147</v>
      </c>
      <c r="E9" s="155">
        <v>0</v>
      </c>
      <c r="F9" s="155">
        <v>0</v>
      </c>
      <c r="G9" s="155">
        <f t="shared" si="0"/>
        <v>0</v>
      </c>
      <c r="H9" s="156">
        <f t="shared" si="1"/>
        <v>0</v>
      </c>
      <c r="I9" s="156">
        <v>0</v>
      </c>
      <c r="J9" s="156">
        <f t="shared" si="2"/>
        <v>0</v>
      </c>
      <c r="K9" s="155">
        <v>5</v>
      </c>
      <c r="L9" s="156">
        <f t="shared" si="3"/>
        <v>1.4353380221042057E-4</v>
      </c>
      <c r="M9" s="157">
        <f t="shared" si="4"/>
        <v>4.7844600736806855E-5</v>
      </c>
      <c r="N9" s="158">
        <f t="shared" si="5"/>
        <v>45.383706538362702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26" s="124" customFormat="1" x14ac:dyDescent="0.25">
      <c r="A10" s="143" t="s">
        <v>25</v>
      </c>
      <c r="B10" s="149" t="s">
        <v>65</v>
      </c>
      <c r="C10" s="156">
        <v>545</v>
      </c>
      <c r="D10" s="156">
        <v>2148</v>
      </c>
      <c r="E10" s="155">
        <v>0</v>
      </c>
      <c r="F10" s="155">
        <v>0</v>
      </c>
      <c r="G10" s="155">
        <f t="shared" si="0"/>
        <v>0</v>
      </c>
      <c r="H10" s="156">
        <f t="shared" si="1"/>
        <v>0</v>
      </c>
      <c r="I10" s="156">
        <v>0</v>
      </c>
      <c r="J10" s="156">
        <f t="shared" si="2"/>
        <v>0</v>
      </c>
      <c r="K10" s="155">
        <v>0</v>
      </c>
      <c r="L10" s="156">
        <f t="shared" si="3"/>
        <v>0</v>
      </c>
      <c r="M10" s="157">
        <f t="shared" si="4"/>
        <v>0</v>
      </c>
      <c r="N10" s="158">
        <f t="shared" si="5"/>
        <v>0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 s="124" customFormat="1" x14ac:dyDescent="0.25">
      <c r="A11" s="143" t="s">
        <v>25</v>
      </c>
      <c r="B11" s="149" t="s">
        <v>66</v>
      </c>
      <c r="C11" s="156">
        <v>419</v>
      </c>
      <c r="D11" s="156">
        <v>2149</v>
      </c>
      <c r="E11" s="155">
        <v>0</v>
      </c>
      <c r="F11" s="155">
        <v>0</v>
      </c>
      <c r="G11" s="155">
        <f t="shared" si="0"/>
        <v>0</v>
      </c>
      <c r="H11" s="156">
        <f t="shared" si="1"/>
        <v>0</v>
      </c>
      <c r="I11" s="156">
        <v>0</v>
      </c>
      <c r="J11" s="156">
        <f t="shared" si="2"/>
        <v>0</v>
      </c>
      <c r="K11" s="155">
        <v>0</v>
      </c>
      <c r="L11" s="156">
        <f t="shared" si="3"/>
        <v>0</v>
      </c>
      <c r="M11" s="157">
        <f t="shared" si="4"/>
        <v>0</v>
      </c>
      <c r="N11" s="158">
        <f t="shared" si="5"/>
        <v>0</v>
      </c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26" s="124" customFormat="1" x14ac:dyDescent="0.25">
      <c r="A12" s="143" t="s">
        <v>25</v>
      </c>
      <c r="B12" s="149" t="s">
        <v>67</v>
      </c>
      <c r="C12" s="156">
        <v>252</v>
      </c>
      <c r="D12" s="156">
        <v>2150</v>
      </c>
      <c r="E12" s="155">
        <v>0</v>
      </c>
      <c r="F12" s="155">
        <v>0</v>
      </c>
      <c r="G12" s="155">
        <f t="shared" si="0"/>
        <v>0</v>
      </c>
      <c r="H12" s="156">
        <f t="shared" si="1"/>
        <v>0</v>
      </c>
      <c r="I12" s="156">
        <v>0</v>
      </c>
      <c r="J12" s="156">
        <f t="shared" si="2"/>
        <v>0</v>
      </c>
      <c r="K12" s="155">
        <v>11</v>
      </c>
      <c r="L12" s="156">
        <f t="shared" si="3"/>
        <v>3.1577436486292519E-4</v>
      </c>
      <c r="M12" s="157">
        <f t="shared" si="4"/>
        <v>1.0525812162097506E-4</v>
      </c>
      <c r="N12" s="158">
        <f t="shared" si="5"/>
        <v>99.844154384397925</v>
      </c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 s="124" customFormat="1" x14ac:dyDescent="0.25">
      <c r="A13" s="143" t="s">
        <v>25</v>
      </c>
      <c r="B13" s="149" t="s">
        <v>68</v>
      </c>
      <c r="C13" s="156">
        <v>418</v>
      </c>
      <c r="D13" s="156">
        <v>2151</v>
      </c>
      <c r="E13" s="155">
        <v>0</v>
      </c>
      <c r="F13" s="155">
        <v>0</v>
      </c>
      <c r="G13" s="155">
        <f t="shared" si="0"/>
        <v>0</v>
      </c>
      <c r="H13" s="156">
        <f t="shared" si="1"/>
        <v>0</v>
      </c>
      <c r="I13" s="156">
        <v>0</v>
      </c>
      <c r="J13" s="156">
        <f t="shared" si="2"/>
        <v>0</v>
      </c>
      <c r="K13" s="155">
        <v>9</v>
      </c>
      <c r="L13" s="156">
        <f t="shared" si="3"/>
        <v>2.5836084397875701E-4</v>
      </c>
      <c r="M13" s="157">
        <f t="shared" si="4"/>
        <v>8.6120281326252342E-5</v>
      </c>
      <c r="N13" s="158">
        <f t="shared" si="5"/>
        <v>81.690671769052869</v>
      </c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s="124" customFormat="1" x14ac:dyDescent="0.25">
      <c r="A14" s="143" t="s">
        <v>25</v>
      </c>
      <c r="B14" s="149" t="s">
        <v>69</v>
      </c>
      <c r="C14" s="156">
        <v>410</v>
      </c>
      <c r="D14" s="156">
        <v>2153</v>
      </c>
      <c r="E14" s="155">
        <v>0</v>
      </c>
      <c r="F14" s="155">
        <v>0</v>
      </c>
      <c r="G14" s="155">
        <f t="shared" si="0"/>
        <v>0</v>
      </c>
      <c r="H14" s="156">
        <f t="shared" si="1"/>
        <v>0</v>
      </c>
      <c r="I14" s="156">
        <v>3</v>
      </c>
      <c r="J14" s="156">
        <f t="shared" si="2"/>
        <v>3.0395136778115501E-3</v>
      </c>
      <c r="K14" s="155">
        <v>587</v>
      </c>
      <c r="L14" s="156">
        <f t="shared" si="3"/>
        <v>1.6850868379503375E-2</v>
      </c>
      <c r="M14" s="157">
        <f t="shared" si="4"/>
        <v>6.6301273524383081E-3</v>
      </c>
      <c r="N14" s="158">
        <f t="shared" si="5"/>
        <v>6289.1057599222404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s="124" customFormat="1" x14ac:dyDescent="0.25">
      <c r="A15" s="143" t="s">
        <v>25</v>
      </c>
      <c r="B15" s="149" t="s">
        <v>70</v>
      </c>
      <c r="C15" s="156">
        <v>420</v>
      </c>
      <c r="D15" s="156">
        <v>2152</v>
      </c>
      <c r="E15" s="155">
        <v>0</v>
      </c>
      <c r="F15" s="155">
        <v>0</v>
      </c>
      <c r="G15" s="155">
        <f t="shared" si="0"/>
        <v>0</v>
      </c>
      <c r="H15" s="156">
        <f t="shared" si="1"/>
        <v>0</v>
      </c>
      <c r="I15" s="156">
        <v>4</v>
      </c>
      <c r="J15" s="156">
        <f t="shared" si="2"/>
        <v>4.0526849037487338E-3</v>
      </c>
      <c r="K15" s="155">
        <v>22</v>
      </c>
      <c r="L15" s="156">
        <f t="shared" si="3"/>
        <v>6.3154872972585039E-4</v>
      </c>
      <c r="M15" s="157">
        <f t="shared" si="4"/>
        <v>1.5614112111581946E-3</v>
      </c>
      <c r="N15" s="158">
        <f t="shared" si="5"/>
        <v>1481.0997918600742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s="124" customFormat="1" x14ac:dyDescent="0.25">
      <c r="A16" s="143" t="s">
        <v>25</v>
      </c>
      <c r="B16" s="149" t="s">
        <v>71</v>
      </c>
      <c r="C16" s="156">
        <v>556</v>
      </c>
      <c r="D16" s="156">
        <v>2165</v>
      </c>
      <c r="E16" s="155">
        <v>10</v>
      </c>
      <c r="F16" s="155">
        <v>0</v>
      </c>
      <c r="G16" s="155">
        <f t="shared" si="0"/>
        <v>10</v>
      </c>
      <c r="H16" s="156">
        <f t="shared" si="1"/>
        <v>8.4317032040472171E-3</v>
      </c>
      <c r="I16" s="156">
        <v>22</v>
      </c>
      <c r="J16" s="156">
        <f t="shared" si="2"/>
        <v>2.2289766970618033E-2</v>
      </c>
      <c r="K16" s="155">
        <v>123</v>
      </c>
      <c r="L16" s="156">
        <f t="shared" si="3"/>
        <v>3.5309315343763454E-3</v>
      </c>
      <c r="M16" s="157">
        <f t="shared" si="4"/>
        <v>1.1417467236347198E-2</v>
      </c>
      <c r="N16" s="158">
        <f t="shared" si="5"/>
        <v>10830.208100516687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s="124" customFormat="1" x14ac:dyDescent="0.25">
      <c r="A17" s="143" t="s">
        <v>25</v>
      </c>
      <c r="B17" s="149" t="s">
        <v>72</v>
      </c>
      <c r="C17" s="156">
        <v>304</v>
      </c>
      <c r="D17" s="156">
        <v>2189</v>
      </c>
      <c r="E17" s="155">
        <v>0</v>
      </c>
      <c r="F17" s="155">
        <v>0</v>
      </c>
      <c r="G17" s="155">
        <f t="shared" si="0"/>
        <v>0</v>
      </c>
      <c r="H17" s="156">
        <f t="shared" si="1"/>
        <v>0</v>
      </c>
      <c r="I17" s="156">
        <v>5</v>
      </c>
      <c r="J17" s="156">
        <f t="shared" si="2"/>
        <v>5.065856129685917E-3</v>
      </c>
      <c r="K17" s="155">
        <v>16</v>
      </c>
      <c r="L17" s="156">
        <f t="shared" si="3"/>
        <v>4.5930816707334579E-4</v>
      </c>
      <c r="M17" s="157">
        <f t="shared" si="4"/>
        <v>1.8417214322530876E-3</v>
      </c>
      <c r="N17" s="158">
        <f t="shared" si="5"/>
        <v>1746.9922147868585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s="124" customFormat="1" x14ac:dyDescent="0.25">
      <c r="A18" s="143" t="s">
        <v>25</v>
      </c>
      <c r="B18" s="149" t="s">
        <v>73</v>
      </c>
      <c r="C18" s="155">
        <v>18</v>
      </c>
      <c r="D18" s="155">
        <v>2203</v>
      </c>
      <c r="E18" s="155">
        <v>0</v>
      </c>
      <c r="F18" s="155">
        <v>0</v>
      </c>
      <c r="G18" s="155">
        <f t="shared" si="0"/>
        <v>0</v>
      </c>
      <c r="H18" s="156">
        <f t="shared" si="1"/>
        <v>0</v>
      </c>
      <c r="I18" s="156">
        <v>0</v>
      </c>
      <c r="J18" s="156">
        <f t="shared" si="2"/>
        <v>0</v>
      </c>
      <c r="K18" s="155">
        <v>41</v>
      </c>
      <c r="L18" s="156">
        <f t="shared" si="3"/>
        <v>1.1769771781254485E-3</v>
      </c>
      <c r="M18" s="157">
        <f t="shared" si="4"/>
        <v>3.9232572604181614E-4</v>
      </c>
      <c r="N18" s="158">
        <f t="shared" si="5"/>
        <v>372.14639361457409</v>
      </c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s="124" customFormat="1" x14ac:dyDescent="0.25">
      <c r="A19" s="143" t="s">
        <v>25</v>
      </c>
      <c r="B19" s="149" t="s">
        <v>74</v>
      </c>
      <c r="C19" s="156">
        <v>30</v>
      </c>
      <c r="D19" s="156">
        <v>2211</v>
      </c>
      <c r="E19" s="155">
        <v>0</v>
      </c>
      <c r="F19" s="155">
        <v>0</v>
      </c>
      <c r="G19" s="155">
        <f t="shared" si="0"/>
        <v>0</v>
      </c>
      <c r="H19" s="156">
        <f t="shared" si="1"/>
        <v>0</v>
      </c>
      <c r="I19" s="156">
        <v>0</v>
      </c>
      <c r="J19" s="156">
        <f t="shared" si="2"/>
        <v>0</v>
      </c>
      <c r="K19" s="155">
        <v>5</v>
      </c>
      <c r="L19" s="156">
        <f t="shared" si="3"/>
        <v>1.4353380221042057E-4</v>
      </c>
      <c r="M19" s="157">
        <f t="shared" si="4"/>
        <v>4.7844600736806855E-5</v>
      </c>
      <c r="N19" s="158">
        <f t="shared" si="5"/>
        <v>45.383706538362702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s="124" customFormat="1" x14ac:dyDescent="0.25">
      <c r="A20" s="143" t="s">
        <v>25</v>
      </c>
      <c r="B20" s="149" t="s">
        <v>75</v>
      </c>
      <c r="C20" s="156">
        <v>549</v>
      </c>
      <c r="D20" s="156">
        <v>2205</v>
      </c>
      <c r="E20" s="155">
        <v>0</v>
      </c>
      <c r="F20" s="155">
        <v>0</v>
      </c>
      <c r="G20" s="155">
        <f t="shared" si="0"/>
        <v>0</v>
      </c>
      <c r="H20" s="156">
        <f t="shared" si="1"/>
        <v>0</v>
      </c>
      <c r="I20" s="156">
        <v>0</v>
      </c>
      <c r="J20" s="156">
        <f t="shared" si="2"/>
        <v>0</v>
      </c>
      <c r="K20" s="155">
        <v>1</v>
      </c>
      <c r="L20" s="156">
        <f t="shared" si="3"/>
        <v>2.8706760442084112E-5</v>
      </c>
      <c r="M20" s="157">
        <f t="shared" si="4"/>
        <v>9.56892014736137E-6</v>
      </c>
      <c r="N20" s="158">
        <f t="shared" si="5"/>
        <v>9.0767413076725401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s="124" customFormat="1" x14ac:dyDescent="0.25">
      <c r="A21" s="143" t="s">
        <v>25</v>
      </c>
      <c r="B21" s="149" t="s">
        <v>76</v>
      </c>
      <c r="C21" s="156">
        <v>547</v>
      </c>
      <c r="D21" s="156">
        <v>2206</v>
      </c>
      <c r="E21" s="155">
        <v>0</v>
      </c>
      <c r="F21" s="155">
        <v>0</v>
      </c>
      <c r="G21" s="155">
        <f t="shared" si="0"/>
        <v>0</v>
      </c>
      <c r="H21" s="156">
        <f t="shared" si="1"/>
        <v>0</v>
      </c>
      <c r="I21" s="156">
        <v>0</v>
      </c>
      <c r="J21" s="156">
        <f t="shared" si="2"/>
        <v>0</v>
      </c>
      <c r="K21" s="155">
        <v>9</v>
      </c>
      <c r="L21" s="156">
        <f t="shared" si="3"/>
        <v>2.5836084397875701E-4</v>
      </c>
      <c r="M21" s="157">
        <f t="shared" si="4"/>
        <v>8.6120281326252342E-5</v>
      </c>
      <c r="N21" s="158">
        <f t="shared" si="5"/>
        <v>81.690671769052869</v>
      </c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s="124" customFormat="1" x14ac:dyDescent="0.25">
      <c r="A22" s="143" t="s">
        <v>25</v>
      </c>
      <c r="B22" s="149" t="s">
        <v>77</v>
      </c>
      <c r="C22" s="156">
        <v>570</v>
      </c>
      <c r="D22" s="156">
        <v>2208</v>
      </c>
      <c r="E22" s="155">
        <v>0</v>
      </c>
      <c r="F22" s="155">
        <v>0</v>
      </c>
      <c r="G22" s="155">
        <f t="shared" si="0"/>
        <v>0</v>
      </c>
      <c r="H22" s="156">
        <f t="shared" si="1"/>
        <v>0</v>
      </c>
      <c r="I22" s="156">
        <v>3</v>
      </c>
      <c r="J22" s="156">
        <f t="shared" si="2"/>
        <v>3.0395136778115501E-3</v>
      </c>
      <c r="K22" s="155">
        <v>3</v>
      </c>
      <c r="L22" s="156">
        <f t="shared" si="3"/>
        <v>8.6120281326252328E-5</v>
      </c>
      <c r="M22" s="157">
        <f t="shared" si="4"/>
        <v>1.0418779863792676E-3</v>
      </c>
      <c r="N22" s="158">
        <f t="shared" si="5"/>
        <v>988.28883624147647</v>
      </c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s="124" customFormat="1" x14ac:dyDescent="0.25">
      <c r="A23" s="143" t="s">
        <v>25</v>
      </c>
      <c r="B23" s="149" t="s">
        <v>78</v>
      </c>
      <c r="C23" s="156">
        <v>31</v>
      </c>
      <c r="D23" s="156">
        <v>2209</v>
      </c>
      <c r="E23" s="155">
        <v>0</v>
      </c>
      <c r="F23" s="155">
        <v>0</v>
      </c>
      <c r="G23" s="155">
        <f t="shared" si="0"/>
        <v>0</v>
      </c>
      <c r="H23" s="156">
        <f t="shared" si="1"/>
        <v>0</v>
      </c>
      <c r="I23" s="156">
        <v>0</v>
      </c>
      <c r="J23" s="156">
        <f t="shared" si="2"/>
        <v>0</v>
      </c>
      <c r="K23" s="155">
        <v>0</v>
      </c>
      <c r="L23" s="156">
        <f t="shared" si="3"/>
        <v>0</v>
      </c>
      <c r="M23" s="157">
        <f t="shared" si="4"/>
        <v>0</v>
      </c>
      <c r="N23" s="158">
        <f t="shared" si="5"/>
        <v>0</v>
      </c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s="124" customFormat="1" x14ac:dyDescent="0.25">
      <c r="A24" s="143" t="s">
        <v>25</v>
      </c>
      <c r="B24" s="149" t="s">
        <v>79</v>
      </c>
      <c r="C24" s="156">
        <v>525</v>
      </c>
      <c r="D24" s="156">
        <v>2210</v>
      </c>
      <c r="E24" s="155">
        <v>0</v>
      </c>
      <c r="F24" s="155">
        <v>0</v>
      </c>
      <c r="G24" s="155">
        <f t="shared" si="0"/>
        <v>0</v>
      </c>
      <c r="H24" s="156">
        <f t="shared" si="1"/>
        <v>0</v>
      </c>
      <c r="I24" s="156">
        <v>0</v>
      </c>
      <c r="J24" s="156">
        <f t="shared" si="2"/>
        <v>0</v>
      </c>
      <c r="K24" s="155">
        <v>0</v>
      </c>
      <c r="L24" s="156">
        <f t="shared" si="3"/>
        <v>0</v>
      </c>
      <c r="M24" s="157">
        <f t="shared" si="4"/>
        <v>0</v>
      </c>
      <c r="N24" s="158">
        <f t="shared" si="5"/>
        <v>0</v>
      </c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s="124" customFormat="1" x14ac:dyDescent="0.25">
      <c r="A25" s="143" t="s">
        <v>25</v>
      </c>
      <c r="B25" s="149" t="s">
        <v>80</v>
      </c>
      <c r="C25" s="156">
        <v>408</v>
      </c>
      <c r="D25" s="156">
        <v>2207</v>
      </c>
      <c r="E25" s="155">
        <v>0</v>
      </c>
      <c r="F25" s="155">
        <v>0</v>
      </c>
      <c r="G25" s="155">
        <f t="shared" si="0"/>
        <v>0</v>
      </c>
      <c r="H25" s="156">
        <f t="shared" si="1"/>
        <v>0</v>
      </c>
      <c r="I25" s="156">
        <v>0</v>
      </c>
      <c r="J25" s="156">
        <f t="shared" si="2"/>
        <v>0</v>
      </c>
      <c r="K25" s="155">
        <v>21</v>
      </c>
      <c r="L25" s="156">
        <f t="shared" si="3"/>
        <v>6.0284196928376632E-4</v>
      </c>
      <c r="M25" s="157">
        <f t="shared" si="4"/>
        <v>2.0094732309458877E-4</v>
      </c>
      <c r="N25" s="158">
        <f t="shared" si="5"/>
        <v>190.61156746112334</v>
      </c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s="124" customFormat="1" x14ac:dyDescent="0.25">
      <c r="A26" s="143" t="s">
        <v>25</v>
      </c>
      <c r="B26" s="149" t="s">
        <v>81</v>
      </c>
      <c r="C26" s="156">
        <v>567</v>
      </c>
      <c r="D26" s="156">
        <v>2212</v>
      </c>
      <c r="E26" s="155">
        <v>0</v>
      </c>
      <c r="F26" s="155">
        <v>0</v>
      </c>
      <c r="G26" s="155">
        <f t="shared" si="0"/>
        <v>0</v>
      </c>
      <c r="H26" s="156">
        <f t="shared" si="1"/>
        <v>0</v>
      </c>
      <c r="I26" s="156">
        <v>0</v>
      </c>
      <c r="J26" s="156">
        <f t="shared" si="2"/>
        <v>0</v>
      </c>
      <c r="K26" s="155">
        <v>0</v>
      </c>
      <c r="L26" s="156">
        <f t="shared" si="3"/>
        <v>0</v>
      </c>
      <c r="M26" s="157">
        <f t="shared" si="4"/>
        <v>0</v>
      </c>
      <c r="N26" s="158">
        <f t="shared" si="5"/>
        <v>0</v>
      </c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s="124" customFormat="1" x14ac:dyDescent="0.25">
      <c r="A27" s="159"/>
      <c r="B27" s="160" t="s">
        <v>82</v>
      </c>
      <c r="C27" s="145"/>
      <c r="D27" s="145"/>
      <c r="E27" s="161">
        <f t="shared" ref="E27:G27" si="6">SUM(E5:E26)</f>
        <v>10</v>
      </c>
      <c r="F27" s="161">
        <f t="shared" si="6"/>
        <v>0</v>
      </c>
      <c r="G27" s="162">
        <f t="shared" si="6"/>
        <v>10</v>
      </c>
      <c r="H27" s="163">
        <f t="shared" si="1"/>
        <v>8.4317032040472171E-3</v>
      </c>
      <c r="I27" s="157">
        <f>SUM(I5:I26)</f>
        <v>38</v>
      </c>
      <c r="J27" s="163">
        <f t="shared" si="2"/>
        <v>3.8500506585612972E-2</v>
      </c>
      <c r="K27" s="157">
        <f>SUM(K5:K26)</f>
        <v>917</v>
      </c>
      <c r="L27" s="163">
        <f t="shared" si="3"/>
        <v>2.6324099325391131E-2</v>
      </c>
      <c r="M27" s="164">
        <f t="shared" si="4"/>
        <v>2.4418769705017107E-2</v>
      </c>
      <c r="N27" s="165">
        <f>SUM(N5:N26)</f>
        <v>23162.786631173803</v>
      </c>
      <c r="O27" s="166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s="124" customFormat="1" x14ac:dyDescent="0.25">
      <c r="A28" s="167" t="s">
        <v>28</v>
      </c>
      <c r="B28" s="144"/>
      <c r="C28" s="145"/>
      <c r="D28" s="145"/>
      <c r="E28" s="146"/>
      <c r="F28" s="146"/>
      <c r="G28" s="147"/>
      <c r="H28" s="148"/>
      <c r="I28" s="149"/>
      <c r="J28" s="148"/>
      <c r="K28" s="149"/>
      <c r="L28" s="148"/>
      <c r="M28" s="164"/>
      <c r="N28" s="164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s="124" customFormat="1" x14ac:dyDescent="0.25">
      <c r="A29" s="167" t="s">
        <v>28</v>
      </c>
      <c r="B29" s="152" t="s">
        <v>83</v>
      </c>
      <c r="C29" s="153"/>
      <c r="D29" s="153"/>
      <c r="E29" s="154"/>
      <c r="F29" s="154"/>
      <c r="G29" s="147"/>
      <c r="H29" s="148"/>
      <c r="I29" s="149"/>
      <c r="J29" s="148"/>
      <c r="K29" s="149"/>
      <c r="L29" s="148"/>
      <c r="M29" s="164"/>
      <c r="N29" s="164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s="124" customFormat="1" x14ac:dyDescent="0.25">
      <c r="A30" s="167" t="s">
        <v>28</v>
      </c>
      <c r="B30" s="144" t="s">
        <v>84</v>
      </c>
      <c r="C30" s="147" t="s">
        <v>85</v>
      </c>
      <c r="D30" s="146">
        <v>1987</v>
      </c>
      <c r="E30" s="146">
        <v>0</v>
      </c>
      <c r="F30" s="146">
        <v>0</v>
      </c>
      <c r="G30" s="146">
        <f t="shared" ref="G30:G64" si="7">E30+F30</f>
        <v>0</v>
      </c>
      <c r="H30" s="148">
        <f t="shared" ref="H30:H65" si="8">+G30/$G$535</f>
        <v>0</v>
      </c>
      <c r="I30" s="149">
        <v>0</v>
      </c>
      <c r="J30" s="148">
        <f t="shared" ref="J30:J65" si="9">+I30/$I$535</f>
        <v>0</v>
      </c>
      <c r="K30" s="146">
        <v>10</v>
      </c>
      <c r="L30" s="148">
        <f t="shared" ref="L30:L65" si="10">+K30/$K$535</f>
        <v>2.8706760442084113E-4</v>
      </c>
      <c r="M30" s="164">
        <f t="shared" ref="M30:M65" si="11">+(H30+J30+L30)/3</f>
        <v>9.568920147361371E-5</v>
      </c>
      <c r="N30" s="165">
        <f t="shared" ref="N30:N64" si="12">M30*$N$1</f>
        <v>90.767413076725404</v>
      </c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s="124" customFormat="1" x14ac:dyDescent="0.25">
      <c r="A31" s="167" t="s">
        <v>28</v>
      </c>
      <c r="B31" s="144" t="s">
        <v>86</v>
      </c>
      <c r="C31" s="146">
        <v>4</v>
      </c>
      <c r="D31" s="146">
        <v>2102</v>
      </c>
      <c r="E31" s="146">
        <v>0</v>
      </c>
      <c r="F31" s="146">
        <v>0</v>
      </c>
      <c r="G31" s="146">
        <f t="shared" si="7"/>
        <v>0</v>
      </c>
      <c r="H31" s="148">
        <f t="shared" si="8"/>
        <v>0</v>
      </c>
      <c r="I31" s="149">
        <v>0</v>
      </c>
      <c r="J31" s="148">
        <f t="shared" si="9"/>
        <v>0</v>
      </c>
      <c r="K31" s="146">
        <v>19</v>
      </c>
      <c r="L31" s="148">
        <f t="shared" si="10"/>
        <v>5.4542844839959809E-4</v>
      </c>
      <c r="M31" s="164">
        <f t="shared" si="11"/>
        <v>1.8180948279986604E-4</v>
      </c>
      <c r="N31" s="165">
        <f t="shared" si="12"/>
        <v>172.45808484577825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s="124" customFormat="1" x14ac:dyDescent="0.25">
      <c r="A32" s="167" t="s">
        <v>28</v>
      </c>
      <c r="B32" s="144" t="s">
        <v>87</v>
      </c>
      <c r="C32" s="146">
        <v>226</v>
      </c>
      <c r="D32" s="146">
        <v>2103</v>
      </c>
      <c r="E32" s="146">
        <v>0</v>
      </c>
      <c r="F32" s="146">
        <v>0</v>
      </c>
      <c r="G32" s="146">
        <f t="shared" si="7"/>
        <v>0</v>
      </c>
      <c r="H32" s="148">
        <f t="shared" si="8"/>
        <v>0</v>
      </c>
      <c r="I32" s="149">
        <v>0</v>
      </c>
      <c r="J32" s="148">
        <f t="shared" si="9"/>
        <v>0</v>
      </c>
      <c r="K32" s="146">
        <v>0</v>
      </c>
      <c r="L32" s="148">
        <f t="shared" si="10"/>
        <v>0</v>
      </c>
      <c r="M32" s="164">
        <f t="shared" si="11"/>
        <v>0</v>
      </c>
      <c r="N32" s="165">
        <f t="shared" si="12"/>
        <v>0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s="124" customFormat="1" x14ac:dyDescent="0.25">
      <c r="A33" s="167" t="s">
        <v>28</v>
      </c>
      <c r="B33" s="144" t="s">
        <v>88</v>
      </c>
      <c r="C33" s="146">
        <v>10</v>
      </c>
      <c r="D33" s="146">
        <v>2104</v>
      </c>
      <c r="E33" s="146">
        <v>0</v>
      </c>
      <c r="F33" s="146">
        <v>0</v>
      </c>
      <c r="G33" s="146">
        <f t="shared" si="7"/>
        <v>0</v>
      </c>
      <c r="H33" s="148">
        <f t="shared" si="8"/>
        <v>0</v>
      </c>
      <c r="I33" s="149">
        <v>0</v>
      </c>
      <c r="J33" s="148">
        <f t="shared" si="9"/>
        <v>0</v>
      </c>
      <c r="K33" s="146">
        <v>3</v>
      </c>
      <c r="L33" s="148">
        <f t="shared" si="10"/>
        <v>8.6120281326252328E-5</v>
      </c>
      <c r="M33" s="164">
        <f t="shared" si="11"/>
        <v>2.8706760442084108E-5</v>
      </c>
      <c r="N33" s="165">
        <f t="shared" si="12"/>
        <v>27.230223923017618</v>
      </c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s="124" customFormat="1" x14ac:dyDescent="0.25">
      <c r="A34" s="167" t="s">
        <v>28</v>
      </c>
      <c r="B34" s="144" t="s">
        <v>89</v>
      </c>
      <c r="C34" s="146">
        <v>145</v>
      </c>
      <c r="D34" s="146">
        <v>2113</v>
      </c>
      <c r="E34" s="146">
        <v>0</v>
      </c>
      <c r="F34" s="146">
        <v>0</v>
      </c>
      <c r="G34" s="146">
        <f t="shared" si="7"/>
        <v>0</v>
      </c>
      <c r="H34" s="148">
        <f t="shared" si="8"/>
        <v>0</v>
      </c>
      <c r="I34" s="149">
        <v>0</v>
      </c>
      <c r="J34" s="148">
        <f t="shared" si="9"/>
        <v>0</v>
      </c>
      <c r="K34" s="146">
        <v>3</v>
      </c>
      <c r="L34" s="148">
        <f t="shared" si="10"/>
        <v>8.6120281326252328E-5</v>
      </c>
      <c r="M34" s="164">
        <f t="shared" si="11"/>
        <v>2.8706760442084108E-5</v>
      </c>
      <c r="N34" s="165">
        <f t="shared" si="12"/>
        <v>27.230223923017618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s="124" customFormat="1" x14ac:dyDescent="0.25">
      <c r="A35" s="167" t="s">
        <v>28</v>
      </c>
      <c r="B35" s="144" t="s">
        <v>90</v>
      </c>
      <c r="C35" s="146">
        <v>9</v>
      </c>
      <c r="D35" s="146">
        <v>2105</v>
      </c>
      <c r="E35" s="146">
        <v>0</v>
      </c>
      <c r="F35" s="146">
        <v>0</v>
      </c>
      <c r="G35" s="146">
        <f t="shared" si="7"/>
        <v>0</v>
      </c>
      <c r="H35" s="148">
        <f t="shared" si="8"/>
        <v>0</v>
      </c>
      <c r="I35" s="149">
        <v>0</v>
      </c>
      <c r="J35" s="148">
        <f t="shared" si="9"/>
        <v>0</v>
      </c>
      <c r="K35" s="146">
        <v>11</v>
      </c>
      <c r="L35" s="148">
        <f t="shared" si="10"/>
        <v>3.1577436486292519E-4</v>
      </c>
      <c r="M35" s="164">
        <f t="shared" si="11"/>
        <v>1.0525812162097506E-4</v>
      </c>
      <c r="N35" s="165">
        <f t="shared" si="12"/>
        <v>99.844154384397925</v>
      </c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s="124" customFormat="1" x14ac:dyDescent="0.25">
      <c r="A36" s="167" t="s">
        <v>28</v>
      </c>
      <c r="B36" s="144" t="s">
        <v>91</v>
      </c>
      <c r="C36" s="146">
        <v>15</v>
      </c>
      <c r="D36" s="146">
        <v>2106</v>
      </c>
      <c r="E36" s="146">
        <v>0</v>
      </c>
      <c r="F36" s="146">
        <v>0</v>
      </c>
      <c r="G36" s="146">
        <f t="shared" si="7"/>
        <v>0</v>
      </c>
      <c r="H36" s="148">
        <f t="shared" si="8"/>
        <v>0</v>
      </c>
      <c r="I36" s="149">
        <v>0</v>
      </c>
      <c r="J36" s="148">
        <f t="shared" si="9"/>
        <v>0</v>
      </c>
      <c r="K36" s="146">
        <v>101</v>
      </c>
      <c r="L36" s="148">
        <f t="shared" si="10"/>
        <v>2.8993828046504954E-3</v>
      </c>
      <c r="M36" s="164">
        <f t="shared" si="11"/>
        <v>9.6646093488349846E-4</v>
      </c>
      <c r="N36" s="165">
        <f t="shared" si="12"/>
        <v>916.75087207492652</v>
      </c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s="124" customFormat="1" x14ac:dyDescent="0.25">
      <c r="A37" s="167" t="s">
        <v>28</v>
      </c>
      <c r="B37" s="144" t="s">
        <v>92</v>
      </c>
      <c r="C37" s="146">
        <v>7</v>
      </c>
      <c r="D37" s="146">
        <v>2107</v>
      </c>
      <c r="E37" s="146">
        <v>0</v>
      </c>
      <c r="F37" s="146">
        <v>0</v>
      </c>
      <c r="G37" s="146">
        <f t="shared" si="7"/>
        <v>0</v>
      </c>
      <c r="H37" s="148">
        <f t="shared" si="8"/>
        <v>0</v>
      </c>
      <c r="I37" s="149">
        <v>11</v>
      </c>
      <c r="J37" s="148">
        <f t="shared" si="9"/>
        <v>1.1144883485309016E-2</v>
      </c>
      <c r="K37" s="146">
        <v>218</v>
      </c>
      <c r="L37" s="148">
        <f t="shared" si="10"/>
        <v>6.2580737763743358E-3</v>
      </c>
      <c r="M37" s="164">
        <f t="shared" si="11"/>
        <v>5.800985753894451E-3</v>
      </c>
      <c r="N37" s="165">
        <f t="shared" si="12"/>
        <v>5502.6111835736292</v>
      </c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s="124" customFormat="1" x14ac:dyDescent="0.25">
      <c r="A38" s="167" t="s">
        <v>28</v>
      </c>
      <c r="B38" s="144" t="s">
        <v>93</v>
      </c>
      <c r="C38" s="147">
        <v>555</v>
      </c>
      <c r="D38" s="146">
        <v>2108</v>
      </c>
      <c r="E38" s="146">
        <v>0</v>
      </c>
      <c r="F38" s="146">
        <v>0</v>
      </c>
      <c r="G38" s="146">
        <f t="shared" si="7"/>
        <v>0</v>
      </c>
      <c r="H38" s="148">
        <f t="shared" si="8"/>
        <v>0</v>
      </c>
      <c r="I38" s="149">
        <v>0</v>
      </c>
      <c r="J38" s="148">
        <f t="shared" si="9"/>
        <v>0</v>
      </c>
      <c r="K38" s="146">
        <v>0</v>
      </c>
      <c r="L38" s="148">
        <f t="shared" si="10"/>
        <v>0</v>
      </c>
      <c r="M38" s="164">
        <f t="shared" si="11"/>
        <v>0</v>
      </c>
      <c r="N38" s="165">
        <f t="shared" si="12"/>
        <v>0</v>
      </c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s="124" customFormat="1" x14ac:dyDescent="0.25">
      <c r="A39" s="167" t="s">
        <v>28</v>
      </c>
      <c r="B39" s="144" t="s">
        <v>94</v>
      </c>
      <c r="C39" s="147"/>
      <c r="D39" s="146">
        <v>9905</v>
      </c>
      <c r="E39" s="146">
        <v>0</v>
      </c>
      <c r="F39" s="146">
        <v>0</v>
      </c>
      <c r="G39" s="146">
        <f t="shared" si="7"/>
        <v>0</v>
      </c>
      <c r="H39" s="148">
        <f t="shared" si="8"/>
        <v>0</v>
      </c>
      <c r="I39" s="149">
        <v>0</v>
      </c>
      <c r="J39" s="148">
        <f t="shared" si="9"/>
        <v>0</v>
      </c>
      <c r="K39" s="146">
        <v>0</v>
      </c>
      <c r="L39" s="148">
        <f t="shared" si="10"/>
        <v>0</v>
      </c>
      <c r="M39" s="164">
        <f t="shared" si="11"/>
        <v>0</v>
      </c>
      <c r="N39" s="165">
        <f t="shared" si="12"/>
        <v>0</v>
      </c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s="124" customFormat="1" x14ac:dyDescent="0.25">
      <c r="A40" s="167" t="s">
        <v>28</v>
      </c>
      <c r="B40" s="144" t="s">
        <v>95</v>
      </c>
      <c r="C40" s="146">
        <v>13</v>
      </c>
      <c r="D40" s="146">
        <v>2109</v>
      </c>
      <c r="E40" s="146">
        <v>0</v>
      </c>
      <c r="F40" s="146">
        <v>0</v>
      </c>
      <c r="G40" s="146">
        <f t="shared" si="7"/>
        <v>0</v>
      </c>
      <c r="H40" s="148">
        <f t="shared" si="8"/>
        <v>0</v>
      </c>
      <c r="I40" s="149">
        <v>0</v>
      </c>
      <c r="J40" s="148">
        <f t="shared" si="9"/>
        <v>0</v>
      </c>
      <c r="K40" s="146">
        <v>68</v>
      </c>
      <c r="L40" s="148">
        <f t="shared" si="10"/>
        <v>1.9520597100617196E-3</v>
      </c>
      <c r="M40" s="164">
        <f t="shared" si="11"/>
        <v>6.5068657002057321E-4</v>
      </c>
      <c r="N40" s="165">
        <f t="shared" si="12"/>
        <v>617.2184089217327</v>
      </c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s="124" customFormat="1" x14ac:dyDescent="0.25">
      <c r="A41" s="167" t="s">
        <v>28</v>
      </c>
      <c r="B41" s="144" t="s">
        <v>96</v>
      </c>
      <c r="C41" s="146">
        <v>8</v>
      </c>
      <c r="D41" s="146">
        <v>2110</v>
      </c>
      <c r="E41" s="146">
        <v>0</v>
      </c>
      <c r="F41" s="146">
        <v>0</v>
      </c>
      <c r="G41" s="146">
        <f t="shared" si="7"/>
        <v>0</v>
      </c>
      <c r="H41" s="148">
        <f t="shared" si="8"/>
        <v>0</v>
      </c>
      <c r="I41" s="149">
        <v>0</v>
      </c>
      <c r="J41" s="148">
        <f t="shared" si="9"/>
        <v>0</v>
      </c>
      <c r="K41" s="146">
        <v>1</v>
      </c>
      <c r="L41" s="148">
        <f t="shared" si="10"/>
        <v>2.8706760442084112E-5</v>
      </c>
      <c r="M41" s="164">
        <f t="shared" si="11"/>
        <v>9.56892014736137E-6</v>
      </c>
      <c r="N41" s="165">
        <f t="shared" si="12"/>
        <v>9.0767413076725401</v>
      </c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s="124" customFormat="1" x14ac:dyDescent="0.25">
      <c r="A42" s="167" t="s">
        <v>28</v>
      </c>
      <c r="B42" s="144" t="s">
        <v>97</v>
      </c>
      <c r="C42" s="146">
        <v>122</v>
      </c>
      <c r="D42" s="146">
        <v>2111</v>
      </c>
      <c r="E42" s="146">
        <v>0</v>
      </c>
      <c r="F42" s="146">
        <v>0</v>
      </c>
      <c r="G42" s="146">
        <f t="shared" si="7"/>
        <v>0</v>
      </c>
      <c r="H42" s="148">
        <f t="shared" si="8"/>
        <v>0</v>
      </c>
      <c r="I42" s="149">
        <v>13</v>
      </c>
      <c r="J42" s="148">
        <f t="shared" si="9"/>
        <v>1.3171225937183385E-2</v>
      </c>
      <c r="K42" s="146">
        <v>147</v>
      </c>
      <c r="L42" s="148">
        <f t="shared" si="10"/>
        <v>4.2198937849863647E-3</v>
      </c>
      <c r="M42" s="164">
        <f t="shared" si="11"/>
        <v>5.797039907389917E-3</v>
      </c>
      <c r="N42" s="165">
        <f t="shared" si="12"/>
        <v>5498.8682922745184</v>
      </c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s="124" customFormat="1" x14ac:dyDescent="0.25">
      <c r="A43" s="167" t="s">
        <v>28</v>
      </c>
      <c r="B43" s="144" t="s">
        <v>98</v>
      </c>
      <c r="C43" s="146">
        <v>11</v>
      </c>
      <c r="D43" s="146">
        <v>2112</v>
      </c>
      <c r="E43" s="146">
        <v>15</v>
      </c>
      <c r="F43" s="146">
        <v>0</v>
      </c>
      <c r="G43" s="146">
        <f t="shared" si="7"/>
        <v>15</v>
      </c>
      <c r="H43" s="148">
        <f t="shared" si="8"/>
        <v>1.2647554806070826E-2</v>
      </c>
      <c r="I43" s="149">
        <v>1</v>
      </c>
      <c r="J43" s="148">
        <f t="shared" si="9"/>
        <v>1.0131712259371835E-3</v>
      </c>
      <c r="K43" s="146">
        <v>57</v>
      </c>
      <c r="L43" s="148">
        <f t="shared" si="10"/>
        <v>1.6362853451987944E-3</v>
      </c>
      <c r="M43" s="164">
        <f t="shared" si="11"/>
        <v>5.0990037924022683E-3</v>
      </c>
      <c r="N43" s="165">
        <f t="shared" si="12"/>
        <v>4836.7357693165577</v>
      </c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s="124" customFormat="1" x14ac:dyDescent="0.25">
      <c r="A44" s="167" t="s">
        <v>28</v>
      </c>
      <c r="B44" s="144" t="s">
        <v>99</v>
      </c>
      <c r="C44" s="147">
        <v>116</v>
      </c>
      <c r="D44" s="146">
        <v>2071</v>
      </c>
      <c r="E44" s="146">
        <v>0</v>
      </c>
      <c r="F44" s="146">
        <v>0</v>
      </c>
      <c r="G44" s="146">
        <f t="shared" si="7"/>
        <v>0</v>
      </c>
      <c r="H44" s="148">
        <f t="shared" si="8"/>
        <v>0</v>
      </c>
      <c r="I44" s="149">
        <v>0</v>
      </c>
      <c r="J44" s="148">
        <f t="shared" si="9"/>
        <v>0</v>
      </c>
      <c r="K44" s="146">
        <v>50</v>
      </c>
      <c r="L44" s="148">
        <f t="shared" si="10"/>
        <v>1.4353380221042056E-3</v>
      </c>
      <c r="M44" s="164">
        <f t="shared" si="11"/>
        <v>4.7844600736806855E-4</v>
      </c>
      <c r="N44" s="165">
        <f t="shared" si="12"/>
        <v>453.83706538362702</v>
      </c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s="124" customFormat="1" x14ac:dyDescent="0.25">
      <c r="A45" s="167" t="s">
        <v>28</v>
      </c>
      <c r="B45" s="144" t="s">
        <v>100</v>
      </c>
      <c r="C45" s="146"/>
      <c r="D45" s="146">
        <v>9978</v>
      </c>
      <c r="E45" s="146">
        <v>0</v>
      </c>
      <c r="F45" s="146">
        <v>0</v>
      </c>
      <c r="G45" s="146">
        <f t="shared" si="7"/>
        <v>0</v>
      </c>
      <c r="H45" s="148">
        <f t="shared" si="8"/>
        <v>0</v>
      </c>
      <c r="I45" s="149">
        <v>17</v>
      </c>
      <c r="J45" s="148">
        <f t="shared" si="9"/>
        <v>1.7223910840932118E-2</v>
      </c>
      <c r="K45" s="146">
        <v>65</v>
      </c>
      <c r="L45" s="148">
        <f t="shared" si="10"/>
        <v>1.8659394287354671E-3</v>
      </c>
      <c r="M45" s="164">
        <f t="shared" si="11"/>
        <v>6.3632834232225282E-3</v>
      </c>
      <c r="N45" s="165">
        <f t="shared" si="12"/>
        <v>6035.9869881366476</v>
      </c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 s="124" customFormat="1" x14ac:dyDescent="0.25">
      <c r="A46" s="167" t="s">
        <v>28</v>
      </c>
      <c r="B46" s="144" t="s">
        <v>101</v>
      </c>
      <c r="C46" s="146">
        <v>22</v>
      </c>
      <c r="D46" s="146">
        <v>2073</v>
      </c>
      <c r="E46" s="146">
        <v>0</v>
      </c>
      <c r="F46" s="146">
        <v>0</v>
      </c>
      <c r="G46" s="146">
        <f t="shared" si="7"/>
        <v>0</v>
      </c>
      <c r="H46" s="148">
        <f t="shared" si="8"/>
        <v>0</v>
      </c>
      <c r="I46" s="149">
        <v>0</v>
      </c>
      <c r="J46" s="148">
        <f t="shared" si="9"/>
        <v>0</v>
      </c>
      <c r="K46" s="146">
        <v>72</v>
      </c>
      <c r="L46" s="148">
        <f t="shared" si="10"/>
        <v>2.0668867518300561E-3</v>
      </c>
      <c r="M46" s="164">
        <f t="shared" si="11"/>
        <v>6.8896225061001873E-4</v>
      </c>
      <c r="N46" s="165">
        <f t="shared" si="12"/>
        <v>653.52537415242296</v>
      </c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s="124" customFormat="1" x14ac:dyDescent="0.25">
      <c r="A47" s="167" t="s">
        <v>28</v>
      </c>
      <c r="B47" s="144" t="s">
        <v>102</v>
      </c>
      <c r="C47" s="146"/>
      <c r="D47" s="146">
        <v>9172</v>
      </c>
      <c r="E47" s="146">
        <v>0</v>
      </c>
      <c r="F47" s="146">
        <v>0</v>
      </c>
      <c r="G47" s="146">
        <f t="shared" si="7"/>
        <v>0</v>
      </c>
      <c r="H47" s="148">
        <f t="shared" si="8"/>
        <v>0</v>
      </c>
      <c r="I47" s="149">
        <v>0</v>
      </c>
      <c r="J47" s="148">
        <f t="shared" si="9"/>
        <v>0</v>
      </c>
      <c r="K47" s="146">
        <v>0</v>
      </c>
      <c r="L47" s="148">
        <f t="shared" si="10"/>
        <v>0</v>
      </c>
      <c r="M47" s="164">
        <f t="shared" si="11"/>
        <v>0</v>
      </c>
      <c r="N47" s="165">
        <f t="shared" si="12"/>
        <v>0</v>
      </c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s="124" customFormat="1" x14ac:dyDescent="0.25">
      <c r="A48" s="167" t="s">
        <v>28</v>
      </c>
      <c r="B48" s="144" t="s">
        <v>103</v>
      </c>
      <c r="C48" s="146">
        <v>21</v>
      </c>
      <c r="D48" s="146">
        <v>2173</v>
      </c>
      <c r="E48" s="146">
        <v>1</v>
      </c>
      <c r="F48" s="146">
        <v>0</v>
      </c>
      <c r="G48" s="146">
        <f t="shared" si="7"/>
        <v>1</v>
      </c>
      <c r="H48" s="148">
        <f t="shared" si="8"/>
        <v>8.4317032040472171E-4</v>
      </c>
      <c r="I48" s="149">
        <v>1</v>
      </c>
      <c r="J48" s="148">
        <f t="shared" si="9"/>
        <v>1.0131712259371835E-3</v>
      </c>
      <c r="K48" s="146">
        <v>27</v>
      </c>
      <c r="L48" s="148">
        <f t="shared" si="10"/>
        <v>7.7508253193627104E-4</v>
      </c>
      <c r="M48" s="164">
        <f t="shared" si="11"/>
        <v>8.771413594260588E-4</v>
      </c>
      <c r="N48" s="165">
        <f t="shared" si="12"/>
        <v>832.02546234707177</v>
      </c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 s="124" customFormat="1" x14ac:dyDescent="0.25">
      <c r="A49" s="167" t="s">
        <v>28</v>
      </c>
      <c r="B49" s="144" t="s">
        <v>104</v>
      </c>
      <c r="C49" s="146">
        <v>565</v>
      </c>
      <c r="D49" s="146">
        <v>2175</v>
      </c>
      <c r="E49" s="146">
        <v>0</v>
      </c>
      <c r="F49" s="146">
        <v>0</v>
      </c>
      <c r="G49" s="146">
        <f t="shared" si="7"/>
        <v>0</v>
      </c>
      <c r="H49" s="148">
        <f t="shared" si="8"/>
        <v>0</v>
      </c>
      <c r="I49" s="149">
        <v>0</v>
      </c>
      <c r="J49" s="148">
        <f t="shared" si="9"/>
        <v>0</v>
      </c>
      <c r="K49" s="146">
        <v>5</v>
      </c>
      <c r="L49" s="148">
        <f t="shared" si="10"/>
        <v>1.4353380221042057E-4</v>
      </c>
      <c r="M49" s="164">
        <f t="shared" si="11"/>
        <v>4.7844600736806855E-5</v>
      </c>
      <c r="N49" s="165">
        <f t="shared" si="12"/>
        <v>45.383706538362702</v>
      </c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 s="124" customFormat="1" x14ac:dyDescent="0.25">
      <c r="A50" s="167" t="s">
        <v>28</v>
      </c>
      <c r="B50" s="144" t="s">
        <v>105</v>
      </c>
      <c r="C50" s="146"/>
      <c r="D50" s="146">
        <v>10008</v>
      </c>
      <c r="E50" s="146">
        <v>0</v>
      </c>
      <c r="F50" s="146">
        <v>0</v>
      </c>
      <c r="G50" s="146">
        <f t="shared" si="7"/>
        <v>0</v>
      </c>
      <c r="H50" s="148">
        <f t="shared" si="8"/>
        <v>0</v>
      </c>
      <c r="I50" s="149">
        <v>0</v>
      </c>
      <c r="J50" s="148">
        <f t="shared" si="9"/>
        <v>0</v>
      </c>
      <c r="K50" s="146">
        <v>1</v>
      </c>
      <c r="L50" s="148">
        <f t="shared" si="10"/>
        <v>2.8706760442084112E-5</v>
      </c>
      <c r="M50" s="164">
        <f t="shared" si="11"/>
        <v>9.56892014736137E-6</v>
      </c>
      <c r="N50" s="165">
        <f t="shared" si="12"/>
        <v>9.0767413076725401</v>
      </c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 s="124" customFormat="1" x14ac:dyDescent="0.25">
      <c r="A51" s="167" t="s">
        <v>28</v>
      </c>
      <c r="B51" s="144" t="s">
        <v>106</v>
      </c>
      <c r="C51" s="147">
        <v>26</v>
      </c>
      <c r="D51" s="146">
        <v>2176</v>
      </c>
      <c r="E51" s="146">
        <v>0</v>
      </c>
      <c r="F51" s="146">
        <v>0</v>
      </c>
      <c r="G51" s="146">
        <f t="shared" si="7"/>
        <v>0</v>
      </c>
      <c r="H51" s="148">
        <f t="shared" si="8"/>
        <v>0</v>
      </c>
      <c r="I51" s="149">
        <v>0</v>
      </c>
      <c r="J51" s="148">
        <f t="shared" si="9"/>
        <v>0</v>
      </c>
      <c r="K51" s="146">
        <v>61</v>
      </c>
      <c r="L51" s="148">
        <f t="shared" si="10"/>
        <v>1.7511123869671308E-3</v>
      </c>
      <c r="M51" s="164">
        <f t="shared" si="11"/>
        <v>5.8370412898904362E-4</v>
      </c>
      <c r="N51" s="165">
        <f t="shared" si="12"/>
        <v>553.6812197680249</v>
      </c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 s="124" customFormat="1" x14ac:dyDescent="0.25">
      <c r="A52" s="167" t="s">
        <v>28</v>
      </c>
      <c r="B52" s="144" t="s">
        <v>107</v>
      </c>
      <c r="C52" s="146">
        <v>28</v>
      </c>
      <c r="D52" s="146">
        <v>2177</v>
      </c>
      <c r="E52" s="146">
        <v>1</v>
      </c>
      <c r="F52" s="146">
        <v>0</v>
      </c>
      <c r="G52" s="146">
        <f t="shared" si="7"/>
        <v>1</v>
      </c>
      <c r="H52" s="148">
        <f t="shared" si="8"/>
        <v>8.4317032040472171E-4</v>
      </c>
      <c r="I52" s="149">
        <v>0</v>
      </c>
      <c r="J52" s="148">
        <f t="shared" si="9"/>
        <v>0</v>
      </c>
      <c r="K52" s="146">
        <v>242</v>
      </c>
      <c r="L52" s="148">
        <f t="shared" si="10"/>
        <v>6.947036026984355E-3</v>
      </c>
      <c r="M52" s="164">
        <f t="shared" si="11"/>
        <v>2.5967354491296924E-3</v>
      </c>
      <c r="N52" s="165">
        <f t="shared" si="12"/>
        <v>2463.1719727238483</v>
      </c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 s="124" customFormat="1" x14ac:dyDescent="0.25">
      <c r="A53" s="167" t="s">
        <v>28</v>
      </c>
      <c r="B53" s="144" t="s">
        <v>108</v>
      </c>
      <c r="C53" s="146">
        <v>532</v>
      </c>
      <c r="D53" s="146">
        <v>2178</v>
      </c>
      <c r="E53" s="146">
        <v>0</v>
      </c>
      <c r="F53" s="146">
        <v>0</v>
      </c>
      <c r="G53" s="146">
        <f t="shared" si="7"/>
        <v>0</v>
      </c>
      <c r="H53" s="148">
        <f t="shared" si="8"/>
        <v>0</v>
      </c>
      <c r="I53" s="149">
        <v>0</v>
      </c>
      <c r="J53" s="148">
        <f t="shared" si="9"/>
        <v>0</v>
      </c>
      <c r="K53" s="146">
        <v>2</v>
      </c>
      <c r="L53" s="148">
        <f t="shared" si="10"/>
        <v>5.7413520884168223E-5</v>
      </c>
      <c r="M53" s="164">
        <f t="shared" si="11"/>
        <v>1.913784029472274E-5</v>
      </c>
      <c r="N53" s="165">
        <f t="shared" si="12"/>
        <v>18.15348261534508</v>
      </c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 s="124" customFormat="1" x14ac:dyDescent="0.25">
      <c r="A54" s="167" t="s">
        <v>28</v>
      </c>
      <c r="B54" s="144" t="s">
        <v>109</v>
      </c>
      <c r="C54" s="146">
        <v>12</v>
      </c>
      <c r="D54" s="146">
        <v>2179</v>
      </c>
      <c r="E54" s="146">
        <v>1</v>
      </c>
      <c r="F54" s="146">
        <v>0</v>
      </c>
      <c r="G54" s="146">
        <f t="shared" si="7"/>
        <v>1</v>
      </c>
      <c r="H54" s="148">
        <f t="shared" si="8"/>
        <v>8.4317032040472171E-4</v>
      </c>
      <c r="I54" s="149">
        <v>2</v>
      </c>
      <c r="J54" s="148">
        <f t="shared" si="9"/>
        <v>2.0263424518743669E-3</v>
      </c>
      <c r="K54" s="146">
        <v>304</v>
      </c>
      <c r="L54" s="148">
        <f t="shared" si="10"/>
        <v>8.7268551743935694E-3</v>
      </c>
      <c r="M54" s="164">
        <f t="shared" si="11"/>
        <v>3.8654559822242193E-3</v>
      </c>
      <c r="N54" s="165">
        <f t="shared" si="12"/>
        <v>3666.6356753451846</v>
      </c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 s="124" customFormat="1" x14ac:dyDescent="0.25">
      <c r="A55" s="167" t="s">
        <v>28</v>
      </c>
      <c r="B55" s="144" t="s">
        <v>110</v>
      </c>
      <c r="C55" s="147">
        <v>33</v>
      </c>
      <c r="D55" s="146">
        <v>2180</v>
      </c>
      <c r="E55" s="146">
        <v>10</v>
      </c>
      <c r="F55" s="146">
        <v>0</v>
      </c>
      <c r="G55" s="146">
        <f t="shared" si="7"/>
        <v>10</v>
      </c>
      <c r="H55" s="148">
        <f t="shared" si="8"/>
        <v>8.4317032040472171E-3</v>
      </c>
      <c r="I55" s="149">
        <v>0</v>
      </c>
      <c r="J55" s="148">
        <f t="shared" si="9"/>
        <v>0</v>
      </c>
      <c r="K55" s="146">
        <v>92</v>
      </c>
      <c r="L55" s="148">
        <f t="shared" si="10"/>
        <v>2.6410219606717382E-3</v>
      </c>
      <c r="M55" s="164">
        <f t="shared" si="11"/>
        <v>3.6909083882396519E-3</v>
      </c>
      <c r="N55" s="165">
        <f t="shared" si="12"/>
        <v>3501.0659629768088</v>
      </c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 s="124" customFormat="1" x14ac:dyDescent="0.25">
      <c r="A56" s="167" t="s">
        <v>28</v>
      </c>
      <c r="B56" s="144" t="s">
        <v>111</v>
      </c>
      <c r="C56" s="147">
        <v>29</v>
      </c>
      <c r="D56" s="146">
        <v>2181</v>
      </c>
      <c r="E56" s="146">
        <v>0</v>
      </c>
      <c r="F56" s="146">
        <v>0</v>
      </c>
      <c r="G56" s="146">
        <f t="shared" si="7"/>
        <v>0</v>
      </c>
      <c r="H56" s="148">
        <f t="shared" si="8"/>
        <v>0</v>
      </c>
      <c r="I56" s="149">
        <v>0</v>
      </c>
      <c r="J56" s="148">
        <f t="shared" si="9"/>
        <v>0</v>
      </c>
      <c r="K56" s="146">
        <v>38</v>
      </c>
      <c r="L56" s="148">
        <f t="shared" si="10"/>
        <v>1.0908568967991962E-3</v>
      </c>
      <c r="M56" s="164">
        <f t="shared" si="11"/>
        <v>3.6361896559973208E-4</v>
      </c>
      <c r="N56" s="165">
        <f t="shared" si="12"/>
        <v>344.91616969155649</v>
      </c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 s="124" customFormat="1" x14ac:dyDescent="0.25">
      <c r="A57" s="167" t="s">
        <v>28</v>
      </c>
      <c r="B57" s="144" t="s">
        <v>112</v>
      </c>
      <c r="C57" s="146">
        <v>19</v>
      </c>
      <c r="D57" s="146">
        <v>1995</v>
      </c>
      <c r="E57" s="146">
        <v>0</v>
      </c>
      <c r="F57" s="146">
        <v>0</v>
      </c>
      <c r="G57" s="146">
        <f t="shared" si="7"/>
        <v>0</v>
      </c>
      <c r="H57" s="148">
        <f t="shared" si="8"/>
        <v>0</v>
      </c>
      <c r="I57" s="149">
        <v>0</v>
      </c>
      <c r="J57" s="148">
        <f t="shared" si="9"/>
        <v>0</v>
      </c>
      <c r="K57" s="146">
        <v>12</v>
      </c>
      <c r="L57" s="148">
        <f t="shared" si="10"/>
        <v>3.4448112530500931E-4</v>
      </c>
      <c r="M57" s="164">
        <f t="shared" si="11"/>
        <v>1.1482704176833643E-4</v>
      </c>
      <c r="N57" s="165">
        <f t="shared" si="12"/>
        <v>108.92089569207047</v>
      </c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 s="124" customFormat="1" x14ac:dyDescent="0.25">
      <c r="A58" s="167" t="s">
        <v>28</v>
      </c>
      <c r="B58" s="144" t="s">
        <v>113</v>
      </c>
      <c r="C58" s="146"/>
      <c r="D58" s="146">
        <v>9435</v>
      </c>
      <c r="E58" s="146">
        <v>4</v>
      </c>
      <c r="F58" s="146">
        <v>0</v>
      </c>
      <c r="G58" s="146">
        <f t="shared" si="7"/>
        <v>4</v>
      </c>
      <c r="H58" s="148">
        <f t="shared" si="8"/>
        <v>3.3726812816188868E-3</v>
      </c>
      <c r="I58" s="149">
        <v>0</v>
      </c>
      <c r="J58" s="148">
        <f t="shared" si="9"/>
        <v>0</v>
      </c>
      <c r="K58" s="146">
        <v>179</v>
      </c>
      <c r="L58" s="148">
        <f t="shared" si="10"/>
        <v>5.1385101191330556E-3</v>
      </c>
      <c r="M58" s="164">
        <f t="shared" si="11"/>
        <v>2.8370638002506478E-3</v>
      </c>
      <c r="N58" s="165">
        <f t="shared" si="12"/>
        <v>2691.1389991417591</v>
      </c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 s="124" customFormat="1" x14ac:dyDescent="0.25">
      <c r="A59" s="167" t="s">
        <v>28</v>
      </c>
      <c r="B59" s="144" t="s">
        <v>114</v>
      </c>
      <c r="C59" s="146"/>
      <c r="D59" s="146">
        <v>9641</v>
      </c>
      <c r="E59" s="146">
        <v>0</v>
      </c>
      <c r="F59" s="146">
        <v>0</v>
      </c>
      <c r="G59" s="146">
        <f t="shared" si="7"/>
        <v>0</v>
      </c>
      <c r="H59" s="148">
        <f t="shared" si="8"/>
        <v>0</v>
      </c>
      <c r="I59" s="149">
        <v>0</v>
      </c>
      <c r="J59" s="148">
        <f t="shared" si="9"/>
        <v>0</v>
      </c>
      <c r="K59" s="146">
        <v>0</v>
      </c>
      <c r="L59" s="148">
        <f t="shared" si="10"/>
        <v>0</v>
      </c>
      <c r="M59" s="164">
        <f t="shared" si="11"/>
        <v>0</v>
      </c>
      <c r="N59" s="165">
        <f t="shared" si="12"/>
        <v>0</v>
      </c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 s="124" customFormat="1" x14ac:dyDescent="0.25">
      <c r="A60" s="167" t="s">
        <v>28</v>
      </c>
      <c r="B60" s="144" t="s">
        <v>115</v>
      </c>
      <c r="C60" s="146">
        <v>391</v>
      </c>
      <c r="D60" s="146">
        <v>2197</v>
      </c>
      <c r="E60" s="146">
        <v>0</v>
      </c>
      <c r="F60" s="146">
        <v>0</v>
      </c>
      <c r="G60" s="146">
        <f t="shared" si="7"/>
        <v>0</v>
      </c>
      <c r="H60" s="148">
        <f t="shared" si="8"/>
        <v>0</v>
      </c>
      <c r="I60" s="149">
        <v>0</v>
      </c>
      <c r="J60" s="148">
        <f t="shared" si="9"/>
        <v>0</v>
      </c>
      <c r="K60" s="146">
        <v>14</v>
      </c>
      <c r="L60" s="148">
        <f t="shared" si="10"/>
        <v>4.0189464618917755E-4</v>
      </c>
      <c r="M60" s="164">
        <f t="shared" si="11"/>
        <v>1.3396488206305918E-4</v>
      </c>
      <c r="N60" s="165">
        <f t="shared" si="12"/>
        <v>127.07437830741556</v>
      </c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 s="124" customFormat="1" x14ac:dyDescent="0.25">
      <c r="A61" s="167" t="s">
        <v>28</v>
      </c>
      <c r="B61" s="144" t="s">
        <v>116</v>
      </c>
      <c r="C61" s="146">
        <v>395</v>
      </c>
      <c r="D61" s="146">
        <v>2198</v>
      </c>
      <c r="E61" s="146">
        <v>0</v>
      </c>
      <c r="F61" s="146">
        <v>0</v>
      </c>
      <c r="G61" s="146">
        <f t="shared" si="7"/>
        <v>0</v>
      </c>
      <c r="H61" s="148">
        <f t="shared" si="8"/>
        <v>0</v>
      </c>
      <c r="I61" s="149">
        <v>0</v>
      </c>
      <c r="J61" s="148">
        <f t="shared" si="9"/>
        <v>0</v>
      </c>
      <c r="K61" s="146">
        <v>9</v>
      </c>
      <c r="L61" s="148">
        <f t="shared" si="10"/>
        <v>2.5836084397875701E-4</v>
      </c>
      <c r="M61" s="164">
        <f t="shared" si="11"/>
        <v>8.6120281326252342E-5</v>
      </c>
      <c r="N61" s="165">
        <f t="shared" si="12"/>
        <v>81.690671769052869</v>
      </c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 s="124" customFormat="1" x14ac:dyDescent="0.25">
      <c r="A62" s="167" t="s">
        <v>28</v>
      </c>
      <c r="B62" s="144" t="s">
        <v>117</v>
      </c>
      <c r="C62" s="146">
        <v>16</v>
      </c>
      <c r="D62" s="146">
        <v>2199</v>
      </c>
      <c r="E62" s="146">
        <v>15</v>
      </c>
      <c r="F62" s="146">
        <v>0</v>
      </c>
      <c r="G62" s="146">
        <f t="shared" si="7"/>
        <v>15</v>
      </c>
      <c r="H62" s="148">
        <f t="shared" si="8"/>
        <v>1.2647554806070826E-2</v>
      </c>
      <c r="I62" s="149">
        <v>0</v>
      </c>
      <c r="J62" s="148">
        <f t="shared" si="9"/>
        <v>0</v>
      </c>
      <c r="K62" s="146">
        <v>53</v>
      </c>
      <c r="L62" s="148">
        <f t="shared" si="10"/>
        <v>1.5214583034304579E-3</v>
      </c>
      <c r="M62" s="164">
        <f t="shared" si="11"/>
        <v>4.7230043698337611E-3</v>
      </c>
      <c r="N62" s="165">
        <f t="shared" si="12"/>
        <v>4480.0759333130472</v>
      </c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 s="124" customFormat="1" x14ac:dyDescent="0.25">
      <c r="A63" s="167" t="s">
        <v>28</v>
      </c>
      <c r="B63" s="144" t="s">
        <v>118</v>
      </c>
      <c r="C63" s="146">
        <v>393</v>
      </c>
      <c r="D63" s="146">
        <v>2202</v>
      </c>
      <c r="E63" s="146">
        <v>0</v>
      </c>
      <c r="F63" s="146">
        <v>0</v>
      </c>
      <c r="G63" s="146">
        <f t="shared" si="7"/>
        <v>0</v>
      </c>
      <c r="H63" s="148">
        <f t="shared" si="8"/>
        <v>0</v>
      </c>
      <c r="I63" s="149">
        <v>0</v>
      </c>
      <c r="J63" s="148">
        <f t="shared" si="9"/>
        <v>0</v>
      </c>
      <c r="K63" s="146">
        <v>0</v>
      </c>
      <c r="L63" s="148">
        <f t="shared" si="10"/>
        <v>0</v>
      </c>
      <c r="M63" s="164">
        <f t="shared" si="11"/>
        <v>0</v>
      </c>
      <c r="N63" s="165">
        <f t="shared" si="12"/>
        <v>0</v>
      </c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 s="124" customFormat="1" x14ac:dyDescent="0.25">
      <c r="A64" s="167" t="s">
        <v>28</v>
      </c>
      <c r="B64" s="144" t="s">
        <v>119</v>
      </c>
      <c r="C64" s="146">
        <v>228</v>
      </c>
      <c r="D64" s="146">
        <v>2174</v>
      </c>
      <c r="E64" s="146">
        <v>0</v>
      </c>
      <c r="F64" s="146">
        <v>0</v>
      </c>
      <c r="G64" s="146">
        <f t="shared" si="7"/>
        <v>0</v>
      </c>
      <c r="H64" s="148">
        <f t="shared" si="8"/>
        <v>0</v>
      </c>
      <c r="I64" s="149">
        <v>0</v>
      </c>
      <c r="J64" s="148">
        <f t="shared" si="9"/>
        <v>0</v>
      </c>
      <c r="K64" s="146">
        <v>0</v>
      </c>
      <c r="L64" s="148">
        <f t="shared" si="10"/>
        <v>0</v>
      </c>
      <c r="M64" s="164">
        <f t="shared" si="11"/>
        <v>0</v>
      </c>
      <c r="N64" s="165">
        <f t="shared" si="12"/>
        <v>0</v>
      </c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 s="124" customFormat="1" x14ac:dyDescent="0.25">
      <c r="A65" s="159"/>
      <c r="B65" s="168" t="s">
        <v>120</v>
      </c>
      <c r="C65" s="145"/>
      <c r="D65" s="145"/>
      <c r="E65" s="154">
        <f t="shared" ref="E65:G65" si="13">SUM(E30:E64)</f>
        <v>47</v>
      </c>
      <c r="F65" s="154">
        <f t="shared" si="13"/>
        <v>0</v>
      </c>
      <c r="G65" s="162">
        <f t="shared" si="13"/>
        <v>47</v>
      </c>
      <c r="H65" s="163">
        <f t="shared" si="8"/>
        <v>3.9629005059021921E-2</v>
      </c>
      <c r="I65" s="169">
        <f>SUM(I30:I64)</f>
        <v>45</v>
      </c>
      <c r="J65" s="163">
        <f t="shared" si="9"/>
        <v>4.5592705167173252E-2</v>
      </c>
      <c r="K65" s="169">
        <f>SUM(K30:K64)</f>
        <v>1864</v>
      </c>
      <c r="L65" s="163">
        <f t="shared" si="10"/>
        <v>5.350940146404478E-2</v>
      </c>
      <c r="M65" s="164">
        <f t="shared" si="11"/>
        <v>4.6243703896746653E-2</v>
      </c>
      <c r="N65" s="165">
        <f>SUM(N30:N64)</f>
        <v>43865.152066831892</v>
      </c>
      <c r="O65" s="166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 s="124" customFormat="1" x14ac:dyDescent="0.25">
      <c r="A66" s="167" t="s">
        <v>29</v>
      </c>
      <c r="B66" s="170"/>
      <c r="C66" s="145"/>
      <c r="D66" s="145"/>
      <c r="E66" s="146"/>
      <c r="F66" s="146"/>
      <c r="G66" s="147"/>
      <c r="H66" s="148"/>
      <c r="I66" s="149"/>
      <c r="J66" s="148"/>
      <c r="K66" s="149"/>
      <c r="L66" s="148"/>
      <c r="M66" s="164"/>
      <c r="N66" s="164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 s="124" customFormat="1" x14ac:dyDescent="0.25">
      <c r="A67" s="167" t="s">
        <v>29</v>
      </c>
      <c r="B67" s="152" t="s">
        <v>121</v>
      </c>
      <c r="C67" s="153"/>
      <c r="D67" s="153"/>
      <c r="E67" s="154"/>
      <c r="F67" s="154"/>
      <c r="G67" s="147"/>
      <c r="H67" s="148"/>
      <c r="I67" s="149"/>
      <c r="J67" s="148"/>
      <c r="K67" s="149"/>
      <c r="L67" s="148"/>
      <c r="M67" s="164"/>
      <c r="N67" s="164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 s="124" customFormat="1" x14ac:dyDescent="0.25">
      <c r="A68" s="167" t="s">
        <v>29</v>
      </c>
      <c r="B68" s="144" t="s">
        <v>122</v>
      </c>
      <c r="C68" s="149">
        <v>3</v>
      </c>
      <c r="D68" s="149">
        <v>1973</v>
      </c>
      <c r="E68" s="146">
        <v>0</v>
      </c>
      <c r="F68" s="146">
        <v>0</v>
      </c>
      <c r="G68" s="146">
        <f t="shared" ref="G68:G85" si="14">E68+F68</f>
        <v>0</v>
      </c>
      <c r="H68" s="148">
        <f t="shared" ref="H68:H86" si="15">+G68/$G$535</f>
        <v>0</v>
      </c>
      <c r="I68" s="149">
        <v>0</v>
      </c>
      <c r="J68" s="148">
        <f t="shared" ref="J68:J86" si="16">+I68/$I$535</f>
        <v>0</v>
      </c>
      <c r="K68" s="146">
        <v>20</v>
      </c>
      <c r="L68" s="148">
        <f t="shared" ref="L68:L86" si="17">+K68/$K$535</f>
        <v>5.7413520884168226E-4</v>
      </c>
      <c r="M68" s="164">
        <f t="shared" ref="M68:M86" si="18">+(H68+J68+L68)/3</f>
        <v>1.9137840294722742E-4</v>
      </c>
      <c r="N68" s="165">
        <f t="shared" ref="N68:N85" si="19">M68*$N$1</f>
        <v>181.53482615345081</v>
      </c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 s="124" customFormat="1" x14ac:dyDescent="0.25">
      <c r="A69" s="167" t="s">
        <v>29</v>
      </c>
      <c r="B69" s="144" t="s">
        <v>123</v>
      </c>
      <c r="C69" s="149">
        <v>523</v>
      </c>
      <c r="D69" s="149">
        <v>1974</v>
      </c>
      <c r="E69" s="146">
        <v>0</v>
      </c>
      <c r="F69" s="146">
        <v>0</v>
      </c>
      <c r="G69" s="146">
        <f t="shared" si="14"/>
        <v>0</v>
      </c>
      <c r="H69" s="148">
        <f t="shared" si="15"/>
        <v>0</v>
      </c>
      <c r="I69" s="149">
        <v>6</v>
      </c>
      <c r="J69" s="148">
        <f t="shared" si="16"/>
        <v>6.0790273556231003E-3</v>
      </c>
      <c r="K69" s="146">
        <v>186</v>
      </c>
      <c r="L69" s="148">
        <f t="shared" si="17"/>
        <v>5.3394574422276448E-3</v>
      </c>
      <c r="M69" s="164">
        <f t="shared" si="18"/>
        <v>3.8061615992835817E-3</v>
      </c>
      <c r="N69" s="165">
        <f t="shared" si="19"/>
        <v>3610.3911078640099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 s="124" customFormat="1" x14ac:dyDescent="0.25">
      <c r="A70" s="167" t="s">
        <v>29</v>
      </c>
      <c r="B70" s="144" t="s">
        <v>124</v>
      </c>
      <c r="C70" s="149">
        <v>524</v>
      </c>
      <c r="D70" s="149">
        <v>1975</v>
      </c>
      <c r="E70" s="146">
        <v>0</v>
      </c>
      <c r="F70" s="146">
        <v>4</v>
      </c>
      <c r="G70" s="146">
        <f t="shared" si="14"/>
        <v>4</v>
      </c>
      <c r="H70" s="148">
        <f t="shared" si="15"/>
        <v>3.3726812816188868E-3</v>
      </c>
      <c r="I70" s="149">
        <v>24</v>
      </c>
      <c r="J70" s="148">
        <f t="shared" si="16"/>
        <v>2.4316109422492401E-2</v>
      </c>
      <c r="K70" s="146">
        <v>99</v>
      </c>
      <c r="L70" s="148">
        <f t="shared" si="17"/>
        <v>2.841969283766327E-3</v>
      </c>
      <c r="M70" s="164">
        <f t="shared" si="18"/>
        <v>1.0176919995959205E-2</v>
      </c>
      <c r="N70" s="165">
        <f t="shared" si="19"/>
        <v>9653.4685930756259</v>
      </c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1:26" s="124" customFormat="1" x14ac:dyDescent="0.25">
      <c r="A71" s="167" t="s">
        <v>29</v>
      </c>
      <c r="B71" s="144" t="s">
        <v>125</v>
      </c>
      <c r="C71" s="149">
        <v>146</v>
      </c>
      <c r="D71" s="149">
        <v>2074</v>
      </c>
      <c r="E71" s="146">
        <v>0</v>
      </c>
      <c r="F71" s="146">
        <v>0</v>
      </c>
      <c r="G71" s="146">
        <f t="shared" si="14"/>
        <v>0</v>
      </c>
      <c r="H71" s="148">
        <f t="shared" si="15"/>
        <v>0</v>
      </c>
      <c r="I71" s="149">
        <v>0</v>
      </c>
      <c r="J71" s="148">
        <f t="shared" si="16"/>
        <v>0</v>
      </c>
      <c r="K71" s="146">
        <v>33</v>
      </c>
      <c r="L71" s="148">
        <f t="shared" si="17"/>
        <v>9.4732309458877564E-4</v>
      </c>
      <c r="M71" s="164">
        <f t="shared" si="18"/>
        <v>3.1577436486292519E-4</v>
      </c>
      <c r="N71" s="165">
        <f t="shared" si="19"/>
        <v>299.53246315319382</v>
      </c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 s="124" customFormat="1" x14ac:dyDescent="0.25">
      <c r="A72" s="167" t="s">
        <v>29</v>
      </c>
      <c r="B72" s="144" t="s">
        <v>126</v>
      </c>
      <c r="C72" s="149">
        <v>17</v>
      </c>
      <c r="D72" s="149">
        <v>2122</v>
      </c>
      <c r="E72" s="146">
        <v>0</v>
      </c>
      <c r="F72" s="146">
        <v>0</v>
      </c>
      <c r="G72" s="146">
        <f t="shared" si="14"/>
        <v>0</v>
      </c>
      <c r="H72" s="148">
        <f t="shared" si="15"/>
        <v>0</v>
      </c>
      <c r="I72" s="149">
        <v>0</v>
      </c>
      <c r="J72" s="148">
        <f t="shared" si="16"/>
        <v>0</v>
      </c>
      <c r="K72" s="146">
        <v>243</v>
      </c>
      <c r="L72" s="148">
        <f t="shared" si="17"/>
        <v>6.9757427874264392E-3</v>
      </c>
      <c r="M72" s="164">
        <f t="shared" si="18"/>
        <v>2.3252475958088132E-3</v>
      </c>
      <c r="N72" s="165">
        <f t="shared" si="19"/>
        <v>2205.6481377644272</v>
      </c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 s="124" customFormat="1" x14ac:dyDescent="0.25">
      <c r="A73" s="167" t="s">
        <v>29</v>
      </c>
      <c r="B73" s="144" t="s">
        <v>127</v>
      </c>
      <c r="C73" s="149">
        <v>520</v>
      </c>
      <c r="D73" s="149">
        <v>2305</v>
      </c>
      <c r="E73" s="146">
        <v>0</v>
      </c>
      <c r="F73" s="146">
        <v>0</v>
      </c>
      <c r="G73" s="146">
        <f t="shared" si="14"/>
        <v>0</v>
      </c>
      <c r="H73" s="148">
        <f t="shared" si="15"/>
        <v>0</v>
      </c>
      <c r="I73" s="149">
        <v>0</v>
      </c>
      <c r="J73" s="148">
        <f t="shared" si="16"/>
        <v>0</v>
      </c>
      <c r="K73" s="146">
        <v>16</v>
      </c>
      <c r="L73" s="148">
        <f t="shared" si="17"/>
        <v>4.5930816707334579E-4</v>
      </c>
      <c r="M73" s="164">
        <f t="shared" si="18"/>
        <v>1.5310272235778192E-4</v>
      </c>
      <c r="N73" s="165">
        <f t="shared" si="19"/>
        <v>145.22786092276064</v>
      </c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 s="124" customFormat="1" x14ac:dyDescent="0.25">
      <c r="A74" s="167" t="s">
        <v>29</v>
      </c>
      <c r="B74" s="144" t="s">
        <v>128</v>
      </c>
      <c r="C74" s="149">
        <v>519</v>
      </c>
      <c r="D74" s="149">
        <v>2306</v>
      </c>
      <c r="E74" s="146">
        <v>0</v>
      </c>
      <c r="F74" s="146">
        <v>0</v>
      </c>
      <c r="G74" s="146">
        <f t="shared" si="14"/>
        <v>0</v>
      </c>
      <c r="H74" s="148">
        <f t="shared" si="15"/>
        <v>0</v>
      </c>
      <c r="I74" s="149">
        <v>9</v>
      </c>
      <c r="J74" s="148">
        <f t="shared" si="16"/>
        <v>9.11854103343465E-3</v>
      </c>
      <c r="K74" s="146">
        <v>78</v>
      </c>
      <c r="L74" s="148">
        <f t="shared" si="17"/>
        <v>2.2391273144825607E-3</v>
      </c>
      <c r="M74" s="164">
        <f t="shared" si="18"/>
        <v>3.7858894493057369E-3</v>
      </c>
      <c r="N74" s="165">
        <f t="shared" si="19"/>
        <v>3591.1616589538344</v>
      </c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 s="124" customFormat="1" x14ac:dyDescent="0.25">
      <c r="A75" s="167" t="s">
        <v>29</v>
      </c>
      <c r="B75" s="144" t="s">
        <v>129</v>
      </c>
      <c r="C75" s="149">
        <v>502</v>
      </c>
      <c r="D75" s="149">
        <v>2307</v>
      </c>
      <c r="E75" s="146">
        <v>0</v>
      </c>
      <c r="F75" s="146">
        <v>0</v>
      </c>
      <c r="G75" s="146">
        <f t="shared" si="14"/>
        <v>0</v>
      </c>
      <c r="H75" s="148">
        <f t="shared" si="15"/>
        <v>0</v>
      </c>
      <c r="I75" s="149">
        <v>0</v>
      </c>
      <c r="J75" s="148">
        <f t="shared" si="16"/>
        <v>0</v>
      </c>
      <c r="K75" s="146">
        <v>3</v>
      </c>
      <c r="L75" s="148">
        <f t="shared" si="17"/>
        <v>8.6120281326252328E-5</v>
      </c>
      <c r="M75" s="164">
        <f t="shared" si="18"/>
        <v>2.8706760442084108E-5</v>
      </c>
      <c r="N75" s="165">
        <f t="shared" si="19"/>
        <v>27.230223923017618</v>
      </c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 s="124" customFormat="1" x14ac:dyDescent="0.25">
      <c r="A76" s="167" t="s">
        <v>29</v>
      </c>
      <c r="B76" s="144" t="s">
        <v>130</v>
      </c>
      <c r="C76" s="149">
        <v>491</v>
      </c>
      <c r="D76" s="149">
        <v>2143</v>
      </c>
      <c r="E76" s="146">
        <v>0</v>
      </c>
      <c r="F76" s="146">
        <v>0</v>
      </c>
      <c r="G76" s="146">
        <f t="shared" si="14"/>
        <v>0</v>
      </c>
      <c r="H76" s="148">
        <f t="shared" si="15"/>
        <v>0</v>
      </c>
      <c r="I76" s="149">
        <v>0</v>
      </c>
      <c r="J76" s="148">
        <f t="shared" si="16"/>
        <v>0</v>
      </c>
      <c r="K76" s="146">
        <v>0</v>
      </c>
      <c r="L76" s="148">
        <f t="shared" si="17"/>
        <v>0</v>
      </c>
      <c r="M76" s="164">
        <f t="shared" si="18"/>
        <v>0</v>
      </c>
      <c r="N76" s="165">
        <f t="shared" si="19"/>
        <v>0</v>
      </c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 s="124" customFormat="1" x14ac:dyDescent="0.25">
      <c r="A77" s="167" t="s">
        <v>29</v>
      </c>
      <c r="B77" s="144" t="s">
        <v>131</v>
      </c>
      <c r="C77" s="149">
        <v>383</v>
      </c>
      <c r="D77" s="149">
        <v>2315</v>
      </c>
      <c r="E77" s="146">
        <v>0</v>
      </c>
      <c r="F77" s="146">
        <v>0</v>
      </c>
      <c r="G77" s="146">
        <f t="shared" si="14"/>
        <v>0</v>
      </c>
      <c r="H77" s="148">
        <f t="shared" si="15"/>
        <v>0</v>
      </c>
      <c r="I77" s="149">
        <v>0</v>
      </c>
      <c r="J77" s="148">
        <f t="shared" si="16"/>
        <v>0</v>
      </c>
      <c r="K77" s="146">
        <v>5</v>
      </c>
      <c r="L77" s="148">
        <f t="shared" si="17"/>
        <v>1.4353380221042057E-4</v>
      </c>
      <c r="M77" s="164">
        <f t="shared" si="18"/>
        <v>4.7844600736806855E-5</v>
      </c>
      <c r="N77" s="165">
        <f t="shared" si="19"/>
        <v>45.383706538362702</v>
      </c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 s="124" customFormat="1" x14ac:dyDescent="0.25">
      <c r="A78" s="167" t="s">
        <v>29</v>
      </c>
      <c r="B78" s="144" t="s">
        <v>132</v>
      </c>
      <c r="C78" s="149"/>
      <c r="D78" s="149">
        <v>3753</v>
      </c>
      <c r="E78" s="146">
        <v>0</v>
      </c>
      <c r="F78" s="146">
        <v>0</v>
      </c>
      <c r="G78" s="146">
        <f t="shared" si="14"/>
        <v>0</v>
      </c>
      <c r="H78" s="148">
        <f t="shared" si="15"/>
        <v>0</v>
      </c>
      <c r="I78" s="149">
        <v>0</v>
      </c>
      <c r="J78" s="148">
        <f t="shared" si="16"/>
        <v>0</v>
      </c>
      <c r="K78" s="146">
        <v>3</v>
      </c>
      <c r="L78" s="148">
        <f t="shared" si="17"/>
        <v>8.6120281326252328E-5</v>
      </c>
      <c r="M78" s="164">
        <f t="shared" si="18"/>
        <v>2.8706760442084108E-5</v>
      </c>
      <c r="N78" s="165">
        <f t="shared" si="19"/>
        <v>27.230223923017618</v>
      </c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1:26" s="124" customFormat="1" x14ac:dyDescent="0.25">
      <c r="A79" s="167" t="s">
        <v>29</v>
      </c>
      <c r="B79" s="144" t="s">
        <v>133</v>
      </c>
      <c r="C79" s="149">
        <v>263</v>
      </c>
      <c r="D79" s="149">
        <v>2304</v>
      </c>
      <c r="E79" s="146">
        <v>0</v>
      </c>
      <c r="F79" s="146">
        <v>0</v>
      </c>
      <c r="G79" s="146">
        <f t="shared" si="14"/>
        <v>0</v>
      </c>
      <c r="H79" s="148">
        <f t="shared" si="15"/>
        <v>0</v>
      </c>
      <c r="I79" s="149">
        <v>0</v>
      </c>
      <c r="J79" s="148">
        <f t="shared" si="16"/>
        <v>0</v>
      </c>
      <c r="K79" s="146">
        <v>0</v>
      </c>
      <c r="L79" s="148">
        <f t="shared" si="17"/>
        <v>0</v>
      </c>
      <c r="M79" s="164">
        <f t="shared" si="18"/>
        <v>0</v>
      </c>
      <c r="N79" s="165">
        <f t="shared" si="19"/>
        <v>0</v>
      </c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1:26" s="124" customFormat="1" x14ac:dyDescent="0.25">
      <c r="A80" s="167" t="s">
        <v>29</v>
      </c>
      <c r="B80" s="144" t="s">
        <v>134</v>
      </c>
      <c r="C80" s="149"/>
      <c r="D80" s="149">
        <v>10163</v>
      </c>
      <c r="E80" s="146">
        <v>2</v>
      </c>
      <c r="F80" s="146">
        <v>0</v>
      </c>
      <c r="G80" s="146">
        <f t="shared" si="14"/>
        <v>2</v>
      </c>
      <c r="H80" s="148">
        <f t="shared" si="15"/>
        <v>1.6863406408094434E-3</v>
      </c>
      <c r="I80" s="149">
        <v>0</v>
      </c>
      <c r="J80" s="148">
        <f t="shared" si="16"/>
        <v>0</v>
      </c>
      <c r="K80" s="146">
        <v>313</v>
      </c>
      <c r="L80" s="148">
        <f t="shared" si="17"/>
        <v>8.985216018372327E-3</v>
      </c>
      <c r="M80" s="164">
        <f t="shared" si="18"/>
        <v>3.55718555306059E-3</v>
      </c>
      <c r="N80" s="165">
        <f t="shared" si="19"/>
        <v>3374.2211818356918</v>
      </c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 s="124" customFormat="1" x14ac:dyDescent="0.25">
      <c r="A81" s="167" t="s">
        <v>29</v>
      </c>
      <c r="B81" s="144" t="s">
        <v>135</v>
      </c>
      <c r="C81" s="149">
        <v>140</v>
      </c>
      <c r="D81" s="149">
        <v>2310</v>
      </c>
      <c r="E81" s="146">
        <v>0</v>
      </c>
      <c r="F81" s="146">
        <v>0</v>
      </c>
      <c r="G81" s="146">
        <f t="shared" si="14"/>
        <v>0</v>
      </c>
      <c r="H81" s="148">
        <f t="shared" si="15"/>
        <v>0</v>
      </c>
      <c r="I81" s="149">
        <v>0</v>
      </c>
      <c r="J81" s="148">
        <f t="shared" si="16"/>
        <v>0</v>
      </c>
      <c r="K81" s="146">
        <v>0</v>
      </c>
      <c r="L81" s="148">
        <f t="shared" si="17"/>
        <v>0</v>
      </c>
      <c r="M81" s="164">
        <f t="shared" si="18"/>
        <v>0</v>
      </c>
      <c r="N81" s="165">
        <f t="shared" si="19"/>
        <v>0</v>
      </c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1:26" s="124" customFormat="1" x14ac:dyDescent="0.25">
      <c r="A82" s="167" t="s">
        <v>29</v>
      </c>
      <c r="B82" s="144" t="s">
        <v>136</v>
      </c>
      <c r="C82" s="149">
        <v>503</v>
      </c>
      <c r="D82" s="149">
        <v>2312</v>
      </c>
      <c r="E82" s="146">
        <v>0</v>
      </c>
      <c r="F82" s="146">
        <v>0</v>
      </c>
      <c r="G82" s="146">
        <f t="shared" si="14"/>
        <v>0</v>
      </c>
      <c r="H82" s="148">
        <f t="shared" si="15"/>
        <v>0</v>
      </c>
      <c r="I82" s="149">
        <v>0</v>
      </c>
      <c r="J82" s="148">
        <f t="shared" si="16"/>
        <v>0</v>
      </c>
      <c r="K82" s="146">
        <v>80</v>
      </c>
      <c r="L82" s="148">
        <f t="shared" si="17"/>
        <v>2.296540835366729E-3</v>
      </c>
      <c r="M82" s="164">
        <f t="shared" si="18"/>
        <v>7.6551361178890968E-4</v>
      </c>
      <c r="N82" s="165">
        <f t="shared" si="19"/>
        <v>726.13930461380323</v>
      </c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1:26" s="124" customFormat="1" x14ac:dyDescent="0.25">
      <c r="A83" s="167" t="s">
        <v>29</v>
      </c>
      <c r="B83" s="144" t="s">
        <v>137</v>
      </c>
      <c r="C83" s="149">
        <v>120</v>
      </c>
      <c r="D83" s="149">
        <v>2314</v>
      </c>
      <c r="E83" s="146">
        <v>0</v>
      </c>
      <c r="F83" s="146">
        <v>0</v>
      </c>
      <c r="G83" s="146">
        <f t="shared" si="14"/>
        <v>0</v>
      </c>
      <c r="H83" s="148">
        <f t="shared" si="15"/>
        <v>0</v>
      </c>
      <c r="I83" s="149">
        <v>0</v>
      </c>
      <c r="J83" s="148">
        <f t="shared" si="16"/>
        <v>0</v>
      </c>
      <c r="K83" s="146">
        <v>33</v>
      </c>
      <c r="L83" s="148">
        <f t="shared" si="17"/>
        <v>9.4732309458877564E-4</v>
      </c>
      <c r="M83" s="164">
        <f t="shared" si="18"/>
        <v>3.1577436486292519E-4</v>
      </c>
      <c r="N83" s="165">
        <f t="shared" si="19"/>
        <v>299.53246315319382</v>
      </c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1:26" s="124" customFormat="1" x14ac:dyDescent="0.25">
      <c r="A84" s="167" t="s">
        <v>29</v>
      </c>
      <c r="B84" s="144" t="s">
        <v>138</v>
      </c>
      <c r="C84" s="149"/>
      <c r="D84" s="149"/>
      <c r="E84" s="146">
        <v>0</v>
      </c>
      <c r="F84" s="146">
        <v>0</v>
      </c>
      <c r="G84" s="146">
        <f t="shared" si="14"/>
        <v>0</v>
      </c>
      <c r="H84" s="148">
        <f t="shared" si="15"/>
        <v>0</v>
      </c>
      <c r="I84" s="149">
        <v>0</v>
      </c>
      <c r="J84" s="148">
        <f t="shared" si="16"/>
        <v>0</v>
      </c>
      <c r="K84" s="146">
        <v>1</v>
      </c>
      <c r="L84" s="148">
        <f t="shared" si="17"/>
        <v>2.8706760442084112E-5</v>
      </c>
      <c r="M84" s="164">
        <f t="shared" si="18"/>
        <v>9.56892014736137E-6</v>
      </c>
      <c r="N84" s="165">
        <f t="shared" si="19"/>
        <v>9.0767413076725401</v>
      </c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1:26" s="124" customFormat="1" x14ac:dyDescent="0.25">
      <c r="A85" s="167" t="s">
        <v>29</v>
      </c>
      <c r="B85" s="144" t="s">
        <v>139</v>
      </c>
      <c r="C85" s="149">
        <v>126</v>
      </c>
      <c r="D85" s="149">
        <v>2309</v>
      </c>
      <c r="E85" s="146">
        <v>0</v>
      </c>
      <c r="F85" s="146">
        <v>0</v>
      </c>
      <c r="G85" s="146">
        <f t="shared" si="14"/>
        <v>0</v>
      </c>
      <c r="H85" s="148">
        <f t="shared" si="15"/>
        <v>0</v>
      </c>
      <c r="I85" s="149">
        <v>0</v>
      </c>
      <c r="J85" s="148">
        <f t="shared" si="16"/>
        <v>0</v>
      </c>
      <c r="K85" s="146">
        <v>91</v>
      </c>
      <c r="L85" s="148">
        <f t="shared" si="17"/>
        <v>2.6123152002296541E-3</v>
      </c>
      <c r="M85" s="164">
        <f t="shared" si="18"/>
        <v>8.7077173340988469E-4</v>
      </c>
      <c r="N85" s="165">
        <f t="shared" si="19"/>
        <v>825.98345899820117</v>
      </c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1:26" s="124" customFormat="1" x14ac:dyDescent="0.25">
      <c r="A86" s="159"/>
      <c r="B86" s="168" t="s">
        <v>140</v>
      </c>
      <c r="C86" s="145"/>
      <c r="D86" s="145"/>
      <c r="E86" s="154">
        <f t="shared" ref="E86:G86" si="20">SUM(E68:E85)</f>
        <v>2</v>
      </c>
      <c r="F86" s="154">
        <f t="shared" si="20"/>
        <v>4</v>
      </c>
      <c r="G86" s="162">
        <f t="shared" si="20"/>
        <v>6</v>
      </c>
      <c r="H86" s="163">
        <f t="shared" si="15"/>
        <v>5.0590219224283303E-3</v>
      </c>
      <c r="I86" s="169">
        <f>SUM(I68:I85)</f>
        <v>39</v>
      </c>
      <c r="J86" s="163">
        <f t="shared" si="16"/>
        <v>3.9513677811550151E-2</v>
      </c>
      <c r="K86" s="169">
        <f>SUM(K68:K85)</f>
        <v>1204</v>
      </c>
      <c r="L86" s="163">
        <f t="shared" si="17"/>
        <v>3.4562939572269268E-2</v>
      </c>
      <c r="M86" s="164">
        <f t="shared" si="18"/>
        <v>2.6378546435415918E-2</v>
      </c>
      <c r="N86" s="165">
        <f>SUM(N68:N85)</f>
        <v>25021.76195218027</v>
      </c>
      <c r="O86" s="166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1:26" s="124" customFormat="1" x14ac:dyDescent="0.25">
      <c r="A87" s="167" t="s">
        <v>27</v>
      </c>
      <c r="B87" s="170"/>
      <c r="C87" s="145"/>
      <c r="D87" s="145"/>
      <c r="E87" s="146"/>
      <c r="F87" s="146"/>
      <c r="G87" s="147"/>
      <c r="H87" s="148"/>
      <c r="I87" s="149"/>
      <c r="J87" s="148"/>
      <c r="K87" s="149"/>
      <c r="L87" s="148"/>
      <c r="M87" s="150"/>
      <c r="N87" s="150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1:26" s="124" customFormat="1" x14ac:dyDescent="0.25">
      <c r="A88" s="167" t="s">
        <v>27</v>
      </c>
      <c r="B88" s="152" t="s">
        <v>141</v>
      </c>
      <c r="C88" s="153"/>
      <c r="D88" s="153"/>
      <c r="E88" s="154"/>
      <c r="F88" s="154"/>
      <c r="G88" s="147"/>
      <c r="H88" s="148"/>
      <c r="I88" s="149"/>
      <c r="J88" s="148"/>
      <c r="K88" s="149"/>
      <c r="L88" s="148"/>
      <c r="M88" s="150"/>
      <c r="N88" s="150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1:26" s="124" customFormat="1" x14ac:dyDescent="0.25">
      <c r="A89" s="167" t="s">
        <v>27</v>
      </c>
      <c r="B89" s="144" t="s">
        <v>142</v>
      </c>
      <c r="C89" s="146">
        <v>341</v>
      </c>
      <c r="D89" s="146">
        <v>1929</v>
      </c>
      <c r="E89" s="146">
        <v>0</v>
      </c>
      <c r="F89" s="146">
        <v>0</v>
      </c>
      <c r="G89" s="146">
        <f t="shared" ref="G89:G180" si="21">E89+F89</f>
        <v>0</v>
      </c>
      <c r="H89" s="148">
        <f t="shared" ref="H89:H120" si="22">+G89/$G$535</f>
        <v>0</v>
      </c>
      <c r="I89" s="149">
        <v>0</v>
      </c>
      <c r="J89" s="148">
        <f t="shared" ref="J89:J120" si="23">+I89/$I$535</f>
        <v>0</v>
      </c>
      <c r="K89" s="146">
        <v>8</v>
      </c>
      <c r="L89" s="148">
        <f t="shared" ref="L89:L120" si="24">+K89/$K$535</f>
        <v>2.2965408353667289E-4</v>
      </c>
      <c r="M89" s="164">
        <f t="shared" ref="M89:M180" si="25">+(H89+J89+L89)/3</f>
        <v>7.655136117889096E-5</v>
      </c>
      <c r="N89" s="165">
        <f t="shared" ref="N89:N180" si="26">M89*$N$1</f>
        <v>72.61393046138032</v>
      </c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1:26" s="124" customFormat="1" x14ac:dyDescent="0.25">
      <c r="A90" s="167" t="s">
        <v>27</v>
      </c>
      <c r="B90" s="144" t="s">
        <v>143</v>
      </c>
      <c r="C90" s="146">
        <v>373</v>
      </c>
      <c r="D90" s="146">
        <v>1930</v>
      </c>
      <c r="E90" s="146">
        <v>0</v>
      </c>
      <c r="F90" s="146">
        <v>0</v>
      </c>
      <c r="G90" s="146">
        <f t="shared" si="21"/>
        <v>0</v>
      </c>
      <c r="H90" s="148">
        <f t="shared" si="22"/>
        <v>0</v>
      </c>
      <c r="I90" s="149">
        <v>0</v>
      </c>
      <c r="J90" s="148">
        <f t="shared" si="23"/>
        <v>0</v>
      </c>
      <c r="K90" s="146">
        <v>6</v>
      </c>
      <c r="L90" s="148">
        <f t="shared" si="24"/>
        <v>1.7224056265250466E-4</v>
      </c>
      <c r="M90" s="164">
        <f t="shared" si="25"/>
        <v>5.7413520884168217E-5</v>
      </c>
      <c r="N90" s="165">
        <f t="shared" si="26"/>
        <v>54.460447846035237</v>
      </c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1:26" s="124" customFormat="1" x14ac:dyDescent="0.25">
      <c r="A91" s="167" t="s">
        <v>27</v>
      </c>
      <c r="B91" s="144" t="s">
        <v>144</v>
      </c>
      <c r="C91" s="146">
        <v>475</v>
      </c>
      <c r="D91" s="146">
        <v>1931</v>
      </c>
      <c r="E91" s="146">
        <v>0</v>
      </c>
      <c r="F91" s="146">
        <v>0</v>
      </c>
      <c r="G91" s="146">
        <f t="shared" si="21"/>
        <v>0</v>
      </c>
      <c r="H91" s="148">
        <f t="shared" si="22"/>
        <v>0</v>
      </c>
      <c r="I91" s="149">
        <v>0</v>
      </c>
      <c r="J91" s="148">
        <f t="shared" si="23"/>
        <v>0</v>
      </c>
      <c r="K91" s="146">
        <v>0</v>
      </c>
      <c r="L91" s="148">
        <f t="shared" si="24"/>
        <v>0</v>
      </c>
      <c r="M91" s="164">
        <f t="shared" si="25"/>
        <v>0</v>
      </c>
      <c r="N91" s="165">
        <f t="shared" si="26"/>
        <v>0</v>
      </c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1:26" s="124" customFormat="1" x14ac:dyDescent="0.25">
      <c r="A92" s="167" t="s">
        <v>27</v>
      </c>
      <c r="B92" s="144" t="s">
        <v>145</v>
      </c>
      <c r="C92" s="146">
        <v>320</v>
      </c>
      <c r="D92" s="146">
        <v>1932</v>
      </c>
      <c r="E92" s="146">
        <v>0</v>
      </c>
      <c r="F92" s="146">
        <v>0</v>
      </c>
      <c r="G92" s="146">
        <f t="shared" si="21"/>
        <v>0</v>
      </c>
      <c r="H92" s="148">
        <f t="shared" si="22"/>
        <v>0</v>
      </c>
      <c r="I92" s="149">
        <v>0</v>
      </c>
      <c r="J92" s="148">
        <f t="shared" si="23"/>
        <v>0</v>
      </c>
      <c r="K92" s="146">
        <v>3</v>
      </c>
      <c r="L92" s="148">
        <f t="shared" si="24"/>
        <v>8.6120281326252328E-5</v>
      </c>
      <c r="M92" s="164">
        <f t="shared" si="25"/>
        <v>2.8706760442084108E-5</v>
      </c>
      <c r="N92" s="165">
        <f t="shared" si="26"/>
        <v>27.230223923017618</v>
      </c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1:26" s="124" customFormat="1" x14ac:dyDescent="0.25">
      <c r="A93" s="167" t="s">
        <v>27</v>
      </c>
      <c r="B93" s="144" t="s">
        <v>146</v>
      </c>
      <c r="C93" s="146">
        <v>339</v>
      </c>
      <c r="D93" s="146">
        <v>1933</v>
      </c>
      <c r="E93" s="146">
        <v>0</v>
      </c>
      <c r="F93" s="146">
        <v>0</v>
      </c>
      <c r="G93" s="146">
        <f t="shared" si="21"/>
        <v>0</v>
      </c>
      <c r="H93" s="148">
        <f t="shared" si="22"/>
        <v>0</v>
      </c>
      <c r="I93" s="149">
        <v>0</v>
      </c>
      <c r="J93" s="148">
        <f t="shared" si="23"/>
        <v>0</v>
      </c>
      <c r="K93" s="146">
        <v>0</v>
      </c>
      <c r="L93" s="148">
        <f t="shared" si="24"/>
        <v>0</v>
      </c>
      <c r="M93" s="164">
        <f t="shared" si="25"/>
        <v>0</v>
      </c>
      <c r="N93" s="165">
        <f t="shared" si="26"/>
        <v>0</v>
      </c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1:26" s="124" customFormat="1" x14ac:dyDescent="0.25">
      <c r="A94" s="167" t="s">
        <v>27</v>
      </c>
      <c r="B94" s="144" t="s">
        <v>147</v>
      </c>
      <c r="C94" s="146">
        <v>319</v>
      </c>
      <c r="D94" s="146">
        <v>1934</v>
      </c>
      <c r="E94" s="146">
        <v>0</v>
      </c>
      <c r="F94" s="146">
        <v>0</v>
      </c>
      <c r="G94" s="146">
        <f t="shared" si="21"/>
        <v>0</v>
      </c>
      <c r="H94" s="148">
        <f t="shared" si="22"/>
        <v>0</v>
      </c>
      <c r="I94" s="149">
        <v>0</v>
      </c>
      <c r="J94" s="148">
        <f t="shared" si="23"/>
        <v>0</v>
      </c>
      <c r="K94" s="146">
        <v>0</v>
      </c>
      <c r="L94" s="148">
        <f t="shared" si="24"/>
        <v>0</v>
      </c>
      <c r="M94" s="164">
        <f t="shared" si="25"/>
        <v>0</v>
      </c>
      <c r="N94" s="165">
        <f t="shared" si="26"/>
        <v>0</v>
      </c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1:26" s="124" customFormat="1" x14ac:dyDescent="0.25">
      <c r="A95" s="167" t="s">
        <v>27</v>
      </c>
      <c r="B95" s="144" t="s">
        <v>148</v>
      </c>
      <c r="C95" s="146">
        <v>317</v>
      </c>
      <c r="D95" s="146">
        <v>1937</v>
      </c>
      <c r="E95" s="146">
        <v>0</v>
      </c>
      <c r="F95" s="146">
        <v>0</v>
      </c>
      <c r="G95" s="146">
        <f t="shared" si="21"/>
        <v>0</v>
      </c>
      <c r="H95" s="148">
        <f t="shared" si="22"/>
        <v>0</v>
      </c>
      <c r="I95" s="149">
        <v>0</v>
      </c>
      <c r="J95" s="148">
        <f t="shared" si="23"/>
        <v>0</v>
      </c>
      <c r="K95" s="146">
        <v>0</v>
      </c>
      <c r="L95" s="148">
        <f t="shared" si="24"/>
        <v>0</v>
      </c>
      <c r="M95" s="164">
        <f t="shared" si="25"/>
        <v>0</v>
      </c>
      <c r="N95" s="165">
        <f t="shared" si="26"/>
        <v>0</v>
      </c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1:26" s="124" customFormat="1" x14ac:dyDescent="0.25">
      <c r="A96" s="167" t="s">
        <v>27</v>
      </c>
      <c r="B96" s="144" t="s">
        <v>149</v>
      </c>
      <c r="C96" s="146">
        <v>353</v>
      </c>
      <c r="D96" s="146">
        <v>1935</v>
      </c>
      <c r="E96" s="146">
        <v>0</v>
      </c>
      <c r="F96" s="146">
        <v>0</v>
      </c>
      <c r="G96" s="146">
        <f t="shared" si="21"/>
        <v>0</v>
      </c>
      <c r="H96" s="148">
        <f t="shared" si="22"/>
        <v>0</v>
      </c>
      <c r="I96" s="149">
        <v>0</v>
      </c>
      <c r="J96" s="148">
        <f t="shared" si="23"/>
        <v>0</v>
      </c>
      <c r="K96" s="146">
        <v>4</v>
      </c>
      <c r="L96" s="148">
        <f t="shared" si="24"/>
        <v>1.1482704176833645E-4</v>
      </c>
      <c r="M96" s="164">
        <f t="shared" si="25"/>
        <v>3.827568058944548E-5</v>
      </c>
      <c r="N96" s="165">
        <f t="shared" si="26"/>
        <v>36.30696523069016</v>
      </c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 s="124" customFormat="1" x14ac:dyDescent="0.25">
      <c r="A97" s="167" t="s">
        <v>27</v>
      </c>
      <c r="B97" s="144" t="s">
        <v>150</v>
      </c>
      <c r="C97" s="146">
        <v>159</v>
      </c>
      <c r="D97" s="146">
        <v>1938</v>
      </c>
      <c r="E97" s="146">
        <v>0</v>
      </c>
      <c r="F97" s="146">
        <v>0</v>
      </c>
      <c r="G97" s="146">
        <f t="shared" si="21"/>
        <v>0</v>
      </c>
      <c r="H97" s="148">
        <f t="shared" si="22"/>
        <v>0</v>
      </c>
      <c r="I97" s="149">
        <v>0</v>
      </c>
      <c r="J97" s="148">
        <f t="shared" si="23"/>
        <v>0</v>
      </c>
      <c r="K97" s="146">
        <v>0</v>
      </c>
      <c r="L97" s="148">
        <f t="shared" si="24"/>
        <v>0</v>
      </c>
      <c r="M97" s="164">
        <f t="shared" si="25"/>
        <v>0</v>
      </c>
      <c r="N97" s="165">
        <f t="shared" si="26"/>
        <v>0</v>
      </c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1:26" s="124" customFormat="1" x14ac:dyDescent="0.25">
      <c r="A98" s="167" t="s">
        <v>27</v>
      </c>
      <c r="B98" s="144" t="s">
        <v>151</v>
      </c>
      <c r="C98" s="146">
        <v>80</v>
      </c>
      <c r="D98" s="146">
        <v>1939</v>
      </c>
      <c r="E98" s="146">
        <v>0</v>
      </c>
      <c r="F98" s="146">
        <v>0</v>
      </c>
      <c r="G98" s="146">
        <f t="shared" si="21"/>
        <v>0</v>
      </c>
      <c r="H98" s="148">
        <f t="shared" si="22"/>
        <v>0</v>
      </c>
      <c r="I98" s="149">
        <v>14</v>
      </c>
      <c r="J98" s="148">
        <f t="shared" si="23"/>
        <v>1.4184397163120567E-2</v>
      </c>
      <c r="K98" s="146">
        <v>19</v>
      </c>
      <c r="L98" s="148">
        <f t="shared" si="24"/>
        <v>5.4542844839959809E-4</v>
      </c>
      <c r="M98" s="164">
        <f t="shared" si="25"/>
        <v>4.9099418705067215E-3</v>
      </c>
      <c r="N98" s="165">
        <f t="shared" si="26"/>
        <v>4657.3982756652522</v>
      </c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1:26" s="124" customFormat="1" x14ac:dyDescent="0.25">
      <c r="A99" s="167" t="s">
        <v>27</v>
      </c>
      <c r="B99" s="144" t="s">
        <v>152</v>
      </c>
      <c r="C99" s="146">
        <v>561</v>
      </c>
      <c r="D99" s="146">
        <v>1945</v>
      </c>
      <c r="E99" s="146">
        <v>0</v>
      </c>
      <c r="F99" s="146">
        <v>0</v>
      </c>
      <c r="G99" s="146">
        <f t="shared" si="21"/>
        <v>0</v>
      </c>
      <c r="H99" s="148">
        <f t="shared" si="22"/>
        <v>0</v>
      </c>
      <c r="I99" s="149">
        <v>0</v>
      </c>
      <c r="J99" s="148">
        <f t="shared" si="23"/>
        <v>0</v>
      </c>
      <c r="K99" s="146">
        <v>4</v>
      </c>
      <c r="L99" s="148">
        <f t="shared" si="24"/>
        <v>1.1482704176833645E-4</v>
      </c>
      <c r="M99" s="164">
        <f t="shared" si="25"/>
        <v>3.827568058944548E-5</v>
      </c>
      <c r="N99" s="165">
        <f t="shared" si="26"/>
        <v>36.30696523069016</v>
      </c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spans="1:26" s="124" customFormat="1" x14ac:dyDescent="0.25">
      <c r="A100" s="167" t="s">
        <v>27</v>
      </c>
      <c r="B100" s="144" t="s">
        <v>153</v>
      </c>
      <c r="C100" s="146">
        <v>374</v>
      </c>
      <c r="D100" s="146">
        <v>1946</v>
      </c>
      <c r="E100" s="146">
        <v>0</v>
      </c>
      <c r="F100" s="146">
        <v>0</v>
      </c>
      <c r="G100" s="146">
        <f t="shared" si="21"/>
        <v>0</v>
      </c>
      <c r="H100" s="148">
        <f t="shared" si="22"/>
        <v>0</v>
      </c>
      <c r="I100" s="149">
        <v>0</v>
      </c>
      <c r="J100" s="148">
        <f t="shared" si="23"/>
        <v>0</v>
      </c>
      <c r="K100" s="146">
        <v>0</v>
      </c>
      <c r="L100" s="148">
        <f t="shared" si="24"/>
        <v>0</v>
      </c>
      <c r="M100" s="164">
        <f t="shared" si="25"/>
        <v>0</v>
      </c>
      <c r="N100" s="165">
        <f t="shared" si="26"/>
        <v>0</v>
      </c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  <row r="101" spans="1:26" s="124" customFormat="1" x14ac:dyDescent="0.25">
      <c r="A101" s="167" t="s">
        <v>27</v>
      </c>
      <c r="B101" s="144" t="s">
        <v>154</v>
      </c>
      <c r="C101" s="146">
        <v>185</v>
      </c>
      <c r="D101" s="146">
        <v>1947</v>
      </c>
      <c r="E101" s="146">
        <v>0</v>
      </c>
      <c r="F101" s="146">
        <v>0</v>
      </c>
      <c r="G101" s="146">
        <f t="shared" si="21"/>
        <v>0</v>
      </c>
      <c r="H101" s="148">
        <f t="shared" si="22"/>
        <v>0</v>
      </c>
      <c r="I101" s="149">
        <v>0</v>
      </c>
      <c r="J101" s="148">
        <f t="shared" si="23"/>
        <v>0</v>
      </c>
      <c r="K101" s="146">
        <v>1</v>
      </c>
      <c r="L101" s="148">
        <f t="shared" si="24"/>
        <v>2.8706760442084112E-5</v>
      </c>
      <c r="M101" s="164">
        <f t="shared" si="25"/>
        <v>9.56892014736137E-6</v>
      </c>
      <c r="N101" s="165">
        <f t="shared" si="26"/>
        <v>9.0767413076725401</v>
      </c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</row>
    <row r="102" spans="1:26" s="124" customFormat="1" x14ac:dyDescent="0.25">
      <c r="A102" s="167" t="s">
        <v>27</v>
      </c>
      <c r="B102" s="144" t="s">
        <v>155</v>
      </c>
      <c r="C102" s="146">
        <v>568</v>
      </c>
      <c r="D102" s="146">
        <v>1948</v>
      </c>
      <c r="E102" s="146">
        <v>0</v>
      </c>
      <c r="F102" s="146">
        <v>0</v>
      </c>
      <c r="G102" s="146">
        <f t="shared" si="21"/>
        <v>0</v>
      </c>
      <c r="H102" s="148">
        <f t="shared" si="22"/>
        <v>0</v>
      </c>
      <c r="I102" s="149">
        <v>0</v>
      </c>
      <c r="J102" s="148">
        <f t="shared" si="23"/>
        <v>0</v>
      </c>
      <c r="K102" s="146">
        <v>0</v>
      </c>
      <c r="L102" s="148">
        <f t="shared" si="24"/>
        <v>0</v>
      </c>
      <c r="M102" s="164">
        <f t="shared" si="25"/>
        <v>0</v>
      </c>
      <c r="N102" s="165">
        <f t="shared" si="26"/>
        <v>0</v>
      </c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</row>
    <row r="103" spans="1:26" s="124" customFormat="1" x14ac:dyDescent="0.25">
      <c r="A103" s="167" t="s">
        <v>27</v>
      </c>
      <c r="B103" s="144" t="s">
        <v>156</v>
      </c>
      <c r="C103" s="146">
        <v>355</v>
      </c>
      <c r="D103" s="146">
        <v>1940</v>
      </c>
      <c r="E103" s="146">
        <v>0</v>
      </c>
      <c r="F103" s="146">
        <v>0</v>
      </c>
      <c r="G103" s="146">
        <f t="shared" si="21"/>
        <v>0</v>
      </c>
      <c r="H103" s="148">
        <f t="shared" si="22"/>
        <v>0</v>
      </c>
      <c r="I103" s="149">
        <v>0</v>
      </c>
      <c r="J103" s="148">
        <f t="shared" si="23"/>
        <v>0</v>
      </c>
      <c r="K103" s="146">
        <v>0</v>
      </c>
      <c r="L103" s="148">
        <f t="shared" si="24"/>
        <v>0</v>
      </c>
      <c r="M103" s="164">
        <f t="shared" si="25"/>
        <v>0</v>
      </c>
      <c r="N103" s="165">
        <f t="shared" si="26"/>
        <v>0</v>
      </c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</row>
    <row r="104" spans="1:26" s="124" customFormat="1" x14ac:dyDescent="0.25">
      <c r="A104" s="167" t="s">
        <v>27</v>
      </c>
      <c r="B104" s="144" t="s">
        <v>157</v>
      </c>
      <c r="C104" s="146">
        <v>481</v>
      </c>
      <c r="D104" s="146">
        <v>1942</v>
      </c>
      <c r="E104" s="146">
        <v>0</v>
      </c>
      <c r="F104" s="146">
        <v>0</v>
      </c>
      <c r="G104" s="146">
        <f t="shared" si="21"/>
        <v>0</v>
      </c>
      <c r="H104" s="148">
        <f t="shared" si="22"/>
        <v>0</v>
      </c>
      <c r="I104" s="149">
        <v>0</v>
      </c>
      <c r="J104" s="148">
        <f t="shared" si="23"/>
        <v>0</v>
      </c>
      <c r="K104" s="146">
        <v>2</v>
      </c>
      <c r="L104" s="148">
        <f t="shared" si="24"/>
        <v>5.7413520884168223E-5</v>
      </c>
      <c r="M104" s="164">
        <f t="shared" si="25"/>
        <v>1.913784029472274E-5</v>
      </c>
      <c r="N104" s="165">
        <f t="shared" si="26"/>
        <v>18.15348261534508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</row>
    <row r="105" spans="1:26" s="124" customFormat="1" x14ac:dyDescent="0.25">
      <c r="A105" s="167" t="s">
        <v>27</v>
      </c>
      <c r="B105" s="144" t="s">
        <v>158</v>
      </c>
      <c r="C105" s="146">
        <v>476</v>
      </c>
      <c r="D105" s="146">
        <v>1921</v>
      </c>
      <c r="E105" s="146">
        <v>0</v>
      </c>
      <c r="F105" s="146">
        <v>0</v>
      </c>
      <c r="G105" s="146">
        <f t="shared" si="21"/>
        <v>0</v>
      </c>
      <c r="H105" s="148">
        <f t="shared" si="22"/>
        <v>0</v>
      </c>
      <c r="I105" s="149">
        <v>0</v>
      </c>
      <c r="J105" s="148">
        <f t="shared" si="23"/>
        <v>0</v>
      </c>
      <c r="K105" s="146">
        <v>0</v>
      </c>
      <c r="L105" s="148">
        <f t="shared" si="24"/>
        <v>0</v>
      </c>
      <c r="M105" s="164">
        <f t="shared" si="25"/>
        <v>0</v>
      </c>
      <c r="N105" s="165">
        <f t="shared" si="26"/>
        <v>0</v>
      </c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</row>
    <row r="106" spans="1:26" s="124" customFormat="1" x14ac:dyDescent="0.25">
      <c r="A106" s="167" t="s">
        <v>27</v>
      </c>
      <c r="B106" s="144" t="s">
        <v>159</v>
      </c>
      <c r="C106" s="146">
        <v>377</v>
      </c>
      <c r="D106" s="146">
        <v>1919</v>
      </c>
      <c r="E106" s="146">
        <v>0</v>
      </c>
      <c r="F106" s="146">
        <v>0</v>
      </c>
      <c r="G106" s="146">
        <f t="shared" si="21"/>
        <v>0</v>
      </c>
      <c r="H106" s="148">
        <f t="shared" si="22"/>
        <v>0</v>
      </c>
      <c r="I106" s="149">
        <v>0</v>
      </c>
      <c r="J106" s="148">
        <f t="shared" si="23"/>
        <v>0</v>
      </c>
      <c r="K106" s="146">
        <v>0</v>
      </c>
      <c r="L106" s="148">
        <f t="shared" si="24"/>
        <v>0</v>
      </c>
      <c r="M106" s="164">
        <f t="shared" si="25"/>
        <v>0</v>
      </c>
      <c r="N106" s="165">
        <f t="shared" si="26"/>
        <v>0</v>
      </c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</row>
    <row r="107" spans="1:26" s="124" customFormat="1" x14ac:dyDescent="0.25">
      <c r="A107" s="167" t="s">
        <v>27</v>
      </c>
      <c r="B107" s="144" t="s">
        <v>160</v>
      </c>
      <c r="C107" s="146">
        <v>181</v>
      </c>
      <c r="D107" s="146">
        <v>1922</v>
      </c>
      <c r="E107" s="146">
        <v>0</v>
      </c>
      <c r="F107" s="146">
        <v>0</v>
      </c>
      <c r="G107" s="146">
        <f t="shared" si="21"/>
        <v>0</v>
      </c>
      <c r="H107" s="148">
        <f t="shared" si="22"/>
        <v>0</v>
      </c>
      <c r="I107" s="149">
        <v>0</v>
      </c>
      <c r="J107" s="148">
        <f t="shared" si="23"/>
        <v>0</v>
      </c>
      <c r="K107" s="146">
        <v>0</v>
      </c>
      <c r="L107" s="148">
        <f t="shared" si="24"/>
        <v>0</v>
      </c>
      <c r="M107" s="164">
        <f t="shared" si="25"/>
        <v>0</v>
      </c>
      <c r="N107" s="165">
        <f t="shared" si="26"/>
        <v>0</v>
      </c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</row>
    <row r="108" spans="1:26" s="124" customFormat="1" x14ac:dyDescent="0.25">
      <c r="A108" s="167" t="s">
        <v>27</v>
      </c>
      <c r="B108" s="144" t="s">
        <v>161</v>
      </c>
      <c r="C108" s="146">
        <v>101</v>
      </c>
      <c r="D108" s="146">
        <v>1923</v>
      </c>
      <c r="E108" s="146">
        <v>0</v>
      </c>
      <c r="F108" s="146">
        <v>0</v>
      </c>
      <c r="G108" s="146">
        <f t="shared" si="21"/>
        <v>0</v>
      </c>
      <c r="H108" s="148">
        <f t="shared" si="22"/>
        <v>0</v>
      </c>
      <c r="I108" s="149">
        <v>0</v>
      </c>
      <c r="J108" s="148">
        <f t="shared" si="23"/>
        <v>0</v>
      </c>
      <c r="K108" s="146">
        <v>0</v>
      </c>
      <c r="L108" s="148">
        <f t="shared" si="24"/>
        <v>0</v>
      </c>
      <c r="M108" s="164">
        <f t="shared" si="25"/>
        <v>0</v>
      </c>
      <c r="N108" s="165">
        <f t="shared" si="26"/>
        <v>0</v>
      </c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</row>
    <row r="109" spans="1:26" s="124" customFormat="1" x14ac:dyDescent="0.25">
      <c r="A109" s="167" t="s">
        <v>27</v>
      </c>
      <c r="B109" s="144" t="s">
        <v>162</v>
      </c>
      <c r="C109" s="146">
        <v>188</v>
      </c>
      <c r="D109" s="146">
        <v>1949</v>
      </c>
      <c r="E109" s="146">
        <v>0</v>
      </c>
      <c r="F109" s="146">
        <v>0</v>
      </c>
      <c r="G109" s="146">
        <f t="shared" si="21"/>
        <v>0</v>
      </c>
      <c r="H109" s="148">
        <f t="shared" si="22"/>
        <v>0</v>
      </c>
      <c r="I109" s="149">
        <v>0</v>
      </c>
      <c r="J109" s="148">
        <f t="shared" si="23"/>
        <v>0</v>
      </c>
      <c r="K109" s="146">
        <v>0</v>
      </c>
      <c r="L109" s="148">
        <f t="shared" si="24"/>
        <v>0</v>
      </c>
      <c r="M109" s="164">
        <f t="shared" si="25"/>
        <v>0</v>
      </c>
      <c r="N109" s="165">
        <f t="shared" si="26"/>
        <v>0</v>
      </c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</row>
    <row r="110" spans="1:26" s="124" customFormat="1" x14ac:dyDescent="0.25">
      <c r="A110" s="167" t="s">
        <v>27</v>
      </c>
      <c r="B110" s="144" t="s">
        <v>163</v>
      </c>
      <c r="C110" s="146">
        <v>376</v>
      </c>
      <c r="D110" s="146">
        <v>1944</v>
      </c>
      <c r="E110" s="146">
        <v>0</v>
      </c>
      <c r="F110" s="146">
        <v>0</v>
      </c>
      <c r="G110" s="146">
        <f t="shared" si="21"/>
        <v>0</v>
      </c>
      <c r="H110" s="148">
        <f t="shared" si="22"/>
        <v>0</v>
      </c>
      <c r="I110" s="149">
        <v>0</v>
      </c>
      <c r="J110" s="148">
        <f t="shared" si="23"/>
        <v>0</v>
      </c>
      <c r="K110" s="146">
        <v>0</v>
      </c>
      <c r="L110" s="148">
        <f t="shared" si="24"/>
        <v>0</v>
      </c>
      <c r="M110" s="164">
        <f t="shared" si="25"/>
        <v>0</v>
      </c>
      <c r="N110" s="165">
        <f t="shared" si="26"/>
        <v>0</v>
      </c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</row>
    <row r="111" spans="1:26" s="124" customFormat="1" x14ac:dyDescent="0.25">
      <c r="A111" s="167" t="s">
        <v>27</v>
      </c>
      <c r="B111" s="144" t="s">
        <v>164</v>
      </c>
      <c r="C111" s="146">
        <v>442</v>
      </c>
      <c r="D111" s="146">
        <v>1941</v>
      </c>
      <c r="E111" s="146">
        <v>0</v>
      </c>
      <c r="F111" s="146">
        <v>0</v>
      </c>
      <c r="G111" s="146">
        <f t="shared" si="21"/>
        <v>0</v>
      </c>
      <c r="H111" s="148">
        <f t="shared" si="22"/>
        <v>0</v>
      </c>
      <c r="I111" s="149">
        <v>0</v>
      </c>
      <c r="J111" s="148">
        <f t="shared" si="23"/>
        <v>0</v>
      </c>
      <c r="K111" s="146">
        <v>0</v>
      </c>
      <c r="L111" s="148">
        <f t="shared" si="24"/>
        <v>0</v>
      </c>
      <c r="M111" s="164">
        <f t="shared" si="25"/>
        <v>0</v>
      </c>
      <c r="N111" s="165">
        <f t="shared" si="26"/>
        <v>0</v>
      </c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</row>
    <row r="112" spans="1:26" s="124" customFormat="1" x14ac:dyDescent="0.25">
      <c r="A112" s="167" t="s">
        <v>27</v>
      </c>
      <c r="B112" s="144" t="s">
        <v>165</v>
      </c>
      <c r="C112" s="146">
        <v>254</v>
      </c>
      <c r="D112" s="146">
        <v>1924</v>
      </c>
      <c r="E112" s="146">
        <v>0</v>
      </c>
      <c r="F112" s="146">
        <v>0</v>
      </c>
      <c r="G112" s="146">
        <f t="shared" si="21"/>
        <v>0</v>
      </c>
      <c r="H112" s="148">
        <f t="shared" si="22"/>
        <v>0</v>
      </c>
      <c r="I112" s="149">
        <v>0</v>
      </c>
      <c r="J112" s="148">
        <f t="shared" si="23"/>
        <v>0</v>
      </c>
      <c r="K112" s="146">
        <v>0</v>
      </c>
      <c r="L112" s="148">
        <f t="shared" si="24"/>
        <v>0</v>
      </c>
      <c r="M112" s="164">
        <f t="shared" si="25"/>
        <v>0</v>
      </c>
      <c r="N112" s="165">
        <f t="shared" si="26"/>
        <v>0</v>
      </c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</row>
    <row r="113" spans="1:26" s="124" customFormat="1" x14ac:dyDescent="0.25">
      <c r="A113" s="167" t="s">
        <v>27</v>
      </c>
      <c r="B113" s="144" t="s">
        <v>166</v>
      </c>
      <c r="C113" s="149"/>
      <c r="D113" s="146">
        <v>9646</v>
      </c>
      <c r="E113" s="146">
        <v>58</v>
      </c>
      <c r="F113" s="146">
        <v>4</v>
      </c>
      <c r="G113" s="146">
        <f t="shared" si="21"/>
        <v>62</v>
      </c>
      <c r="H113" s="148">
        <f t="shared" si="22"/>
        <v>5.2276559865092748E-2</v>
      </c>
      <c r="I113" s="149">
        <v>1</v>
      </c>
      <c r="J113" s="148">
        <f t="shared" si="23"/>
        <v>1.0131712259371835E-3</v>
      </c>
      <c r="K113" s="146">
        <v>401</v>
      </c>
      <c r="L113" s="148">
        <f t="shared" si="24"/>
        <v>1.1511410937275729E-2</v>
      </c>
      <c r="M113" s="164">
        <f t="shared" si="25"/>
        <v>2.1600380676101889E-2</v>
      </c>
      <c r="N113" s="165">
        <f t="shared" si="26"/>
        <v>20489.36186370931</v>
      </c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</row>
    <row r="114" spans="1:26" s="124" customFormat="1" x14ac:dyDescent="0.25">
      <c r="A114" s="167" t="s">
        <v>27</v>
      </c>
      <c r="B114" s="144" t="s">
        <v>167</v>
      </c>
      <c r="C114" s="146">
        <v>174</v>
      </c>
      <c r="D114" s="146">
        <v>1951</v>
      </c>
      <c r="E114" s="146">
        <v>0</v>
      </c>
      <c r="F114" s="146">
        <v>0</v>
      </c>
      <c r="G114" s="146">
        <f t="shared" si="21"/>
        <v>0</v>
      </c>
      <c r="H114" s="148">
        <f t="shared" si="22"/>
        <v>0</v>
      </c>
      <c r="I114" s="149">
        <v>0</v>
      </c>
      <c r="J114" s="148">
        <f t="shared" si="23"/>
        <v>0</v>
      </c>
      <c r="K114" s="146">
        <v>0</v>
      </c>
      <c r="L114" s="148">
        <f t="shared" si="24"/>
        <v>0</v>
      </c>
      <c r="M114" s="164">
        <f t="shared" si="25"/>
        <v>0</v>
      </c>
      <c r="N114" s="165">
        <f t="shared" si="26"/>
        <v>0</v>
      </c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</row>
    <row r="115" spans="1:26" s="124" customFormat="1" x14ac:dyDescent="0.25">
      <c r="A115" s="167" t="s">
        <v>27</v>
      </c>
      <c r="B115" s="144" t="s">
        <v>168</v>
      </c>
      <c r="C115" s="149"/>
      <c r="D115" s="146">
        <v>17973</v>
      </c>
      <c r="E115" s="146">
        <v>0</v>
      </c>
      <c r="F115" s="146">
        <v>0</v>
      </c>
      <c r="G115" s="146">
        <f t="shared" si="21"/>
        <v>0</v>
      </c>
      <c r="H115" s="148">
        <f t="shared" si="22"/>
        <v>0</v>
      </c>
      <c r="I115" s="149">
        <v>0</v>
      </c>
      <c r="J115" s="148">
        <f t="shared" si="23"/>
        <v>0</v>
      </c>
      <c r="K115" s="146">
        <v>0</v>
      </c>
      <c r="L115" s="148">
        <f t="shared" si="24"/>
        <v>0</v>
      </c>
      <c r="M115" s="164">
        <f t="shared" si="25"/>
        <v>0</v>
      </c>
      <c r="N115" s="165">
        <f t="shared" si="26"/>
        <v>0</v>
      </c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</row>
    <row r="116" spans="1:26" s="124" customFormat="1" x14ac:dyDescent="0.25">
      <c r="A116" s="167" t="s">
        <v>27</v>
      </c>
      <c r="B116" s="144" t="s">
        <v>169</v>
      </c>
      <c r="C116" s="146">
        <v>173</v>
      </c>
      <c r="D116" s="146">
        <v>1952</v>
      </c>
      <c r="E116" s="146">
        <v>0</v>
      </c>
      <c r="F116" s="146">
        <v>0</v>
      </c>
      <c r="G116" s="146">
        <f t="shared" si="21"/>
        <v>0</v>
      </c>
      <c r="H116" s="148">
        <f t="shared" si="22"/>
        <v>0</v>
      </c>
      <c r="I116" s="149">
        <v>0</v>
      </c>
      <c r="J116" s="148">
        <f t="shared" si="23"/>
        <v>0</v>
      </c>
      <c r="K116" s="146">
        <v>0</v>
      </c>
      <c r="L116" s="148">
        <f t="shared" si="24"/>
        <v>0</v>
      </c>
      <c r="M116" s="164">
        <f t="shared" si="25"/>
        <v>0</v>
      </c>
      <c r="N116" s="165">
        <f t="shared" si="26"/>
        <v>0</v>
      </c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</row>
    <row r="117" spans="1:26" s="124" customFormat="1" x14ac:dyDescent="0.25">
      <c r="A117" s="167" t="s">
        <v>27</v>
      </c>
      <c r="B117" s="144" t="s">
        <v>170</v>
      </c>
      <c r="C117" s="146">
        <v>526</v>
      </c>
      <c r="D117" s="146">
        <v>1953</v>
      </c>
      <c r="E117" s="146">
        <v>0</v>
      </c>
      <c r="F117" s="146">
        <v>0</v>
      </c>
      <c r="G117" s="146">
        <f t="shared" si="21"/>
        <v>0</v>
      </c>
      <c r="H117" s="148">
        <f t="shared" si="22"/>
        <v>0</v>
      </c>
      <c r="I117" s="149">
        <v>0</v>
      </c>
      <c r="J117" s="148">
        <f t="shared" si="23"/>
        <v>0</v>
      </c>
      <c r="K117" s="146">
        <v>0</v>
      </c>
      <c r="L117" s="148">
        <f t="shared" si="24"/>
        <v>0</v>
      </c>
      <c r="M117" s="164">
        <f t="shared" si="25"/>
        <v>0</v>
      </c>
      <c r="N117" s="165">
        <f t="shared" si="26"/>
        <v>0</v>
      </c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</row>
    <row r="118" spans="1:26" s="124" customFormat="1" x14ac:dyDescent="0.25">
      <c r="A118" s="167" t="s">
        <v>27</v>
      </c>
      <c r="B118" s="144" t="s">
        <v>171</v>
      </c>
      <c r="C118" s="146">
        <v>180</v>
      </c>
      <c r="D118" s="146">
        <v>1954</v>
      </c>
      <c r="E118" s="146">
        <v>7</v>
      </c>
      <c r="F118" s="146">
        <v>0</v>
      </c>
      <c r="G118" s="146">
        <f t="shared" si="21"/>
        <v>7</v>
      </c>
      <c r="H118" s="148">
        <f t="shared" si="22"/>
        <v>5.902192242833052E-3</v>
      </c>
      <c r="I118" s="149">
        <v>0</v>
      </c>
      <c r="J118" s="148">
        <f t="shared" si="23"/>
        <v>0</v>
      </c>
      <c r="K118" s="146">
        <v>54</v>
      </c>
      <c r="L118" s="148">
        <f t="shared" si="24"/>
        <v>1.5501650638725421E-3</v>
      </c>
      <c r="M118" s="164">
        <f t="shared" si="25"/>
        <v>2.4841191022351981E-3</v>
      </c>
      <c r="N118" s="165">
        <f t="shared" si="26"/>
        <v>2356.3480644839719</v>
      </c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</row>
    <row r="119" spans="1:26" s="124" customFormat="1" x14ac:dyDescent="0.25">
      <c r="A119" s="167" t="s">
        <v>27</v>
      </c>
      <c r="B119" s="144" t="s">
        <v>172</v>
      </c>
      <c r="C119" s="146">
        <v>175</v>
      </c>
      <c r="D119" s="146">
        <v>1955</v>
      </c>
      <c r="E119" s="146">
        <v>1</v>
      </c>
      <c r="F119" s="146">
        <v>0</v>
      </c>
      <c r="G119" s="146">
        <f t="shared" si="21"/>
        <v>1</v>
      </c>
      <c r="H119" s="148">
        <f t="shared" si="22"/>
        <v>8.4317032040472171E-4</v>
      </c>
      <c r="I119" s="149">
        <v>0</v>
      </c>
      <c r="J119" s="148">
        <f t="shared" si="23"/>
        <v>0</v>
      </c>
      <c r="K119" s="146">
        <v>54</v>
      </c>
      <c r="L119" s="148">
        <f t="shared" si="24"/>
        <v>1.5501650638725421E-3</v>
      </c>
      <c r="M119" s="164">
        <f t="shared" si="25"/>
        <v>7.9777846142575456E-4</v>
      </c>
      <c r="N119" s="165">
        <f t="shared" si="26"/>
        <v>756.74460688141062</v>
      </c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</row>
    <row r="120" spans="1:26" s="124" customFormat="1" x14ac:dyDescent="0.25">
      <c r="A120" s="167" t="s">
        <v>27</v>
      </c>
      <c r="B120" s="144" t="s">
        <v>173</v>
      </c>
      <c r="C120" s="146">
        <v>182</v>
      </c>
      <c r="D120" s="146">
        <v>1956</v>
      </c>
      <c r="E120" s="146">
        <v>9</v>
      </c>
      <c r="F120" s="146">
        <v>0</v>
      </c>
      <c r="G120" s="146">
        <f t="shared" si="21"/>
        <v>9</v>
      </c>
      <c r="H120" s="148">
        <f t="shared" si="22"/>
        <v>7.5885328836424954E-3</v>
      </c>
      <c r="I120" s="149">
        <v>0</v>
      </c>
      <c r="J120" s="148">
        <f t="shared" si="23"/>
        <v>0</v>
      </c>
      <c r="K120" s="146">
        <v>244</v>
      </c>
      <c r="L120" s="148">
        <f t="shared" si="24"/>
        <v>7.0044495478685234E-3</v>
      </c>
      <c r="M120" s="164">
        <f t="shared" si="25"/>
        <v>4.8643274771703396E-3</v>
      </c>
      <c r="N120" s="165">
        <f t="shared" si="26"/>
        <v>4614.1300654759416</v>
      </c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</row>
    <row r="121" spans="1:26" s="124" customFormat="1" x14ac:dyDescent="0.25">
      <c r="A121" s="167" t="s">
        <v>27</v>
      </c>
      <c r="B121" s="144" t="s">
        <v>174</v>
      </c>
      <c r="C121" s="149"/>
      <c r="D121" s="146">
        <v>17971</v>
      </c>
      <c r="E121" s="146">
        <v>0</v>
      </c>
      <c r="F121" s="146">
        <v>0</v>
      </c>
      <c r="G121" s="146">
        <f t="shared" si="21"/>
        <v>0</v>
      </c>
      <c r="H121" s="148">
        <f t="shared" ref="H121:H152" si="27">+G121/$G$535</f>
        <v>0</v>
      </c>
      <c r="I121" s="149">
        <v>0</v>
      </c>
      <c r="J121" s="148">
        <f t="shared" ref="J121:J152" si="28">+I121/$I$535</f>
        <v>0</v>
      </c>
      <c r="K121" s="146">
        <v>0</v>
      </c>
      <c r="L121" s="148">
        <f t="shared" ref="L121:L152" si="29">+K121/$K$535</f>
        <v>0</v>
      </c>
      <c r="M121" s="164">
        <f t="shared" si="25"/>
        <v>0</v>
      </c>
      <c r="N121" s="165">
        <f t="shared" si="26"/>
        <v>0</v>
      </c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</row>
    <row r="122" spans="1:26" s="124" customFormat="1" x14ac:dyDescent="0.25">
      <c r="A122" s="167" t="s">
        <v>27</v>
      </c>
      <c r="B122" s="144" t="s">
        <v>175</v>
      </c>
      <c r="C122" s="146">
        <v>494</v>
      </c>
      <c r="D122" s="146">
        <v>1925</v>
      </c>
      <c r="E122" s="146">
        <v>0</v>
      </c>
      <c r="F122" s="146">
        <v>0</v>
      </c>
      <c r="G122" s="146">
        <f t="shared" si="21"/>
        <v>0</v>
      </c>
      <c r="H122" s="148">
        <f t="shared" si="27"/>
        <v>0</v>
      </c>
      <c r="I122" s="149">
        <v>0</v>
      </c>
      <c r="J122" s="148">
        <f t="shared" si="28"/>
        <v>0</v>
      </c>
      <c r="K122" s="146">
        <v>0</v>
      </c>
      <c r="L122" s="148">
        <f t="shared" si="29"/>
        <v>0</v>
      </c>
      <c r="M122" s="164">
        <f t="shared" si="25"/>
        <v>0</v>
      </c>
      <c r="N122" s="165">
        <f t="shared" si="26"/>
        <v>0</v>
      </c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</row>
    <row r="123" spans="1:26" s="124" customFormat="1" x14ac:dyDescent="0.25">
      <c r="A123" s="167" t="s">
        <v>27</v>
      </c>
      <c r="B123" s="144" t="s">
        <v>176</v>
      </c>
      <c r="C123" s="146">
        <v>46</v>
      </c>
      <c r="D123" s="146">
        <v>1926</v>
      </c>
      <c r="E123" s="146">
        <v>0</v>
      </c>
      <c r="F123" s="146">
        <v>0</v>
      </c>
      <c r="G123" s="146">
        <f t="shared" si="21"/>
        <v>0</v>
      </c>
      <c r="H123" s="148">
        <f t="shared" si="27"/>
        <v>0</v>
      </c>
      <c r="I123" s="149">
        <v>0</v>
      </c>
      <c r="J123" s="148">
        <f t="shared" si="28"/>
        <v>0</v>
      </c>
      <c r="K123" s="146">
        <v>0</v>
      </c>
      <c r="L123" s="148">
        <f t="shared" si="29"/>
        <v>0</v>
      </c>
      <c r="M123" s="164">
        <f t="shared" si="25"/>
        <v>0</v>
      </c>
      <c r="N123" s="165">
        <f t="shared" si="26"/>
        <v>0</v>
      </c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</row>
    <row r="124" spans="1:26" s="124" customFormat="1" x14ac:dyDescent="0.25">
      <c r="A124" s="167" t="s">
        <v>27</v>
      </c>
      <c r="B124" s="144" t="s">
        <v>177</v>
      </c>
      <c r="C124" s="146">
        <v>272</v>
      </c>
      <c r="D124" s="146">
        <v>1950</v>
      </c>
      <c r="E124" s="146">
        <v>0</v>
      </c>
      <c r="F124" s="146">
        <v>0</v>
      </c>
      <c r="G124" s="146">
        <f t="shared" si="21"/>
        <v>0</v>
      </c>
      <c r="H124" s="148">
        <f t="shared" si="27"/>
        <v>0</v>
      </c>
      <c r="I124" s="149">
        <v>0</v>
      </c>
      <c r="J124" s="148">
        <f t="shared" si="28"/>
        <v>0</v>
      </c>
      <c r="K124" s="146">
        <v>6</v>
      </c>
      <c r="L124" s="148">
        <f t="shared" si="29"/>
        <v>1.7224056265250466E-4</v>
      </c>
      <c r="M124" s="164">
        <f t="shared" si="25"/>
        <v>5.7413520884168217E-5</v>
      </c>
      <c r="N124" s="165">
        <f t="shared" si="26"/>
        <v>54.460447846035237</v>
      </c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</row>
    <row r="125" spans="1:26" s="124" customFormat="1" x14ac:dyDescent="0.25">
      <c r="A125" s="167" t="s">
        <v>27</v>
      </c>
      <c r="B125" s="144" t="s">
        <v>178</v>
      </c>
      <c r="C125" s="149"/>
      <c r="D125" s="146">
        <v>10235</v>
      </c>
      <c r="E125" s="146">
        <v>0</v>
      </c>
      <c r="F125" s="146">
        <v>0</v>
      </c>
      <c r="G125" s="146">
        <f t="shared" si="21"/>
        <v>0</v>
      </c>
      <c r="H125" s="148">
        <f t="shared" si="27"/>
        <v>0</v>
      </c>
      <c r="I125" s="149">
        <v>0</v>
      </c>
      <c r="J125" s="148">
        <f t="shared" si="28"/>
        <v>0</v>
      </c>
      <c r="K125" s="146">
        <v>16</v>
      </c>
      <c r="L125" s="148">
        <f t="shared" si="29"/>
        <v>4.5930816707334579E-4</v>
      </c>
      <c r="M125" s="164">
        <f t="shared" si="25"/>
        <v>1.5310272235778192E-4</v>
      </c>
      <c r="N125" s="165">
        <f t="shared" si="26"/>
        <v>145.22786092276064</v>
      </c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</row>
    <row r="126" spans="1:26" s="124" customFormat="1" x14ac:dyDescent="0.25">
      <c r="A126" s="167" t="s">
        <v>27</v>
      </c>
      <c r="B126" s="144" t="s">
        <v>179</v>
      </c>
      <c r="C126" s="146">
        <v>316</v>
      </c>
      <c r="D126" s="146">
        <v>1927</v>
      </c>
      <c r="E126" s="146">
        <v>0</v>
      </c>
      <c r="F126" s="146">
        <v>0</v>
      </c>
      <c r="G126" s="146">
        <f t="shared" si="21"/>
        <v>0</v>
      </c>
      <c r="H126" s="148">
        <f t="shared" si="27"/>
        <v>0</v>
      </c>
      <c r="I126" s="149">
        <v>0</v>
      </c>
      <c r="J126" s="148">
        <f t="shared" si="28"/>
        <v>0</v>
      </c>
      <c r="K126" s="146">
        <v>0</v>
      </c>
      <c r="L126" s="148">
        <f t="shared" si="29"/>
        <v>0</v>
      </c>
      <c r="M126" s="164">
        <f t="shared" si="25"/>
        <v>0</v>
      </c>
      <c r="N126" s="165">
        <f t="shared" si="26"/>
        <v>0</v>
      </c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</row>
    <row r="127" spans="1:26" s="124" customFormat="1" x14ac:dyDescent="0.25">
      <c r="A127" s="167" t="s">
        <v>27</v>
      </c>
      <c r="B127" s="144" t="s">
        <v>180</v>
      </c>
      <c r="C127" s="146">
        <v>464</v>
      </c>
      <c r="D127" s="146">
        <v>1928</v>
      </c>
      <c r="E127" s="146">
        <v>0</v>
      </c>
      <c r="F127" s="146">
        <v>0</v>
      </c>
      <c r="G127" s="146">
        <f t="shared" si="21"/>
        <v>0</v>
      </c>
      <c r="H127" s="148">
        <f t="shared" si="27"/>
        <v>0</v>
      </c>
      <c r="I127" s="149">
        <v>0</v>
      </c>
      <c r="J127" s="148">
        <f t="shared" si="28"/>
        <v>0</v>
      </c>
      <c r="K127" s="146">
        <v>0</v>
      </c>
      <c r="L127" s="148">
        <f t="shared" si="29"/>
        <v>0</v>
      </c>
      <c r="M127" s="164">
        <f t="shared" si="25"/>
        <v>0</v>
      </c>
      <c r="N127" s="165">
        <f t="shared" si="26"/>
        <v>0</v>
      </c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</row>
    <row r="128" spans="1:26" s="124" customFormat="1" x14ac:dyDescent="0.25">
      <c r="A128" s="167" t="s">
        <v>27</v>
      </c>
      <c r="B128" s="144" t="s">
        <v>181</v>
      </c>
      <c r="C128" s="146">
        <v>360</v>
      </c>
      <c r="D128" s="146">
        <v>2204</v>
      </c>
      <c r="E128" s="146">
        <v>0</v>
      </c>
      <c r="F128" s="146">
        <v>0</v>
      </c>
      <c r="G128" s="146">
        <f t="shared" si="21"/>
        <v>0</v>
      </c>
      <c r="H128" s="148">
        <f t="shared" si="27"/>
        <v>0</v>
      </c>
      <c r="I128" s="149">
        <v>0</v>
      </c>
      <c r="J128" s="148">
        <f t="shared" si="28"/>
        <v>0</v>
      </c>
      <c r="K128" s="146">
        <v>0</v>
      </c>
      <c r="L128" s="148">
        <f t="shared" si="29"/>
        <v>0</v>
      </c>
      <c r="M128" s="164">
        <f t="shared" si="25"/>
        <v>0</v>
      </c>
      <c r="N128" s="165">
        <f t="shared" si="26"/>
        <v>0</v>
      </c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</row>
    <row r="129" spans="1:26" s="124" customFormat="1" x14ac:dyDescent="0.25">
      <c r="A129" s="167" t="s">
        <v>27</v>
      </c>
      <c r="B129" s="144" t="s">
        <v>182</v>
      </c>
      <c r="C129" s="146">
        <v>156</v>
      </c>
      <c r="D129" s="146">
        <v>2087</v>
      </c>
      <c r="E129" s="146">
        <v>0</v>
      </c>
      <c r="F129" s="146">
        <v>0</v>
      </c>
      <c r="G129" s="146">
        <f t="shared" si="21"/>
        <v>0</v>
      </c>
      <c r="H129" s="148">
        <f t="shared" si="27"/>
        <v>0</v>
      </c>
      <c r="I129" s="149">
        <v>0</v>
      </c>
      <c r="J129" s="148">
        <f t="shared" si="28"/>
        <v>0</v>
      </c>
      <c r="K129" s="146">
        <v>51</v>
      </c>
      <c r="L129" s="148">
        <f t="shared" si="29"/>
        <v>1.4640447825462896E-3</v>
      </c>
      <c r="M129" s="164">
        <f t="shared" si="25"/>
        <v>4.8801492751542985E-4</v>
      </c>
      <c r="N129" s="165">
        <f t="shared" si="26"/>
        <v>462.9138066912995</v>
      </c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</row>
    <row r="130" spans="1:26" s="124" customFormat="1" x14ac:dyDescent="0.25">
      <c r="A130" s="167" t="s">
        <v>27</v>
      </c>
      <c r="B130" s="144" t="s">
        <v>183</v>
      </c>
      <c r="C130" s="146">
        <v>160</v>
      </c>
      <c r="D130" s="146">
        <v>2088</v>
      </c>
      <c r="E130" s="146">
        <v>0</v>
      </c>
      <c r="F130" s="146">
        <v>0</v>
      </c>
      <c r="G130" s="146">
        <f t="shared" si="21"/>
        <v>0</v>
      </c>
      <c r="H130" s="148">
        <f t="shared" si="27"/>
        <v>0</v>
      </c>
      <c r="I130" s="149">
        <v>16</v>
      </c>
      <c r="J130" s="148">
        <f t="shared" si="28"/>
        <v>1.6210739614994935E-2</v>
      </c>
      <c r="K130" s="146">
        <v>149</v>
      </c>
      <c r="L130" s="148">
        <f t="shared" si="29"/>
        <v>4.2773073058705322E-3</v>
      </c>
      <c r="M130" s="164">
        <f t="shared" si="25"/>
        <v>6.8293489736218219E-3</v>
      </c>
      <c r="N130" s="165">
        <f t="shared" si="26"/>
        <v>6478.0803872083216</v>
      </c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</row>
    <row r="131" spans="1:26" s="124" customFormat="1" x14ac:dyDescent="0.25">
      <c r="A131" s="167" t="s">
        <v>27</v>
      </c>
      <c r="B131" s="144" t="s">
        <v>184</v>
      </c>
      <c r="C131" s="146">
        <v>372</v>
      </c>
      <c r="D131" s="146">
        <v>2089</v>
      </c>
      <c r="E131" s="146">
        <v>0</v>
      </c>
      <c r="F131" s="146">
        <v>0</v>
      </c>
      <c r="G131" s="146">
        <f t="shared" si="21"/>
        <v>0</v>
      </c>
      <c r="H131" s="148">
        <f t="shared" si="27"/>
        <v>0</v>
      </c>
      <c r="I131" s="149">
        <v>0</v>
      </c>
      <c r="J131" s="148">
        <f t="shared" si="28"/>
        <v>0</v>
      </c>
      <c r="K131" s="146">
        <v>0</v>
      </c>
      <c r="L131" s="148">
        <f t="shared" si="29"/>
        <v>0</v>
      </c>
      <c r="M131" s="164">
        <f t="shared" si="25"/>
        <v>0</v>
      </c>
      <c r="N131" s="165">
        <f t="shared" si="26"/>
        <v>0</v>
      </c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</row>
    <row r="132" spans="1:26" s="124" customFormat="1" x14ac:dyDescent="0.25">
      <c r="A132" s="167" t="s">
        <v>27</v>
      </c>
      <c r="B132" s="144" t="s">
        <v>185</v>
      </c>
      <c r="C132" s="146">
        <v>370</v>
      </c>
      <c r="D132" s="146">
        <v>2126</v>
      </c>
      <c r="E132" s="146">
        <v>0</v>
      </c>
      <c r="F132" s="146">
        <v>0</v>
      </c>
      <c r="G132" s="146">
        <f t="shared" si="21"/>
        <v>0</v>
      </c>
      <c r="H132" s="148">
        <f t="shared" si="27"/>
        <v>0</v>
      </c>
      <c r="I132" s="149">
        <v>0</v>
      </c>
      <c r="J132" s="148">
        <f t="shared" si="28"/>
        <v>0</v>
      </c>
      <c r="K132" s="146">
        <v>8</v>
      </c>
      <c r="L132" s="148">
        <f t="shared" si="29"/>
        <v>2.2965408353667289E-4</v>
      </c>
      <c r="M132" s="164">
        <f t="shared" si="25"/>
        <v>7.655136117889096E-5</v>
      </c>
      <c r="N132" s="165">
        <f t="shared" si="26"/>
        <v>72.61393046138032</v>
      </c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</row>
    <row r="133" spans="1:26" s="124" customFormat="1" x14ac:dyDescent="0.25">
      <c r="A133" s="167" t="s">
        <v>27</v>
      </c>
      <c r="B133" s="144" t="s">
        <v>186</v>
      </c>
      <c r="C133" s="146">
        <v>470</v>
      </c>
      <c r="D133" s="146">
        <v>2127</v>
      </c>
      <c r="E133" s="146">
        <v>0</v>
      </c>
      <c r="F133" s="146">
        <v>0</v>
      </c>
      <c r="G133" s="146">
        <f t="shared" si="21"/>
        <v>0</v>
      </c>
      <c r="H133" s="148">
        <f t="shared" si="27"/>
        <v>0</v>
      </c>
      <c r="I133" s="149">
        <v>0</v>
      </c>
      <c r="J133" s="148">
        <f t="shared" si="28"/>
        <v>0</v>
      </c>
      <c r="K133" s="146">
        <v>0</v>
      </c>
      <c r="L133" s="148">
        <f t="shared" si="29"/>
        <v>0</v>
      </c>
      <c r="M133" s="164">
        <f t="shared" si="25"/>
        <v>0</v>
      </c>
      <c r="N133" s="165">
        <f t="shared" si="26"/>
        <v>0</v>
      </c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</row>
    <row r="134" spans="1:26" s="124" customFormat="1" x14ac:dyDescent="0.25">
      <c r="A134" s="167" t="s">
        <v>27</v>
      </c>
      <c r="B134" s="144" t="s">
        <v>187</v>
      </c>
      <c r="C134" s="146">
        <v>375</v>
      </c>
      <c r="D134" s="146">
        <v>2128</v>
      </c>
      <c r="E134" s="146">
        <v>0</v>
      </c>
      <c r="F134" s="146">
        <v>0</v>
      </c>
      <c r="G134" s="146">
        <f t="shared" si="21"/>
        <v>0</v>
      </c>
      <c r="H134" s="148">
        <f t="shared" si="27"/>
        <v>0</v>
      </c>
      <c r="I134" s="149">
        <v>0</v>
      </c>
      <c r="J134" s="148">
        <f t="shared" si="28"/>
        <v>0</v>
      </c>
      <c r="K134" s="146">
        <v>0</v>
      </c>
      <c r="L134" s="148">
        <f t="shared" si="29"/>
        <v>0</v>
      </c>
      <c r="M134" s="164">
        <f t="shared" si="25"/>
        <v>0</v>
      </c>
      <c r="N134" s="165">
        <f t="shared" si="26"/>
        <v>0</v>
      </c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</row>
    <row r="135" spans="1:26" s="124" customFormat="1" x14ac:dyDescent="0.25">
      <c r="A135" s="167" t="s">
        <v>27</v>
      </c>
      <c r="B135" s="144" t="s">
        <v>188</v>
      </c>
      <c r="C135" s="146">
        <v>469</v>
      </c>
      <c r="D135" s="146">
        <v>2129</v>
      </c>
      <c r="E135" s="146">
        <v>0</v>
      </c>
      <c r="F135" s="146">
        <v>0</v>
      </c>
      <c r="G135" s="146">
        <f t="shared" si="21"/>
        <v>0</v>
      </c>
      <c r="H135" s="148">
        <f t="shared" si="27"/>
        <v>0</v>
      </c>
      <c r="I135" s="149">
        <v>0</v>
      </c>
      <c r="J135" s="148">
        <f t="shared" si="28"/>
        <v>0</v>
      </c>
      <c r="K135" s="146">
        <v>0</v>
      </c>
      <c r="L135" s="148">
        <f t="shared" si="29"/>
        <v>0</v>
      </c>
      <c r="M135" s="164">
        <f t="shared" si="25"/>
        <v>0</v>
      </c>
      <c r="N135" s="165">
        <f t="shared" si="26"/>
        <v>0</v>
      </c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</row>
    <row r="136" spans="1:26" s="124" customFormat="1" x14ac:dyDescent="0.25">
      <c r="A136" s="167" t="s">
        <v>27</v>
      </c>
      <c r="B136" s="144" t="s">
        <v>189</v>
      </c>
      <c r="C136" s="146">
        <v>371</v>
      </c>
      <c r="D136" s="146">
        <v>2125</v>
      </c>
      <c r="E136" s="146">
        <v>1</v>
      </c>
      <c r="F136" s="146">
        <v>0</v>
      </c>
      <c r="G136" s="146">
        <f t="shared" si="21"/>
        <v>1</v>
      </c>
      <c r="H136" s="148">
        <f t="shared" si="27"/>
        <v>8.4317032040472171E-4</v>
      </c>
      <c r="I136" s="149">
        <v>1</v>
      </c>
      <c r="J136" s="148">
        <f t="shared" si="28"/>
        <v>1.0131712259371835E-3</v>
      </c>
      <c r="K136" s="146">
        <v>292</v>
      </c>
      <c r="L136" s="148">
        <f t="shared" si="29"/>
        <v>8.3823740490885611E-3</v>
      </c>
      <c r="M136" s="164">
        <f t="shared" si="25"/>
        <v>3.4129051984768221E-3</v>
      </c>
      <c r="N136" s="165">
        <f t="shared" si="26"/>
        <v>3237.3619088802952</v>
      </c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</row>
    <row r="137" spans="1:26" s="124" customFormat="1" x14ac:dyDescent="0.25">
      <c r="A137" s="167" t="s">
        <v>27</v>
      </c>
      <c r="B137" s="144" t="s">
        <v>190</v>
      </c>
      <c r="C137" s="146">
        <v>541</v>
      </c>
      <c r="D137" s="146">
        <v>2275</v>
      </c>
      <c r="E137" s="146">
        <v>0</v>
      </c>
      <c r="F137" s="146">
        <v>0</v>
      </c>
      <c r="G137" s="146">
        <f t="shared" si="21"/>
        <v>0</v>
      </c>
      <c r="H137" s="148">
        <f t="shared" si="27"/>
        <v>0</v>
      </c>
      <c r="I137" s="149">
        <v>18</v>
      </c>
      <c r="J137" s="148">
        <f t="shared" si="28"/>
        <v>1.82370820668693E-2</v>
      </c>
      <c r="K137" s="146">
        <v>112</v>
      </c>
      <c r="L137" s="148">
        <f t="shared" si="29"/>
        <v>3.2151571695134204E-3</v>
      </c>
      <c r="M137" s="164">
        <f t="shared" si="25"/>
        <v>7.1507464121275737E-3</v>
      </c>
      <c r="N137" s="165">
        <f t="shared" si="26"/>
        <v>6782.9467003700765</v>
      </c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</row>
    <row r="138" spans="1:26" s="124" customFormat="1" x14ac:dyDescent="0.25">
      <c r="A138" s="167" t="s">
        <v>27</v>
      </c>
      <c r="B138" s="144" t="s">
        <v>191</v>
      </c>
      <c r="C138" s="149"/>
      <c r="D138" s="146">
        <v>3718</v>
      </c>
      <c r="E138" s="146">
        <v>0</v>
      </c>
      <c r="F138" s="146">
        <v>0</v>
      </c>
      <c r="G138" s="146">
        <f t="shared" si="21"/>
        <v>0</v>
      </c>
      <c r="H138" s="148">
        <f t="shared" si="27"/>
        <v>0</v>
      </c>
      <c r="I138" s="149">
        <v>0</v>
      </c>
      <c r="J138" s="148">
        <f t="shared" si="28"/>
        <v>0</v>
      </c>
      <c r="K138" s="146">
        <v>0</v>
      </c>
      <c r="L138" s="148">
        <f t="shared" si="29"/>
        <v>0</v>
      </c>
      <c r="M138" s="164">
        <f t="shared" si="25"/>
        <v>0</v>
      </c>
      <c r="N138" s="165">
        <f t="shared" si="26"/>
        <v>0</v>
      </c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</row>
    <row r="139" spans="1:26" s="124" customFormat="1" x14ac:dyDescent="0.25">
      <c r="A139" s="167" t="s">
        <v>27</v>
      </c>
      <c r="B139" s="144" t="s">
        <v>192</v>
      </c>
      <c r="C139" s="146">
        <v>256</v>
      </c>
      <c r="D139" s="146">
        <v>2276</v>
      </c>
      <c r="E139" s="146">
        <v>0</v>
      </c>
      <c r="F139" s="146">
        <v>0</v>
      </c>
      <c r="G139" s="146">
        <f t="shared" si="21"/>
        <v>0</v>
      </c>
      <c r="H139" s="148">
        <f t="shared" si="27"/>
        <v>0</v>
      </c>
      <c r="I139" s="149">
        <v>3</v>
      </c>
      <c r="J139" s="148">
        <f t="shared" si="28"/>
        <v>3.0395136778115501E-3</v>
      </c>
      <c r="K139" s="146">
        <v>3</v>
      </c>
      <c r="L139" s="148">
        <f t="shared" si="29"/>
        <v>8.6120281326252328E-5</v>
      </c>
      <c r="M139" s="164">
        <f t="shared" si="25"/>
        <v>1.0418779863792676E-3</v>
      </c>
      <c r="N139" s="165">
        <f t="shared" si="26"/>
        <v>988.28883624147647</v>
      </c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</row>
    <row r="140" spans="1:26" s="124" customFormat="1" x14ac:dyDescent="0.25">
      <c r="A140" s="167" t="s">
        <v>27</v>
      </c>
      <c r="B140" s="144" t="s">
        <v>193</v>
      </c>
      <c r="C140" s="146">
        <v>364</v>
      </c>
      <c r="D140" s="146">
        <v>2277</v>
      </c>
      <c r="E140" s="146">
        <v>0</v>
      </c>
      <c r="F140" s="146">
        <v>0</v>
      </c>
      <c r="G140" s="146">
        <f t="shared" si="21"/>
        <v>0</v>
      </c>
      <c r="H140" s="148">
        <f t="shared" si="27"/>
        <v>0</v>
      </c>
      <c r="I140" s="149">
        <v>0</v>
      </c>
      <c r="J140" s="148">
        <f t="shared" si="28"/>
        <v>0</v>
      </c>
      <c r="K140" s="146">
        <v>0</v>
      </c>
      <c r="L140" s="148">
        <f t="shared" si="29"/>
        <v>0</v>
      </c>
      <c r="M140" s="164">
        <f t="shared" si="25"/>
        <v>0</v>
      </c>
      <c r="N140" s="165">
        <f t="shared" si="26"/>
        <v>0</v>
      </c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</row>
    <row r="141" spans="1:26" s="124" customFormat="1" x14ac:dyDescent="0.25">
      <c r="A141" s="167" t="s">
        <v>27</v>
      </c>
      <c r="B141" s="144" t="s">
        <v>194</v>
      </c>
      <c r="C141" s="146">
        <v>223</v>
      </c>
      <c r="D141" s="146">
        <v>2278</v>
      </c>
      <c r="E141" s="146">
        <v>0</v>
      </c>
      <c r="F141" s="146">
        <v>0</v>
      </c>
      <c r="G141" s="146">
        <f t="shared" si="21"/>
        <v>0</v>
      </c>
      <c r="H141" s="148">
        <f t="shared" si="27"/>
        <v>0</v>
      </c>
      <c r="I141" s="149">
        <v>0</v>
      </c>
      <c r="J141" s="148">
        <f t="shared" si="28"/>
        <v>0</v>
      </c>
      <c r="K141" s="146">
        <v>0</v>
      </c>
      <c r="L141" s="148">
        <f t="shared" si="29"/>
        <v>0</v>
      </c>
      <c r="M141" s="164">
        <f t="shared" si="25"/>
        <v>0</v>
      </c>
      <c r="N141" s="165">
        <f t="shared" si="26"/>
        <v>0</v>
      </c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</row>
    <row r="142" spans="1:26" s="124" customFormat="1" x14ac:dyDescent="0.25">
      <c r="A142" s="167" t="s">
        <v>27</v>
      </c>
      <c r="B142" s="144" t="s">
        <v>195</v>
      </c>
      <c r="C142" s="146">
        <v>363</v>
      </c>
      <c r="D142" s="146">
        <v>2282</v>
      </c>
      <c r="E142" s="146">
        <v>0</v>
      </c>
      <c r="F142" s="146">
        <v>0</v>
      </c>
      <c r="G142" s="146">
        <f t="shared" si="21"/>
        <v>0</v>
      </c>
      <c r="H142" s="148">
        <f t="shared" si="27"/>
        <v>0</v>
      </c>
      <c r="I142" s="149">
        <v>0</v>
      </c>
      <c r="J142" s="148">
        <f t="shared" si="28"/>
        <v>0</v>
      </c>
      <c r="K142" s="146">
        <v>1</v>
      </c>
      <c r="L142" s="148">
        <f t="shared" si="29"/>
        <v>2.8706760442084112E-5</v>
      </c>
      <c r="M142" s="164">
        <f t="shared" si="25"/>
        <v>9.56892014736137E-6</v>
      </c>
      <c r="N142" s="165">
        <f t="shared" si="26"/>
        <v>9.0767413076725401</v>
      </c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</row>
    <row r="143" spans="1:26" s="124" customFormat="1" x14ac:dyDescent="0.25">
      <c r="A143" s="167" t="s">
        <v>27</v>
      </c>
      <c r="B143" s="144" t="s">
        <v>196</v>
      </c>
      <c r="C143" s="146">
        <v>473</v>
      </c>
      <c r="D143" s="146">
        <v>2283</v>
      </c>
      <c r="E143" s="146">
        <v>0</v>
      </c>
      <c r="F143" s="146">
        <v>0</v>
      </c>
      <c r="G143" s="146">
        <f t="shared" si="21"/>
        <v>0</v>
      </c>
      <c r="H143" s="148">
        <f t="shared" si="27"/>
        <v>0</v>
      </c>
      <c r="I143" s="149">
        <v>0</v>
      </c>
      <c r="J143" s="148">
        <f t="shared" si="28"/>
        <v>0</v>
      </c>
      <c r="K143" s="146">
        <v>0</v>
      </c>
      <c r="L143" s="148">
        <f t="shared" si="29"/>
        <v>0</v>
      </c>
      <c r="M143" s="164">
        <f t="shared" si="25"/>
        <v>0</v>
      </c>
      <c r="N143" s="165">
        <f t="shared" si="26"/>
        <v>0</v>
      </c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</row>
    <row r="144" spans="1:26" s="124" customFormat="1" x14ac:dyDescent="0.25">
      <c r="A144" s="167" t="s">
        <v>27</v>
      </c>
      <c r="B144" s="144" t="s">
        <v>197</v>
      </c>
      <c r="C144" s="146">
        <v>241</v>
      </c>
      <c r="D144" s="146">
        <v>2279</v>
      </c>
      <c r="E144" s="146">
        <v>0</v>
      </c>
      <c r="F144" s="146">
        <v>0</v>
      </c>
      <c r="G144" s="146">
        <f t="shared" si="21"/>
        <v>0</v>
      </c>
      <c r="H144" s="148">
        <f t="shared" si="27"/>
        <v>0</v>
      </c>
      <c r="I144" s="149">
        <v>0</v>
      </c>
      <c r="J144" s="148">
        <f t="shared" si="28"/>
        <v>0</v>
      </c>
      <c r="K144" s="146">
        <v>0</v>
      </c>
      <c r="L144" s="148">
        <f t="shared" si="29"/>
        <v>0</v>
      </c>
      <c r="M144" s="164">
        <f t="shared" si="25"/>
        <v>0</v>
      </c>
      <c r="N144" s="165">
        <f t="shared" si="26"/>
        <v>0</v>
      </c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</row>
    <row r="145" spans="1:26" s="124" customFormat="1" x14ac:dyDescent="0.25">
      <c r="A145" s="167" t="s">
        <v>27</v>
      </c>
      <c r="B145" s="144" t="s">
        <v>198</v>
      </c>
      <c r="C145" s="146">
        <v>250</v>
      </c>
      <c r="D145" s="146">
        <v>2280</v>
      </c>
      <c r="E145" s="146">
        <v>0</v>
      </c>
      <c r="F145" s="146">
        <v>0</v>
      </c>
      <c r="G145" s="146">
        <f t="shared" si="21"/>
        <v>0</v>
      </c>
      <c r="H145" s="148">
        <f t="shared" si="27"/>
        <v>0</v>
      </c>
      <c r="I145" s="149">
        <v>0</v>
      </c>
      <c r="J145" s="148">
        <f t="shared" si="28"/>
        <v>0</v>
      </c>
      <c r="K145" s="146">
        <v>0</v>
      </c>
      <c r="L145" s="148">
        <f t="shared" si="29"/>
        <v>0</v>
      </c>
      <c r="M145" s="164">
        <f t="shared" si="25"/>
        <v>0</v>
      </c>
      <c r="N145" s="165">
        <f t="shared" si="26"/>
        <v>0</v>
      </c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</row>
    <row r="146" spans="1:26" s="124" customFormat="1" x14ac:dyDescent="0.25">
      <c r="A146" s="167" t="s">
        <v>27</v>
      </c>
      <c r="B146" s="144" t="s">
        <v>199</v>
      </c>
      <c r="C146" s="146">
        <v>498</v>
      </c>
      <c r="D146" s="146">
        <v>2281</v>
      </c>
      <c r="E146" s="146">
        <v>0</v>
      </c>
      <c r="F146" s="146">
        <v>0</v>
      </c>
      <c r="G146" s="146">
        <f t="shared" si="21"/>
        <v>0</v>
      </c>
      <c r="H146" s="148">
        <f t="shared" si="27"/>
        <v>0</v>
      </c>
      <c r="I146" s="149">
        <v>0</v>
      </c>
      <c r="J146" s="148">
        <f t="shared" si="28"/>
        <v>0</v>
      </c>
      <c r="K146" s="146">
        <v>0</v>
      </c>
      <c r="L146" s="148">
        <f t="shared" si="29"/>
        <v>0</v>
      </c>
      <c r="M146" s="164">
        <f t="shared" si="25"/>
        <v>0</v>
      </c>
      <c r="N146" s="165">
        <f t="shared" si="26"/>
        <v>0</v>
      </c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</row>
    <row r="147" spans="1:26" s="124" customFormat="1" x14ac:dyDescent="0.25">
      <c r="A147" s="167" t="s">
        <v>27</v>
      </c>
      <c r="B147" s="144" t="s">
        <v>200</v>
      </c>
      <c r="C147" s="146">
        <v>368</v>
      </c>
      <c r="D147" s="146">
        <v>2284</v>
      </c>
      <c r="E147" s="146">
        <v>0</v>
      </c>
      <c r="F147" s="146">
        <v>0</v>
      </c>
      <c r="G147" s="146">
        <f t="shared" si="21"/>
        <v>0</v>
      </c>
      <c r="H147" s="148">
        <f t="shared" si="27"/>
        <v>0</v>
      </c>
      <c r="I147" s="149">
        <v>0</v>
      </c>
      <c r="J147" s="148">
        <f t="shared" si="28"/>
        <v>0</v>
      </c>
      <c r="K147" s="146">
        <v>0</v>
      </c>
      <c r="L147" s="148">
        <f t="shared" si="29"/>
        <v>0</v>
      </c>
      <c r="M147" s="164">
        <f t="shared" si="25"/>
        <v>0</v>
      </c>
      <c r="N147" s="165">
        <f t="shared" si="26"/>
        <v>0</v>
      </c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</row>
    <row r="148" spans="1:26" s="124" customFormat="1" x14ac:dyDescent="0.25">
      <c r="A148" s="167" t="s">
        <v>27</v>
      </c>
      <c r="B148" s="144" t="s">
        <v>201</v>
      </c>
      <c r="C148" s="146">
        <v>365</v>
      </c>
      <c r="D148" s="146">
        <v>2285</v>
      </c>
      <c r="E148" s="146">
        <v>0</v>
      </c>
      <c r="F148" s="146">
        <v>0</v>
      </c>
      <c r="G148" s="146">
        <f t="shared" si="21"/>
        <v>0</v>
      </c>
      <c r="H148" s="148">
        <f t="shared" si="27"/>
        <v>0</v>
      </c>
      <c r="I148" s="149">
        <v>0</v>
      </c>
      <c r="J148" s="148">
        <f t="shared" si="28"/>
        <v>0</v>
      </c>
      <c r="K148" s="146">
        <v>0</v>
      </c>
      <c r="L148" s="148">
        <f t="shared" si="29"/>
        <v>0</v>
      </c>
      <c r="M148" s="164">
        <f t="shared" si="25"/>
        <v>0</v>
      </c>
      <c r="N148" s="165">
        <f t="shared" si="26"/>
        <v>0</v>
      </c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</row>
    <row r="149" spans="1:26" s="124" customFormat="1" x14ac:dyDescent="0.25">
      <c r="A149" s="167" t="s">
        <v>27</v>
      </c>
      <c r="B149" s="144" t="s">
        <v>202</v>
      </c>
      <c r="C149" s="146">
        <v>362</v>
      </c>
      <c r="D149" s="146">
        <v>2286</v>
      </c>
      <c r="E149" s="146">
        <v>0</v>
      </c>
      <c r="F149" s="146">
        <v>0</v>
      </c>
      <c r="G149" s="146">
        <f t="shared" si="21"/>
        <v>0</v>
      </c>
      <c r="H149" s="148">
        <f t="shared" si="27"/>
        <v>0</v>
      </c>
      <c r="I149" s="149">
        <v>0</v>
      </c>
      <c r="J149" s="148">
        <f t="shared" si="28"/>
        <v>0</v>
      </c>
      <c r="K149" s="146">
        <v>0</v>
      </c>
      <c r="L149" s="148">
        <f t="shared" si="29"/>
        <v>0</v>
      </c>
      <c r="M149" s="164">
        <f t="shared" si="25"/>
        <v>0</v>
      </c>
      <c r="N149" s="165">
        <f t="shared" si="26"/>
        <v>0</v>
      </c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</row>
    <row r="150" spans="1:26" s="124" customFormat="1" x14ac:dyDescent="0.25">
      <c r="A150" s="167" t="s">
        <v>27</v>
      </c>
      <c r="B150" s="144" t="s">
        <v>203</v>
      </c>
      <c r="C150" s="146">
        <v>238</v>
      </c>
      <c r="D150" s="146">
        <v>2287</v>
      </c>
      <c r="E150" s="146">
        <v>0</v>
      </c>
      <c r="F150" s="146">
        <v>0</v>
      </c>
      <c r="G150" s="146">
        <f t="shared" si="21"/>
        <v>0</v>
      </c>
      <c r="H150" s="148">
        <f t="shared" si="27"/>
        <v>0</v>
      </c>
      <c r="I150" s="149">
        <v>0</v>
      </c>
      <c r="J150" s="148">
        <f t="shared" si="28"/>
        <v>0</v>
      </c>
      <c r="K150" s="146">
        <v>0</v>
      </c>
      <c r="L150" s="148">
        <f t="shared" si="29"/>
        <v>0</v>
      </c>
      <c r="M150" s="164">
        <f t="shared" si="25"/>
        <v>0</v>
      </c>
      <c r="N150" s="165">
        <f t="shared" si="26"/>
        <v>0</v>
      </c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</row>
    <row r="151" spans="1:26" s="124" customFormat="1" x14ac:dyDescent="0.25">
      <c r="A151" s="167" t="s">
        <v>27</v>
      </c>
      <c r="B151" s="144" t="s">
        <v>204</v>
      </c>
      <c r="C151" s="146">
        <v>361</v>
      </c>
      <c r="D151" s="146">
        <v>2288</v>
      </c>
      <c r="E151" s="146">
        <v>0</v>
      </c>
      <c r="F151" s="146">
        <v>0</v>
      </c>
      <c r="G151" s="146">
        <f t="shared" si="21"/>
        <v>0</v>
      </c>
      <c r="H151" s="148">
        <f t="shared" si="27"/>
        <v>0</v>
      </c>
      <c r="I151" s="149">
        <v>0</v>
      </c>
      <c r="J151" s="148">
        <f t="shared" si="28"/>
        <v>0</v>
      </c>
      <c r="K151" s="146">
        <v>0</v>
      </c>
      <c r="L151" s="148">
        <f t="shared" si="29"/>
        <v>0</v>
      </c>
      <c r="M151" s="164">
        <f t="shared" si="25"/>
        <v>0</v>
      </c>
      <c r="N151" s="165">
        <f t="shared" si="26"/>
        <v>0</v>
      </c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</row>
    <row r="152" spans="1:26" s="124" customFormat="1" x14ac:dyDescent="0.25">
      <c r="A152" s="167" t="s">
        <v>27</v>
      </c>
      <c r="B152" s="144" t="s">
        <v>205</v>
      </c>
      <c r="C152" s="146">
        <v>351</v>
      </c>
      <c r="D152" s="146">
        <v>2289</v>
      </c>
      <c r="E152" s="146">
        <v>0</v>
      </c>
      <c r="F152" s="146">
        <v>0</v>
      </c>
      <c r="G152" s="146">
        <f t="shared" si="21"/>
        <v>0</v>
      </c>
      <c r="H152" s="148">
        <f t="shared" si="27"/>
        <v>0</v>
      </c>
      <c r="I152" s="149">
        <v>0</v>
      </c>
      <c r="J152" s="148">
        <f t="shared" si="28"/>
        <v>0</v>
      </c>
      <c r="K152" s="146">
        <v>1</v>
      </c>
      <c r="L152" s="148">
        <f t="shared" si="29"/>
        <v>2.8706760442084112E-5</v>
      </c>
      <c r="M152" s="164">
        <f t="shared" si="25"/>
        <v>9.56892014736137E-6</v>
      </c>
      <c r="N152" s="165">
        <f t="shared" si="26"/>
        <v>9.0767413076725401</v>
      </c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</row>
    <row r="153" spans="1:26" s="124" customFormat="1" x14ac:dyDescent="0.25">
      <c r="A153" s="167" t="s">
        <v>27</v>
      </c>
      <c r="B153" s="144" t="s">
        <v>206</v>
      </c>
      <c r="C153" s="146">
        <v>471</v>
      </c>
      <c r="D153" s="146">
        <v>2290</v>
      </c>
      <c r="E153" s="146">
        <v>0</v>
      </c>
      <c r="F153" s="146">
        <v>0</v>
      </c>
      <c r="G153" s="146">
        <f t="shared" si="21"/>
        <v>0</v>
      </c>
      <c r="H153" s="148">
        <f t="shared" ref="H153:H181" si="30">+G153/$G$535</f>
        <v>0</v>
      </c>
      <c r="I153" s="149">
        <v>0</v>
      </c>
      <c r="J153" s="148">
        <f t="shared" ref="J153:J181" si="31">+I153/$I$535</f>
        <v>0</v>
      </c>
      <c r="K153" s="146">
        <v>0</v>
      </c>
      <c r="L153" s="148">
        <f t="shared" ref="L153:L181" si="32">+K153/$K$535</f>
        <v>0</v>
      </c>
      <c r="M153" s="164">
        <f t="shared" si="25"/>
        <v>0</v>
      </c>
      <c r="N153" s="165">
        <f t="shared" si="26"/>
        <v>0</v>
      </c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</row>
    <row r="154" spans="1:26" s="124" customFormat="1" x14ac:dyDescent="0.25">
      <c r="A154" s="167" t="s">
        <v>27</v>
      </c>
      <c r="B154" s="144" t="s">
        <v>207</v>
      </c>
      <c r="C154" s="146">
        <v>366</v>
      </c>
      <c r="D154" s="146">
        <v>2291</v>
      </c>
      <c r="E154" s="146">
        <v>0</v>
      </c>
      <c r="F154" s="146">
        <v>0</v>
      </c>
      <c r="G154" s="146">
        <f t="shared" si="21"/>
        <v>0</v>
      </c>
      <c r="H154" s="148">
        <f t="shared" si="30"/>
        <v>0</v>
      </c>
      <c r="I154" s="149">
        <v>0</v>
      </c>
      <c r="J154" s="148">
        <f t="shared" si="31"/>
        <v>0</v>
      </c>
      <c r="K154" s="146">
        <v>0</v>
      </c>
      <c r="L154" s="148">
        <f t="shared" si="32"/>
        <v>0</v>
      </c>
      <c r="M154" s="164">
        <f t="shared" si="25"/>
        <v>0</v>
      </c>
      <c r="N154" s="165">
        <f t="shared" si="26"/>
        <v>0</v>
      </c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</row>
    <row r="155" spans="1:26" s="124" customFormat="1" x14ac:dyDescent="0.25">
      <c r="A155" s="167" t="s">
        <v>27</v>
      </c>
      <c r="B155" s="144" t="s">
        <v>208</v>
      </c>
      <c r="C155" s="146">
        <v>349</v>
      </c>
      <c r="D155" s="146">
        <v>2293</v>
      </c>
      <c r="E155" s="146">
        <v>0</v>
      </c>
      <c r="F155" s="146">
        <v>0</v>
      </c>
      <c r="G155" s="146">
        <f t="shared" si="21"/>
        <v>0</v>
      </c>
      <c r="H155" s="148">
        <f t="shared" si="30"/>
        <v>0</v>
      </c>
      <c r="I155" s="149">
        <v>0</v>
      </c>
      <c r="J155" s="148">
        <f t="shared" si="31"/>
        <v>0</v>
      </c>
      <c r="K155" s="146">
        <v>13</v>
      </c>
      <c r="L155" s="148">
        <f t="shared" si="32"/>
        <v>3.7318788574709343E-4</v>
      </c>
      <c r="M155" s="164">
        <f t="shared" si="25"/>
        <v>1.243959619156978E-4</v>
      </c>
      <c r="N155" s="165">
        <f t="shared" si="26"/>
        <v>117.99763699974301</v>
      </c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</row>
    <row r="156" spans="1:26" s="124" customFormat="1" x14ac:dyDescent="0.25">
      <c r="A156" s="167" t="s">
        <v>27</v>
      </c>
      <c r="B156" s="144" t="s">
        <v>209</v>
      </c>
      <c r="C156" s="146">
        <v>336</v>
      </c>
      <c r="D156" s="146">
        <v>2292</v>
      </c>
      <c r="E156" s="146">
        <v>0</v>
      </c>
      <c r="F156" s="146">
        <v>0</v>
      </c>
      <c r="G156" s="146">
        <f t="shared" si="21"/>
        <v>0</v>
      </c>
      <c r="H156" s="148">
        <f t="shared" si="30"/>
        <v>0</v>
      </c>
      <c r="I156" s="149">
        <v>0</v>
      </c>
      <c r="J156" s="148">
        <f t="shared" si="31"/>
        <v>0</v>
      </c>
      <c r="K156" s="146">
        <v>0</v>
      </c>
      <c r="L156" s="148">
        <f t="shared" si="32"/>
        <v>0</v>
      </c>
      <c r="M156" s="164">
        <f t="shared" si="25"/>
        <v>0</v>
      </c>
      <c r="N156" s="165">
        <f t="shared" si="26"/>
        <v>0</v>
      </c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</row>
    <row r="157" spans="1:26" s="124" customFormat="1" x14ac:dyDescent="0.25">
      <c r="A157" s="167" t="s">
        <v>27</v>
      </c>
      <c r="B157" s="144" t="s">
        <v>210</v>
      </c>
      <c r="C157" s="146">
        <v>260</v>
      </c>
      <c r="D157" s="146">
        <v>2294</v>
      </c>
      <c r="E157" s="146">
        <v>0</v>
      </c>
      <c r="F157" s="146">
        <v>0</v>
      </c>
      <c r="G157" s="146">
        <f t="shared" si="21"/>
        <v>0</v>
      </c>
      <c r="H157" s="148">
        <f t="shared" si="30"/>
        <v>0</v>
      </c>
      <c r="I157" s="149">
        <v>1</v>
      </c>
      <c r="J157" s="148">
        <f t="shared" si="31"/>
        <v>1.0131712259371835E-3</v>
      </c>
      <c r="K157" s="146">
        <v>50</v>
      </c>
      <c r="L157" s="148">
        <f t="shared" si="32"/>
        <v>1.4353380221042056E-3</v>
      </c>
      <c r="M157" s="164">
        <f t="shared" si="25"/>
        <v>8.1616974934712976E-4</v>
      </c>
      <c r="N157" s="165">
        <f t="shared" si="26"/>
        <v>774.18993615644672</v>
      </c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</row>
    <row r="158" spans="1:26" s="124" customFormat="1" x14ac:dyDescent="0.25">
      <c r="A158" s="167" t="s">
        <v>27</v>
      </c>
      <c r="B158" s="144" t="s">
        <v>211</v>
      </c>
      <c r="C158" s="146">
        <v>74</v>
      </c>
      <c r="D158" s="146">
        <v>2295</v>
      </c>
      <c r="E158" s="146">
        <v>88</v>
      </c>
      <c r="F158" s="146">
        <v>0</v>
      </c>
      <c r="G158" s="146">
        <f t="shared" si="21"/>
        <v>88</v>
      </c>
      <c r="H158" s="148">
        <f t="shared" si="30"/>
        <v>7.4198988195615517E-2</v>
      </c>
      <c r="I158" s="149">
        <v>65</v>
      </c>
      <c r="J158" s="148">
        <f t="shared" si="31"/>
        <v>6.585612968591692E-2</v>
      </c>
      <c r="K158" s="146">
        <v>892</v>
      </c>
      <c r="L158" s="148">
        <f t="shared" si="32"/>
        <v>2.5606430314339026E-2</v>
      </c>
      <c r="M158" s="164">
        <f t="shared" si="25"/>
        <v>5.5220516065290493E-2</v>
      </c>
      <c r="N158" s="165">
        <f t="shared" si="26"/>
        <v>52380.240558181416</v>
      </c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</row>
    <row r="159" spans="1:26" s="124" customFormat="1" x14ac:dyDescent="0.25">
      <c r="A159" s="167" t="s">
        <v>27</v>
      </c>
      <c r="B159" s="144" t="s">
        <v>212</v>
      </c>
      <c r="C159" s="146">
        <v>472</v>
      </c>
      <c r="D159" s="146">
        <v>2296</v>
      </c>
      <c r="E159" s="146">
        <v>0</v>
      </c>
      <c r="F159" s="146">
        <v>0</v>
      </c>
      <c r="G159" s="146">
        <f t="shared" si="21"/>
        <v>0</v>
      </c>
      <c r="H159" s="148">
        <f t="shared" si="30"/>
        <v>0</v>
      </c>
      <c r="I159" s="149">
        <v>0</v>
      </c>
      <c r="J159" s="148">
        <f t="shared" si="31"/>
        <v>0</v>
      </c>
      <c r="K159" s="146">
        <v>0</v>
      </c>
      <c r="L159" s="148">
        <f t="shared" si="32"/>
        <v>0</v>
      </c>
      <c r="M159" s="164">
        <f t="shared" si="25"/>
        <v>0</v>
      </c>
      <c r="N159" s="165">
        <f t="shared" si="26"/>
        <v>0</v>
      </c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</row>
    <row r="160" spans="1:26" s="124" customFormat="1" x14ac:dyDescent="0.25">
      <c r="A160" s="167" t="s">
        <v>27</v>
      </c>
      <c r="B160" s="144" t="s">
        <v>213</v>
      </c>
      <c r="C160" s="146">
        <v>231</v>
      </c>
      <c r="D160" s="146">
        <v>2297</v>
      </c>
      <c r="E160" s="146">
        <v>0</v>
      </c>
      <c r="F160" s="146">
        <v>0</v>
      </c>
      <c r="G160" s="146">
        <f t="shared" si="21"/>
        <v>0</v>
      </c>
      <c r="H160" s="148">
        <f t="shared" si="30"/>
        <v>0</v>
      </c>
      <c r="I160" s="149">
        <v>0</v>
      </c>
      <c r="J160" s="148">
        <f t="shared" si="31"/>
        <v>0</v>
      </c>
      <c r="K160" s="146">
        <v>198</v>
      </c>
      <c r="L160" s="148">
        <f t="shared" si="32"/>
        <v>5.683938567532654E-3</v>
      </c>
      <c r="M160" s="164">
        <f t="shared" si="25"/>
        <v>1.8946461891775513E-3</v>
      </c>
      <c r="N160" s="165">
        <f t="shared" si="26"/>
        <v>1797.1947789191629</v>
      </c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</row>
    <row r="161" spans="1:26" s="124" customFormat="1" x14ac:dyDescent="0.25">
      <c r="A161" s="167" t="s">
        <v>27</v>
      </c>
      <c r="B161" s="144" t="s">
        <v>214</v>
      </c>
      <c r="C161" s="146"/>
      <c r="D161" s="146">
        <v>18169</v>
      </c>
      <c r="E161" s="146">
        <v>8</v>
      </c>
      <c r="F161" s="146">
        <v>0</v>
      </c>
      <c r="G161" s="146">
        <f t="shared" si="21"/>
        <v>8</v>
      </c>
      <c r="H161" s="148">
        <f t="shared" si="30"/>
        <v>6.7453625632377737E-3</v>
      </c>
      <c r="I161" s="149">
        <v>15</v>
      </c>
      <c r="J161" s="148">
        <f t="shared" si="31"/>
        <v>1.5197568389057751E-2</v>
      </c>
      <c r="K161" s="146">
        <v>29</v>
      </c>
      <c r="L161" s="148">
        <f t="shared" si="32"/>
        <v>8.3249605282043916E-4</v>
      </c>
      <c r="M161" s="164">
        <f t="shared" si="25"/>
        <v>7.5918090017053214E-3</v>
      </c>
      <c r="N161" s="165">
        <f t="shared" si="26"/>
        <v>7201.3231696515459</v>
      </c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</row>
    <row r="162" spans="1:26" s="124" customFormat="1" x14ac:dyDescent="0.25">
      <c r="A162" s="167" t="s">
        <v>27</v>
      </c>
      <c r="B162" s="144" t="s">
        <v>215</v>
      </c>
      <c r="C162" s="146">
        <v>517</v>
      </c>
      <c r="D162" s="146">
        <v>2298</v>
      </c>
      <c r="E162" s="146">
        <v>0</v>
      </c>
      <c r="F162" s="146">
        <v>0</v>
      </c>
      <c r="G162" s="146">
        <f t="shared" si="21"/>
        <v>0</v>
      </c>
      <c r="H162" s="148">
        <f t="shared" si="30"/>
        <v>0</v>
      </c>
      <c r="I162" s="149">
        <v>0</v>
      </c>
      <c r="J162" s="148">
        <f t="shared" si="31"/>
        <v>0</v>
      </c>
      <c r="K162" s="146">
        <v>1</v>
      </c>
      <c r="L162" s="148">
        <f t="shared" si="32"/>
        <v>2.8706760442084112E-5</v>
      </c>
      <c r="M162" s="164">
        <f t="shared" si="25"/>
        <v>9.56892014736137E-6</v>
      </c>
      <c r="N162" s="165">
        <f t="shared" si="26"/>
        <v>9.0767413076725401</v>
      </c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</row>
    <row r="163" spans="1:26" s="124" customFormat="1" x14ac:dyDescent="0.25">
      <c r="A163" s="167" t="s">
        <v>27</v>
      </c>
      <c r="B163" s="144" t="s">
        <v>216</v>
      </c>
      <c r="C163" s="146">
        <v>352</v>
      </c>
      <c r="D163" s="146">
        <v>2299</v>
      </c>
      <c r="E163" s="146">
        <v>0</v>
      </c>
      <c r="F163" s="146">
        <v>0</v>
      </c>
      <c r="G163" s="146">
        <f t="shared" si="21"/>
        <v>0</v>
      </c>
      <c r="H163" s="148">
        <f t="shared" si="30"/>
        <v>0</v>
      </c>
      <c r="I163" s="149">
        <v>0</v>
      </c>
      <c r="J163" s="148">
        <f t="shared" si="31"/>
        <v>0</v>
      </c>
      <c r="K163" s="146">
        <v>1</v>
      </c>
      <c r="L163" s="148">
        <f t="shared" si="32"/>
        <v>2.8706760442084112E-5</v>
      </c>
      <c r="M163" s="164">
        <f t="shared" si="25"/>
        <v>9.56892014736137E-6</v>
      </c>
      <c r="N163" s="165">
        <f t="shared" si="26"/>
        <v>9.0767413076725401</v>
      </c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</row>
    <row r="164" spans="1:26" s="124" customFormat="1" x14ac:dyDescent="0.25">
      <c r="A164" s="167" t="s">
        <v>27</v>
      </c>
      <c r="B164" s="144" t="s">
        <v>217</v>
      </c>
      <c r="C164" s="146">
        <v>474</v>
      </c>
      <c r="D164" s="146">
        <v>2300</v>
      </c>
      <c r="E164" s="146">
        <v>0</v>
      </c>
      <c r="F164" s="146">
        <v>0</v>
      </c>
      <c r="G164" s="146">
        <f t="shared" si="21"/>
        <v>0</v>
      </c>
      <c r="H164" s="148">
        <f t="shared" si="30"/>
        <v>0</v>
      </c>
      <c r="I164" s="149">
        <v>0</v>
      </c>
      <c r="J164" s="148">
        <f t="shared" si="31"/>
        <v>0</v>
      </c>
      <c r="K164" s="146">
        <v>19</v>
      </c>
      <c r="L164" s="148">
        <f t="shared" si="32"/>
        <v>5.4542844839959809E-4</v>
      </c>
      <c r="M164" s="164">
        <f t="shared" si="25"/>
        <v>1.8180948279986604E-4</v>
      </c>
      <c r="N164" s="165">
        <f t="shared" si="26"/>
        <v>172.45808484577825</v>
      </c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</row>
    <row r="165" spans="1:26" s="124" customFormat="1" x14ac:dyDescent="0.25">
      <c r="A165" s="167" t="s">
        <v>27</v>
      </c>
      <c r="B165" s="144" t="s">
        <v>218</v>
      </c>
      <c r="C165" s="146">
        <v>369</v>
      </c>
      <c r="D165" s="146">
        <v>2301</v>
      </c>
      <c r="E165" s="146">
        <v>0</v>
      </c>
      <c r="F165" s="146">
        <v>0</v>
      </c>
      <c r="G165" s="146">
        <f t="shared" si="21"/>
        <v>0</v>
      </c>
      <c r="H165" s="148">
        <f t="shared" si="30"/>
        <v>0</v>
      </c>
      <c r="I165" s="149">
        <v>0</v>
      </c>
      <c r="J165" s="148">
        <f t="shared" si="31"/>
        <v>0</v>
      </c>
      <c r="K165" s="146">
        <v>0</v>
      </c>
      <c r="L165" s="148">
        <f t="shared" si="32"/>
        <v>0</v>
      </c>
      <c r="M165" s="164">
        <f t="shared" si="25"/>
        <v>0</v>
      </c>
      <c r="N165" s="165">
        <f t="shared" si="26"/>
        <v>0</v>
      </c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</row>
    <row r="166" spans="1:26" s="124" customFormat="1" x14ac:dyDescent="0.25">
      <c r="A166" s="167" t="s">
        <v>27</v>
      </c>
      <c r="B166" s="144" t="s">
        <v>219</v>
      </c>
      <c r="C166" s="146">
        <v>367</v>
      </c>
      <c r="D166" s="146">
        <v>2302</v>
      </c>
      <c r="E166" s="146">
        <v>0</v>
      </c>
      <c r="F166" s="146">
        <v>0</v>
      </c>
      <c r="G166" s="146">
        <f t="shared" si="21"/>
        <v>0</v>
      </c>
      <c r="H166" s="148">
        <f t="shared" si="30"/>
        <v>0</v>
      </c>
      <c r="I166" s="149">
        <v>0</v>
      </c>
      <c r="J166" s="148">
        <f t="shared" si="31"/>
        <v>0</v>
      </c>
      <c r="K166" s="146">
        <v>2</v>
      </c>
      <c r="L166" s="148">
        <f t="shared" si="32"/>
        <v>5.7413520884168223E-5</v>
      </c>
      <c r="M166" s="164">
        <f t="shared" si="25"/>
        <v>1.913784029472274E-5</v>
      </c>
      <c r="N166" s="165">
        <f t="shared" si="26"/>
        <v>18.15348261534508</v>
      </c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</row>
    <row r="167" spans="1:26" s="124" customFormat="1" x14ac:dyDescent="0.25">
      <c r="A167" s="167" t="s">
        <v>27</v>
      </c>
      <c r="B167" s="144" t="s">
        <v>220</v>
      </c>
      <c r="C167" s="146">
        <v>528</v>
      </c>
      <c r="D167" s="146">
        <v>2303</v>
      </c>
      <c r="E167" s="146">
        <v>0</v>
      </c>
      <c r="F167" s="146">
        <v>0</v>
      </c>
      <c r="G167" s="146">
        <f t="shared" si="21"/>
        <v>0</v>
      </c>
      <c r="H167" s="148">
        <f t="shared" si="30"/>
        <v>0</v>
      </c>
      <c r="I167" s="149">
        <v>0</v>
      </c>
      <c r="J167" s="148">
        <f t="shared" si="31"/>
        <v>0</v>
      </c>
      <c r="K167" s="146">
        <v>0</v>
      </c>
      <c r="L167" s="148">
        <f t="shared" si="32"/>
        <v>0</v>
      </c>
      <c r="M167" s="164">
        <f t="shared" si="25"/>
        <v>0</v>
      </c>
      <c r="N167" s="165">
        <f t="shared" si="26"/>
        <v>0</v>
      </c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</row>
    <row r="168" spans="1:26" s="124" customFormat="1" x14ac:dyDescent="0.25">
      <c r="A168" s="167" t="s">
        <v>27</v>
      </c>
      <c r="B168" s="144" t="s">
        <v>221</v>
      </c>
      <c r="C168" s="146">
        <v>518</v>
      </c>
      <c r="D168" s="146">
        <v>2367</v>
      </c>
      <c r="E168" s="146">
        <v>0</v>
      </c>
      <c r="F168" s="146">
        <v>0</v>
      </c>
      <c r="G168" s="146">
        <f t="shared" si="21"/>
        <v>0</v>
      </c>
      <c r="H168" s="148">
        <f t="shared" si="30"/>
        <v>0</v>
      </c>
      <c r="I168" s="149">
        <v>0</v>
      </c>
      <c r="J168" s="148">
        <f t="shared" si="31"/>
        <v>0</v>
      </c>
      <c r="K168" s="146">
        <v>0</v>
      </c>
      <c r="L168" s="148">
        <f t="shared" si="32"/>
        <v>0</v>
      </c>
      <c r="M168" s="164">
        <f t="shared" si="25"/>
        <v>0</v>
      </c>
      <c r="N168" s="165">
        <f t="shared" si="26"/>
        <v>0</v>
      </c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spans="1:26" s="124" customFormat="1" x14ac:dyDescent="0.25">
      <c r="A169" s="167" t="s">
        <v>27</v>
      </c>
      <c r="B169" s="144" t="s">
        <v>222</v>
      </c>
      <c r="C169" s="146">
        <v>513</v>
      </c>
      <c r="D169" s="146">
        <v>2368</v>
      </c>
      <c r="E169" s="146">
        <v>0</v>
      </c>
      <c r="F169" s="146">
        <v>0</v>
      </c>
      <c r="G169" s="146">
        <f t="shared" si="21"/>
        <v>0</v>
      </c>
      <c r="H169" s="148">
        <f t="shared" si="30"/>
        <v>0</v>
      </c>
      <c r="I169" s="149">
        <v>0</v>
      </c>
      <c r="J169" s="148">
        <f t="shared" si="31"/>
        <v>0</v>
      </c>
      <c r="K169" s="146">
        <v>0</v>
      </c>
      <c r="L169" s="148">
        <f t="shared" si="32"/>
        <v>0</v>
      </c>
      <c r="M169" s="164">
        <f t="shared" si="25"/>
        <v>0</v>
      </c>
      <c r="N169" s="165">
        <f t="shared" si="26"/>
        <v>0</v>
      </c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</row>
    <row r="170" spans="1:26" s="124" customFormat="1" x14ac:dyDescent="0.25">
      <c r="A170" s="167" t="s">
        <v>27</v>
      </c>
      <c r="B170" s="144" t="s">
        <v>223</v>
      </c>
      <c r="C170" s="146">
        <v>184</v>
      </c>
      <c r="D170" s="146">
        <v>2421</v>
      </c>
      <c r="E170" s="146">
        <v>0</v>
      </c>
      <c r="F170" s="146">
        <v>0</v>
      </c>
      <c r="G170" s="146">
        <f t="shared" si="21"/>
        <v>0</v>
      </c>
      <c r="H170" s="148">
        <f t="shared" si="30"/>
        <v>0</v>
      </c>
      <c r="I170" s="149">
        <v>0</v>
      </c>
      <c r="J170" s="148">
        <f t="shared" si="31"/>
        <v>0</v>
      </c>
      <c r="K170" s="146">
        <v>9</v>
      </c>
      <c r="L170" s="148">
        <f t="shared" si="32"/>
        <v>2.5836084397875701E-4</v>
      </c>
      <c r="M170" s="164">
        <f t="shared" si="25"/>
        <v>8.6120281326252342E-5</v>
      </c>
      <c r="N170" s="165">
        <f t="shared" si="26"/>
        <v>81.690671769052869</v>
      </c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</row>
    <row r="171" spans="1:26" s="124" customFormat="1" x14ac:dyDescent="0.25">
      <c r="A171" s="167" t="s">
        <v>27</v>
      </c>
      <c r="B171" s="144" t="s">
        <v>224</v>
      </c>
      <c r="C171" s="146">
        <v>510</v>
      </c>
      <c r="D171" s="146">
        <v>2371</v>
      </c>
      <c r="E171" s="146">
        <v>0</v>
      </c>
      <c r="F171" s="146">
        <v>0</v>
      </c>
      <c r="G171" s="146">
        <f t="shared" si="21"/>
        <v>0</v>
      </c>
      <c r="H171" s="148">
        <f t="shared" si="30"/>
        <v>0</v>
      </c>
      <c r="I171" s="149">
        <v>0</v>
      </c>
      <c r="J171" s="148">
        <f t="shared" si="31"/>
        <v>0</v>
      </c>
      <c r="K171" s="146">
        <v>6</v>
      </c>
      <c r="L171" s="148">
        <f t="shared" si="32"/>
        <v>1.7224056265250466E-4</v>
      </c>
      <c r="M171" s="164">
        <f t="shared" si="25"/>
        <v>5.7413520884168217E-5</v>
      </c>
      <c r="N171" s="165">
        <f t="shared" si="26"/>
        <v>54.460447846035237</v>
      </c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</row>
    <row r="172" spans="1:26" s="124" customFormat="1" x14ac:dyDescent="0.25">
      <c r="A172" s="167" t="s">
        <v>27</v>
      </c>
      <c r="B172" s="144" t="s">
        <v>225</v>
      </c>
      <c r="C172" s="146">
        <v>509</v>
      </c>
      <c r="D172" s="146">
        <v>2370</v>
      </c>
      <c r="E172" s="146">
        <v>3</v>
      </c>
      <c r="F172" s="146">
        <v>0</v>
      </c>
      <c r="G172" s="146">
        <f t="shared" si="21"/>
        <v>3</v>
      </c>
      <c r="H172" s="148">
        <f t="shared" si="30"/>
        <v>2.5295109612141651E-3</v>
      </c>
      <c r="I172" s="149">
        <v>0</v>
      </c>
      <c r="J172" s="148">
        <f t="shared" si="31"/>
        <v>0</v>
      </c>
      <c r="K172" s="146">
        <v>3</v>
      </c>
      <c r="L172" s="148">
        <f t="shared" si="32"/>
        <v>8.6120281326252328E-5</v>
      </c>
      <c r="M172" s="164">
        <f t="shared" si="25"/>
        <v>8.7187708084680588E-4</v>
      </c>
      <c r="N172" s="165">
        <f t="shared" si="26"/>
        <v>827.03195272429821</v>
      </c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</row>
    <row r="173" spans="1:26" s="124" customFormat="1" x14ac:dyDescent="0.25">
      <c r="A173" s="167" t="s">
        <v>27</v>
      </c>
      <c r="B173" s="144" t="s">
        <v>226</v>
      </c>
      <c r="C173" s="146">
        <v>511</v>
      </c>
      <c r="D173" s="146">
        <v>2372</v>
      </c>
      <c r="E173" s="146">
        <v>0</v>
      </c>
      <c r="F173" s="146">
        <v>0</v>
      </c>
      <c r="G173" s="146">
        <f t="shared" si="21"/>
        <v>0</v>
      </c>
      <c r="H173" s="148">
        <f t="shared" si="30"/>
        <v>0</v>
      </c>
      <c r="I173" s="149">
        <v>0</v>
      </c>
      <c r="J173" s="148">
        <f t="shared" si="31"/>
        <v>0</v>
      </c>
      <c r="K173" s="146">
        <v>0</v>
      </c>
      <c r="L173" s="148">
        <f t="shared" si="32"/>
        <v>0</v>
      </c>
      <c r="M173" s="164">
        <f t="shared" si="25"/>
        <v>0</v>
      </c>
      <c r="N173" s="165">
        <f t="shared" si="26"/>
        <v>0</v>
      </c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</row>
    <row r="174" spans="1:26" s="124" customFormat="1" x14ac:dyDescent="0.25">
      <c r="A174" s="167" t="s">
        <v>27</v>
      </c>
      <c r="B174" s="144" t="s">
        <v>227</v>
      </c>
      <c r="C174" s="146">
        <v>512</v>
      </c>
      <c r="D174" s="146">
        <v>2373</v>
      </c>
      <c r="E174" s="146">
        <v>0</v>
      </c>
      <c r="F174" s="146">
        <v>0</v>
      </c>
      <c r="G174" s="146">
        <f t="shared" si="21"/>
        <v>0</v>
      </c>
      <c r="H174" s="148">
        <f t="shared" si="30"/>
        <v>0</v>
      </c>
      <c r="I174" s="149">
        <v>0</v>
      </c>
      <c r="J174" s="148">
        <f t="shared" si="31"/>
        <v>0</v>
      </c>
      <c r="K174" s="146">
        <v>0</v>
      </c>
      <c r="L174" s="148">
        <f t="shared" si="32"/>
        <v>0</v>
      </c>
      <c r="M174" s="164">
        <f t="shared" si="25"/>
        <v>0</v>
      </c>
      <c r="N174" s="165">
        <f t="shared" si="26"/>
        <v>0</v>
      </c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</row>
    <row r="175" spans="1:26" s="124" customFormat="1" x14ac:dyDescent="0.25">
      <c r="A175" s="167" t="s">
        <v>27</v>
      </c>
      <c r="B175" s="144" t="s">
        <v>228</v>
      </c>
      <c r="C175" s="146">
        <v>508</v>
      </c>
      <c r="D175" s="146">
        <v>2423</v>
      </c>
      <c r="E175" s="146">
        <v>28</v>
      </c>
      <c r="F175" s="146">
        <v>0</v>
      </c>
      <c r="G175" s="146">
        <f t="shared" si="21"/>
        <v>28</v>
      </c>
      <c r="H175" s="148">
        <f t="shared" si="30"/>
        <v>2.3608768971332208E-2</v>
      </c>
      <c r="I175" s="149">
        <v>0</v>
      </c>
      <c r="J175" s="148">
        <f t="shared" si="31"/>
        <v>0</v>
      </c>
      <c r="K175" s="146">
        <v>183</v>
      </c>
      <c r="L175" s="148">
        <f t="shared" si="32"/>
        <v>5.2533371609013923E-3</v>
      </c>
      <c r="M175" s="164">
        <f t="shared" si="25"/>
        <v>9.6207020440778664E-3</v>
      </c>
      <c r="N175" s="165">
        <f t="shared" si="26"/>
        <v>9125.8597947826929</v>
      </c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</row>
    <row r="176" spans="1:26" s="124" customFormat="1" x14ac:dyDescent="0.25">
      <c r="A176" s="167" t="s">
        <v>27</v>
      </c>
      <c r="B176" s="144" t="s">
        <v>229</v>
      </c>
      <c r="C176" s="146">
        <v>347</v>
      </c>
      <c r="D176" s="146">
        <v>2428</v>
      </c>
      <c r="E176" s="146">
        <v>0</v>
      </c>
      <c r="F176" s="146">
        <v>0</v>
      </c>
      <c r="G176" s="146">
        <f t="shared" si="21"/>
        <v>0</v>
      </c>
      <c r="H176" s="148">
        <f t="shared" si="30"/>
        <v>0</v>
      </c>
      <c r="I176" s="149">
        <v>0</v>
      </c>
      <c r="J176" s="148">
        <f t="shared" si="31"/>
        <v>0</v>
      </c>
      <c r="K176" s="146">
        <v>18</v>
      </c>
      <c r="L176" s="148">
        <f t="shared" si="32"/>
        <v>5.1672168795751402E-4</v>
      </c>
      <c r="M176" s="164">
        <f t="shared" si="25"/>
        <v>1.7224056265250468E-4</v>
      </c>
      <c r="N176" s="165">
        <f t="shared" si="26"/>
        <v>163.38134353810574</v>
      </c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</row>
    <row r="177" spans="1:26" s="124" customFormat="1" x14ac:dyDescent="0.25">
      <c r="A177" s="167" t="s">
        <v>27</v>
      </c>
      <c r="B177" s="144" t="s">
        <v>230</v>
      </c>
      <c r="C177" s="146">
        <v>489</v>
      </c>
      <c r="D177" s="146">
        <v>2430</v>
      </c>
      <c r="E177" s="146">
        <v>0</v>
      </c>
      <c r="F177" s="146">
        <v>0</v>
      </c>
      <c r="G177" s="146">
        <f t="shared" si="21"/>
        <v>0</v>
      </c>
      <c r="H177" s="148">
        <f t="shared" si="30"/>
        <v>0</v>
      </c>
      <c r="I177" s="149">
        <v>0</v>
      </c>
      <c r="J177" s="148">
        <f t="shared" si="31"/>
        <v>0</v>
      </c>
      <c r="K177" s="146">
        <v>0</v>
      </c>
      <c r="L177" s="148">
        <f t="shared" si="32"/>
        <v>0</v>
      </c>
      <c r="M177" s="164">
        <f t="shared" si="25"/>
        <v>0</v>
      </c>
      <c r="N177" s="165">
        <f t="shared" si="26"/>
        <v>0</v>
      </c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</row>
    <row r="178" spans="1:26" s="124" customFormat="1" x14ac:dyDescent="0.25">
      <c r="A178" s="167" t="s">
        <v>27</v>
      </c>
      <c r="B178" s="144" t="s">
        <v>231</v>
      </c>
      <c r="C178" s="146">
        <v>467</v>
      </c>
      <c r="D178" s="146">
        <v>2431</v>
      </c>
      <c r="E178" s="146">
        <v>0</v>
      </c>
      <c r="F178" s="146">
        <v>0</v>
      </c>
      <c r="G178" s="146">
        <f t="shared" si="21"/>
        <v>0</v>
      </c>
      <c r="H178" s="148">
        <f t="shared" si="30"/>
        <v>0</v>
      </c>
      <c r="I178" s="149">
        <v>0</v>
      </c>
      <c r="J178" s="148">
        <f t="shared" si="31"/>
        <v>0</v>
      </c>
      <c r="K178" s="146">
        <v>0</v>
      </c>
      <c r="L178" s="148">
        <f t="shared" si="32"/>
        <v>0</v>
      </c>
      <c r="M178" s="164">
        <f t="shared" si="25"/>
        <v>0</v>
      </c>
      <c r="N178" s="165">
        <f t="shared" si="26"/>
        <v>0</v>
      </c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</row>
    <row r="179" spans="1:26" s="124" customFormat="1" x14ac:dyDescent="0.25">
      <c r="A179" s="167" t="s">
        <v>27</v>
      </c>
      <c r="B179" s="144" t="s">
        <v>232</v>
      </c>
      <c r="C179" s="146">
        <v>466</v>
      </c>
      <c r="D179" s="146">
        <v>2432</v>
      </c>
      <c r="E179" s="146">
        <v>0</v>
      </c>
      <c r="F179" s="146">
        <v>0</v>
      </c>
      <c r="G179" s="146">
        <f t="shared" si="21"/>
        <v>0</v>
      </c>
      <c r="H179" s="148">
        <f t="shared" si="30"/>
        <v>0</v>
      </c>
      <c r="I179" s="149">
        <v>0</v>
      </c>
      <c r="J179" s="148">
        <f t="shared" si="31"/>
        <v>0</v>
      </c>
      <c r="K179" s="146">
        <v>0</v>
      </c>
      <c r="L179" s="148">
        <f t="shared" si="32"/>
        <v>0</v>
      </c>
      <c r="M179" s="164">
        <f t="shared" si="25"/>
        <v>0</v>
      </c>
      <c r="N179" s="165">
        <f t="shared" si="26"/>
        <v>0</v>
      </c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</row>
    <row r="180" spans="1:26" s="124" customFormat="1" x14ac:dyDescent="0.25">
      <c r="A180" s="167" t="s">
        <v>27</v>
      </c>
      <c r="B180" s="144" t="s">
        <v>233</v>
      </c>
      <c r="C180" s="146">
        <v>468</v>
      </c>
      <c r="D180" s="146">
        <v>2433</v>
      </c>
      <c r="E180" s="146">
        <v>0</v>
      </c>
      <c r="F180" s="146">
        <v>0</v>
      </c>
      <c r="G180" s="146">
        <f t="shared" si="21"/>
        <v>0</v>
      </c>
      <c r="H180" s="148">
        <f t="shared" si="30"/>
        <v>0</v>
      </c>
      <c r="I180" s="149">
        <v>0</v>
      </c>
      <c r="J180" s="148">
        <f t="shared" si="31"/>
        <v>0</v>
      </c>
      <c r="K180" s="146">
        <v>0</v>
      </c>
      <c r="L180" s="148">
        <f t="shared" si="32"/>
        <v>0</v>
      </c>
      <c r="M180" s="164">
        <f t="shared" si="25"/>
        <v>0</v>
      </c>
      <c r="N180" s="165">
        <f t="shared" si="26"/>
        <v>0</v>
      </c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</row>
    <row r="181" spans="1:26" s="124" customFormat="1" x14ac:dyDescent="0.25">
      <c r="A181" s="159"/>
      <c r="B181" s="168" t="s">
        <v>234</v>
      </c>
      <c r="C181" s="145"/>
      <c r="D181" s="145"/>
      <c r="E181" s="154">
        <f t="shared" ref="E181:G181" si="33">SUM(E89:E180)</f>
        <v>203</v>
      </c>
      <c r="F181" s="154">
        <f t="shared" si="33"/>
        <v>4</v>
      </c>
      <c r="G181" s="162">
        <f t="shared" si="33"/>
        <v>207</v>
      </c>
      <c r="H181" s="163">
        <f t="shared" si="30"/>
        <v>0.17453625632377739</v>
      </c>
      <c r="I181" s="169">
        <f>SUM(I89:I180)</f>
        <v>134</v>
      </c>
      <c r="J181" s="163">
        <f t="shared" si="31"/>
        <v>0.13576494427558258</v>
      </c>
      <c r="K181" s="169">
        <f>SUM(K89:K180)</f>
        <v>2863</v>
      </c>
      <c r="L181" s="163">
        <f t="shared" si="32"/>
        <v>8.2187455145686802E-2</v>
      </c>
      <c r="M181" s="164">
        <f>(H181+J181+L181)/3</f>
        <v>0.13082955191501558</v>
      </c>
      <c r="N181" s="165">
        <f>SUM(N89:N180)</f>
        <v>124100.31433471269</v>
      </c>
      <c r="O181" s="166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</row>
    <row r="182" spans="1:26" s="124" customFormat="1" x14ac:dyDescent="0.25">
      <c r="A182" s="167" t="s">
        <v>26</v>
      </c>
      <c r="B182" s="170"/>
      <c r="C182" s="145"/>
      <c r="D182" s="145"/>
      <c r="E182" s="146"/>
      <c r="F182" s="146"/>
      <c r="G182" s="147"/>
      <c r="H182" s="148"/>
      <c r="I182" s="149"/>
      <c r="J182" s="148"/>
      <c r="K182" s="149"/>
      <c r="L182" s="148"/>
      <c r="M182" s="150"/>
      <c r="N182" s="150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</row>
    <row r="183" spans="1:26" s="124" customFormat="1" x14ac:dyDescent="0.25">
      <c r="A183" s="167" t="s">
        <v>26</v>
      </c>
      <c r="B183" s="152" t="s">
        <v>235</v>
      </c>
      <c r="C183" s="153"/>
      <c r="D183" s="153"/>
      <c r="E183" s="154"/>
      <c r="F183" s="154"/>
      <c r="G183" s="147"/>
      <c r="H183" s="148"/>
      <c r="I183" s="149"/>
      <c r="J183" s="148"/>
      <c r="K183" s="149"/>
      <c r="L183" s="148"/>
      <c r="M183" s="150"/>
      <c r="N183" s="150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</row>
    <row r="184" spans="1:26" s="124" customFormat="1" x14ac:dyDescent="0.25">
      <c r="A184" s="167" t="s">
        <v>26</v>
      </c>
      <c r="B184" s="144" t="s">
        <v>236</v>
      </c>
      <c r="C184" s="147">
        <v>35</v>
      </c>
      <c r="D184" s="146">
        <v>1957</v>
      </c>
      <c r="E184" s="146">
        <v>0</v>
      </c>
      <c r="F184" s="146">
        <v>1</v>
      </c>
      <c r="G184" s="146">
        <f t="shared" ref="G184:G242" si="34">E184+F184</f>
        <v>1</v>
      </c>
      <c r="H184" s="148">
        <f t="shared" ref="H184:H215" si="35">+G184/$G$535</f>
        <v>8.4317032040472171E-4</v>
      </c>
      <c r="I184" s="149">
        <v>0</v>
      </c>
      <c r="J184" s="148">
        <f t="shared" ref="J184:J215" si="36">+I184/$I$535</f>
        <v>0</v>
      </c>
      <c r="K184" s="146">
        <v>161</v>
      </c>
      <c r="L184" s="148">
        <f t="shared" ref="L184:L215" si="37">+K184/$K$535</f>
        <v>4.6217884311755423E-3</v>
      </c>
      <c r="M184" s="164">
        <f t="shared" ref="M184:M243" si="38">+(H184+J184+L184)/3</f>
        <v>1.8216529171934212E-3</v>
      </c>
      <c r="N184" s="171">
        <f t="shared" ref="N184:N242" si="39">M184*$N$1</f>
        <v>1727.9559268023725</v>
      </c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</row>
    <row r="185" spans="1:26" s="124" customFormat="1" x14ac:dyDescent="0.25">
      <c r="A185" s="167" t="s">
        <v>26</v>
      </c>
      <c r="B185" s="144" t="s">
        <v>237</v>
      </c>
      <c r="C185" s="147">
        <v>153</v>
      </c>
      <c r="D185" s="146">
        <v>1958</v>
      </c>
      <c r="E185" s="146">
        <v>0</v>
      </c>
      <c r="F185" s="146">
        <v>0</v>
      </c>
      <c r="G185" s="146">
        <f t="shared" si="34"/>
        <v>0</v>
      </c>
      <c r="H185" s="148">
        <f t="shared" si="35"/>
        <v>0</v>
      </c>
      <c r="I185" s="149">
        <v>0</v>
      </c>
      <c r="J185" s="148">
        <f t="shared" si="36"/>
        <v>0</v>
      </c>
      <c r="K185" s="146">
        <v>49</v>
      </c>
      <c r="L185" s="148">
        <f t="shared" si="37"/>
        <v>1.4066312616621214E-3</v>
      </c>
      <c r="M185" s="164">
        <f t="shared" si="38"/>
        <v>4.6887708722070714E-4</v>
      </c>
      <c r="N185" s="171">
        <f t="shared" si="39"/>
        <v>444.76032407595443</v>
      </c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</row>
    <row r="186" spans="1:26" s="124" customFormat="1" x14ac:dyDescent="0.25">
      <c r="A186" s="167" t="s">
        <v>26</v>
      </c>
      <c r="B186" s="144" t="s">
        <v>238</v>
      </c>
      <c r="C186" s="147">
        <v>493</v>
      </c>
      <c r="D186" s="146">
        <v>1959</v>
      </c>
      <c r="E186" s="146">
        <v>0</v>
      </c>
      <c r="F186" s="146">
        <v>0</v>
      </c>
      <c r="G186" s="146">
        <f t="shared" si="34"/>
        <v>0</v>
      </c>
      <c r="H186" s="148">
        <f t="shared" si="35"/>
        <v>0</v>
      </c>
      <c r="I186" s="149">
        <v>0</v>
      </c>
      <c r="J186" s="148">
        <f t="shared" si="36"/>
        <v>0</v>
      </c>
      <c r="K186" s="146">
        <v>423</v>
      </c>
      <c r="L186" s="148">
        <f t="shared" si="37"/>
        <v>1.2142959667001579E-2</v>
      </c>
      <c r="M186" s="164">
        <f t="shared" si="38"/>
        <v>4.0476532223338597E-3</v>
      </c>
      <c r="N186" s="171">
        <f t="shared" si="39"/>
        <v>3839.4615731454842</v>
      </c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</row>
    <row r="187" spans="1:26" s="124" customFormat="1" x14ac:dyDescent="0.25">
      <c r="A187" s="167" t="s">
        <v>26</v>
      </c>
      <c r="B187" s="144" t="s">
        <v>239</v>
      </c>
      <c r="C187" s="147">
        <v>564</v>
      </c>
      <c r="D187" s="146">
        <v>1960</v>
      </c>
      <c r="E187" s="146">
        <v>0</v>
      </c>
      <c r="F187" s="146">
        <v>0</v>
      </c>
      <c r="G187" s="146">
        <f t="shared" si="34"/>
        <v>0</v>
      </c>
      <c r="H187" s="148">
        <f t="shared" si="35"/>
        <v>0</v>
      </c>
      <c r="I187" s="149">
        <v>21</v>
      </c>
      <c r="J187" s="148">
        <f t="shared" si="36"/>
        <v>2.1276595744680851E-2</v>
      </c>
      <c r="K187" s="146">
        <v>49</v>
      </c>
      <c r="L187" s="148">
        <f t="shared" si="37"/>
        <v>1.4066312616621214E-3</v>
      </c>
      <c r="M187" s="164">
        <f t="shared" si="38"/>
        <v>7.5610756687809902E-3</v>
      </c>
      <c r="N187" s="171">
        <f t="shared" si="39"/>
        <v>7172.1706103051647</v>
      </c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</row>
    <row r="188" spans="1:26" s="124" customFormat="1" x14ac:dyDescent="0.25">
      <c r="A188" s="167" t="s">
        <v>26</v>
      </c>
      <c r="B188" s="144" t="s">
        <v>240</v>
      </c>
      <c r="C188" s="147">
        <v>566</v>
      </c>
      <c r="D188" s="146">
        <v>1961</v>
      </c>
      <c r="E188" s="146">
        <v>0</v>
      </c>
      <c r="F188" s="146">
        <v>0</v>
      </c>
      <c r="G188" s="146">
        <f t="shared" si="34"/>
        <v>0</v>
      </c>
      <c r="H188" s="148">
        <f t="shared" si="35"/>
        <v>0</v>
      </c>
      <c r="I188" s="149">
        <v>0</v>
      </c>
      <c r="J188" s="148">
        <f t="shared" si="36"/>
        <v>0</v>
      </c>
      <c r="K188" s="146">
        <v>41</v>
      </c>
      <c r="L188" s="148">
        <f t="shared" si="37"/>
        <v>1.1769771781254485E-3</v>
      </c>
      <c r="M188" s="164">
        <f t="shared" si="38"/>
        <v>3.9232572604181614E-4</v>
      </c>
      <c r="N188" s="171">
        <f t="shared" si="39"/>
        <v>372.14639361457409</v>
      </c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</row>
    <row r="189" spans="1:26" s="124" customFormat="1" x14ac:dyDescent="0.25">
      <c r="A189" s="167" t="s">
        <v>26</v>
      </c>
      <c r="B189" s="144" t="s">
        <v>241</v>
      </c>
      <c r="C189" s="147">
        <v>135</v>
      </c>
      <c r="D189" s="146">
        <v>1962</v>
      </c>
      <c r="E189" s="146">
        <v>0</v>
      </c>
      <c r="F189" s="146">
        <v>0</v>
      </c>
      <c r="G189" s="146">
        <f t="shared" si="34"/>
        <v>0</v>
      </c>
      <c r="H189" s="148">
        <f t="shared" si="35"/>
        <v>0</v>
      </c>
      <c r="I189" s="149">
        <v>0</v>
      </c>
      <c r="J189" s="148">
        <f t="shared" si="36"/>
        <v>0</v>
      </c>
      <c r="K189" s="146">
        <v>59</v>
      </c>
      <c r="L189" s="148">
        <f t="shared" si="37"/>
        <v>1.6936988660829625E-3</v>
      </c>
      <c r="M189" s="164">
        <f t="shared" si="38"/>
        <v>5.645662886943208E-4</v>
      </c>
      <c r="N189" s="171">
        <f t="shared" si="39"/>
        <v>535.52773715267983</v>
      </c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</row>
    <row r="190" spans="1:26" s="124" customFormat="1" x14ac:dyDescent="0.25">
      <c r="A190" s="167" t="s">
        <v>26</v>
      </c>
      <c r="B190" s="144" t="s">
        <v>242</v>
      </c>
      <c r="C190" s="147">
        <v>387</v>
      </c>
      <c r="D190" s="146">
        <v>1963</v>
      </c>
      <c r="E190" s="146">
        <v>0</v>
      </c>
      <c r="F190" s="146">
        <v>0</v>
      </c>
      <c r="G190" s="146">
        <f t="shared" si="34"/>
        <v>0</v>
      </c>
      <c r="H190" s="148">
        <f t="shared" si="35"/>
        <v>0</v>
      </c>
      <c r="I190" s="149">
        <v>0</v>
      </c>
      <c r="J190" s="148">
        <f t="shared" si="36"/>
        <v>0</v>
      </c>
      <c r="K190" s="146">
        <v>0</v>
      </c>
      <c r="L190" s="148">
        <f t="shared" si="37"/>
        <v>0</v>
      </c>
      <c r="M190" s="164">
        <f t="shared" si="38"/>
        <v>0</v>
      </c>
      <c r="N190" s="171">
        <f t="shared" si="39"/>
        <v>0</v>
      </c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</row>
    <row r="191" spans="1:26" s="124" customFormat="1" x14ac:dyDescent="0.25">
      <c r="A191" s="167" t="s">
        <v>26</v>
      </c>
      <c r="B191" s="144" t="s">
        <v>243</v>
      </c>
      <c r="C191" s="147">
        <v>169</v>
      </c>
      <c r="D191" s="146">
        <v>2317</v>
      </c>
      <c r="E191" s="146">
        <v>0</v>
      </c>
      <c r="F191" s="146">
        <v>0</v>
      </c>
      <c r="G191" s="146">
        <f t="shared" si="34"/>
        <v>0</v>
      </c>
      <c r="H191" s="148">
        <f t="shared" si="35"/>
        <v>0</v>
      </c>
      <c r="I191" s="149">
        <v>0</v>
      </c>
      <c r="J191" s="148">
        <f t="shared" si="36"/>
        <v>0</v>
      </c>
      <c r="K191" s="146">
        <v>0</v>
      </c>
      <c r="L191" s="148">
        <f t="shared" si="37"/>
        <v>0</v>
      </c>
      <c r="M191" s="164">
        <f t="shared" si="38"/>
        <v>0</v>
      </c>
      <c r="N191" s="171">
        <f t="shared" si="39"/>
        <v>0</v>
      </c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</row>
    <row r="192" spans="1:26" s="124" customFormat="1" x14ac:dyDescent="0.25">
      <c r="A192" s="167" t="s">
        <v>26</v>
      </c>
      <c r="B192" s="144" t="s">
        <v>244</v>
      </c>
      <c r="C192" s="147">
        <v>245</v>
      </c>
      <c r="D192" s="146">
        <v>1964</v>
      </c>
      <c r="E192" s="146">
        <v>0</v>
      </c>
      <c r="F192" s="146">
        <v>0</v>
      </c>
      <c r="G192" s="146">
        <f t="shared" si="34"/>
        <v>0</v>
      </c>
      <c r="H192" s="148">
        <f t="shared" si="35"/>
        <v>0</v>
      </c>
      <c r="I192" s="149">
        <v>0</v>
      </c>
      <c r="J192" s="148">
        <f t="shared" si="36"/>
        <v>0</v>
      </c>
      <c r="K192" s="146">
        <v>542</v>
      </c>
      <c r="L192" s="148">
        <f t="shared" si="37"/>
        <v>1.5559064159609589E-2</v>
      </c>
      <c r="M192" s="164">
        <f t="shared" si="38"/>
        <v>5.1863547198698632E-3</v>
      </c>
      <c r="N192" s="171">
        <f t="shared" si="39"/>
        <v>4919.5937887585169</v>
      </c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</row>
    <row r="193" spans="1:26" s="124" customFormat="1" x14ac:dyDescent="0.25">
      <c r="A193" s="167" t="s">
        <v>26</v>
      </c>
      <c r="B193" s="172" t="s">
        <v>245</v>
      </c>
      <c r="C193" s="147"/>
      <c r="D193" s="146"/>
      <c r="E193" s="146">
        <v>4</v>
      </c>
      <c r="F193" s="146">
        <v>0</v>
      </c>
      <c r="G193" s="146">
        <f t="shared" si="34"/>
        <v>4</v>
      </c>
      <c r="H193" s="148">
        <f t="shared" si="35"/>
        <v>3.3726812816188868E-3</v>
      </c>
      <c r="I193" s="149">
        <v>0</v>
      </c>
      <c r="J193" s="148">
        <f t="shared" si="36"/>
        <v>0</v>
      </c>
      <c r="K193" s="146">
        <v>0</v>
      </c>
      <c r="L193" s="148">
        <f t="shared" si="37"/>
        <v>0</v>
      </c>
      <c r="M193" s="164">
        <f t="shared" si="38"/>
        <v>1.1242270938729624E-3</v>
      </c>
      <c r="N193" s="171">
        <f t="shared" si="39"/>
        <v>1066.4023050683741</v>
      </c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</row>
    <row r="194" spans="1:26" s="124" customFormat="1" x14ac:dyDescent="0.25">
      <c r="A194" s="167" t="s">
        <v>26</v>
      </c>
      <c r="B194" s="144" t="s">
        <v>246</v>
      </c>
      <c r="C194" s="147">
        <v>39</v>
      </c>
      <c r="D194" s="146">
        <v>1965</v>
      </c>
      <c r="E194" s="146">
        <v>0</v>
      </c>
      <c r="F194" s="146">
        <v>0</v>
      </c>
      <c r="G194" s="146">
        <f t="shared" si="34"/>
        <v>0</v>
      </c>
      <c r="H194" s="148">
        <f t="shared" si="35"/>
        <v>0</v>
      </c>
      <c r="I194" s="149">
        <v>1</v>
      </c>
      <c r="J194" s="148">
        <f t="shared" si="36"/>
        <v>1.0131712259371835E-3</v>
      </c>
      <c r="K194" s="146">
        <v>629</v>
      </c>
      <c r="L194" s="148">
        <f t="shared" si="37"/>
        <v>1.8056552318070906E-2</v>
      </c>
      <c r="M194" s="164">
        <f t="shared" si="38"/>
        <v>6.3565745146693629E-3</v>
      </c>
      <c r="N194" s="171">
        <f t="shared" si="39"/>
        <v>6029.6231532988468</v>
      </c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</row>
    <row r="195" spans="1:26" s="124" customFormat="1" x14ac:dyDescent="0.25">
      <c r="A195" s="167" t="s">
        <v>26</v>
      </c>
      <c r="B195" s="144" t="s">
        <v>247</v>
      </c>
      <c r="C195" s="146">
        <v>36</v>
      </c>
      <c r="D195" s="146">
        <v>1966</v>
      </c>
      <c r="E195" s="146">
        <v>0</v>
      </c>
      <c r="F195" s="146">
        <v>0</v>
      </c>
      <c r="G195" s="146">
        <f t="shared" si="34"/>
        <v>0</v>
      </c>
      <c r="H195" s="148">
        <f t="shared" si="35"/>
        <v>0</v>
      </c>
      <c r="I195" s="149">
        <v>0</v>
      </c>
      <c r="J195" s="148">
        <f t="shared" si="36"/>
        <v>0</v>
      </c>
      <c r="K195" s="146">
        <v>222</v>
      </c>
      <c r="L195" s="148">
        <f t="shared" si="37"/>
        <v>6.3729008181426725E-3</v>
      </c>
      <c r="M195" s="164">
        <f t="shared" si="38"/>
        <v>2.124300272714224E-3</v>
      </c>
      <c r="N195" s="171">
        <f t="shared" si="39"/>
        <v>2015.0365703033037</v>
      </c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</row>
    <row r="196" spans="1:26" s="124" customFormat="1" x14ac:dyDescent="0.25">
      <c r="A196" s="167" t="s">
        <v>26</v>
      </c>
      <c r="B196" s="144" t="s">
        <v>248</v>
      </c>
      <c r="C196" s="147">
        <v>384</v>
      </c>
      <c r="D196" s="146">
        <v>1967</v>
      </c>
      <c r="E196" s="146">
        <v>0</v>
      </c>
      <c r="F196" s="146">
        <v>0</v>
      </c>
      <c r="G196" s="146">
        <f t="shared" si="34"/>
        <v>0</v>
      </c>
      <c r="H196" s="148">
        <f t="shared" si="35"/>
        <v>0</v>
      </c>
      <c r="I196" s="149">
        <v>0</v>
      </c>
      <c r="J196" s="148">
        <f t="shared" si="36"/>
        <v>0</v>
      </c>
      <c r="K196" s="146">
        <v>10</v>
      </c>
      <c r="L196" s="148">
        <f t="shared" si="37"/>
        <v>2.8706760442084113E-4</v>
      </c>
      <c r="M196" s="164">
        <f t="shared" si="38"/>
        <v>9.568920147361371E-5</v>
      </c>
      <c r="N196" s="171">
        <f t="shared" si="39"/>
        <v>90.767413076725404</v>
      </c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</row>
    <row r="197" spans="1:26" s="124" customFormat="1" x14ac:dyDescent="0.25">
      <c r="A197" s="167" t="s">
        <v>26</v>
      </c>
      <c r="B197" s="144" t="s">
        <v>249</v>
      </c>
      <c r="C197" s="147">
        <v>108</v>
      </c>
      <c r="D197" s="146">
        <v>1968</v>
      </c>
      <c r="E197" s="146">
        <v>0</v>
      </c>
      <c r="F197" s="146">
        <v>0</v>
      </c>
      <c r="G197" s="146">
        <f t="shared" si="34"/>
        <v>0</v>
      </c>
      <c r="H197" s="148">
        <f t="shared" si="35"/>
        <v>0</v>
      </c>
      <c r="I197" s="149">
        <v>0</v>
      </c>
      <c r="J197" s="148">
        <f t="shared" si="36"/>
        <v>0</v>
      </c>
      <c r="K197" s="146">
        <v>289</v>
      </c>
      <c r="L197" s="148">
        <f t="shared" si="37"/>
        <v>8.2962537677623086E-3</v>
      </c>
      <c r="M197" s="164">
        <f t="shared" si="38"/>
        <v>2.7654179225874362E-3</v>
      </c>
      <c r="N197" s="171">
        <f t="shared" si="39"/>
        <v>2623.1782379173642</v>
      </c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</row>
    <row r="198" spans="1:26" s="124" customFormat="1" x14ac:dyDescent="0.25">
      <c r="A198" s="167" t="s">
        <v>26</v>
      </c>
      <c r="B198" s="144" t="s">
        <v>250</v>
      </c>
      <c r="C198" s="147">
        <v>42</v>
      </c>
      <c r="D198" s="146">
        <v>1969</v>
      </c>
      <c r="E198" s="146">
        <v>0</v>
      </c>
      <c r="F198" s="146">
        <v>0</v>
      </c>
      <c r="G198" s="146">
        <f t="shared" si="34"/>
        <v>0</v>
      </c>
      <c r="H198" s="148">
        <f t="shared" si="35"/>
        <v>0</v>
      </c>
      <c r="I198" s="149">
        <v>0</v>
      </c>
      <c r="J198" s="148">
        <f t="shared" si="36"/>
        <v>0</v>
      </c>
      <c r="K198" s="146">
        <v>187</v>
      </c>
      <c r="L198" s="148">
        <f t="shared" si="37"/>
        <v>5.368164202669729E-3</v>
      </c>
      <c r="M198" s="164">
        <f t="shared" si="38"/>
        <v>1.7893880675565763E-3</v>
      </c>
      <c r="N198" s="171">
        <f t="shared" si="39"/>
        <v>1697.3506245347651</v>
      </c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</row>
    <row r="199" spans="1:26" s="124" customFormat="1" x14ac:dyDescent="0.25">
      <c r="A199" s="167" t="s">
        <v>26</v>
      </c>
      <c r="B199" s="144" t="s">
        <v>251</v>
      </c>
      <c r="C199" s="147">
        <v>41</v>
      </c>
      <c r="D199" s="146">
        <v>1970</v>
      </c>
      <c r="E199" s="146">
        <v>0</v>
      </c>
      <c r="F199" s="146">
        <v>0</v>
      </c>
      <c r="G199" s="146">
        <f t="shared" si="34"/>
        <v>0</v>
      </c>
      <c r="H199" s="148">
        <f t="shared" si="35"/>
        <v>0</v>
      </c>
      <c r="I199" s="149">
        <v>19</v>
      </c>
      <c r="J199" s="148">
        <f t="shared" si="36"/>
        <v>1.9250253292806486E-2</v>
      </c>
      <c r="K199" s="146">
        <v>205</v>
      </c>
      <c r="L199" s="148">
        <f t="shared" si="37"/>
        <v>5.8848858906272424E-3</v>
      </c>
      <c r="M199" s="164">
        <f t="shared" si="38"/>
        <v>8.3783797278112419E-3</v>
      </c>
      <c r="N199" s="171">
        <f t="shared" si="39"/>
        <v>7947.4365127564424</v>
      </c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</row>
    <row r="200" spans="1:26" s="124" customFormat="1" x14ac:dyDescent="0.25">
      <c r="A200" s="167" t="s">
        <v>26</v>
      </c>
      <c r="B200" s="144" t="s">
        <v>252</v>
      </c>
      <c r="C200" s="147">
        <v>141</v>
      </c>
      <c r="D200" s="146">
        <v>1989</v>
      </c>
      <c r="E200" s="146">
        <v>0</v>
      </c>
      <c r="F200" s="146">
        <v>0</v>
      </c>
      <c r="G200" s="146">
        <f t="shared" si="34"/>
        <v>0</v>
      </c>
      <c r="H200" s="148">
        <f t="shared" si="35"/>
        <v>0</v>
      </c>
      <c r="I200" s="149">
        <v>0</v>
      </c>
      <c r="J200" s="148">
        <f t="shared" si="36"/>
        <v>0</v>
      </c>
      <c r="K200" s="146">
        <v>6</v>
      </c>
      <c r="L200" s="148">
        <f t="shared" si="37"/>
        <v>1.7224056265250466E-4</v>
      </c>
      <c r="M200" s="164">
        <f t="shared" si="38"/>
        <v>5.7413520884168217E-5</v>
      </c>
      <c r="N200" s="171">
        <f t="shared" si="39"/>
        <v>54.460447846035237</v>
      </c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</row>
    <row r="201" spans="1:26" s="124" customFormat="1" x14ac:dyDescent="0.25">
      <c r="A201" s="167" t="s">
        <v>26</v>
      </c>
      <c r="B201" s="144" t="s">
        <v>253</v>
      </c>
      <c r="C201" s="147">
        <v>296</v>
      </c>
      <c r="D201" s="146">
        <v>1990</v>
      </c>
      <c r="E201" s="146">
        <v>0</v>
      </c>
      <c r="F201" s="146">
        <v>0</v>
      </c>
      <c r="G201" s="146">
        <f t="shared" si="34"/>
        <v>0</v>
      </c>
      <c r="H201" s="148">
        <f t="shared" si="35"/>
        <v>0</v>
      </c>
      <c r="I201" s="149">
        <v>0</v>
      </c>
      <c r="J201" s="148">
        <f t="shared" si="36"/>
        <v>0</v>
      </c>
      <c r="K201" s="146">
        <v>11</v>
      </c>
      <c r="L201" s="148">
        <f t="shared" si="37"/>
        <v>3.1577436486292519E-4</v>
      </c>
      <c r="M201" s="164">
        <f t="shared" si="38"/>
        <v>1.0525812162097506E-4</v>
      </c>
      <c r="N201" s="171">
        <f t="shared" si="39"/>
        <v>99.844154384397925</v>
      </c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</row>
    <row r="202" spans="1:26" s="124" customFormat="1" x14ac:dyDescent="0.25">
      <c r="A202" s="167" t="s">
        <v>26</v>
      </c>
      <c r="B202" s="144" t="s">
        <v>254</v>
      </c>
      <c r="C202" s="147">
        <v>306</v>
      </c>
      <c r="D202" s="146">
        <v>1991</v>
      </c>
      <c r="E202" s="146">
        <v>0</v>
      </c>
      <c r="F202" s="146">
        <v>0</v>
      </c>
      <c r="G202" s="146">
        <f t="shared" si="34"/>
        <v>0</v>
      </c>
      <c r="H202" s="148">
        <f t="shared" si="35"/>
        <v>0</v>
      </c>
      <c r="I202" s="149">
        <v>0</v>
      </c>
      <c r="J202" s="148">
        <f t="shared" si="36"/>
        <v>0</v>
      </c>
      <c r="K202" s="146">
        <v>131</v>
      </c>
      <c r="L202" s="148">
        <f t="shared" si="37"/>
        <v>3.7605856179130184E-3</v>
      </c>
      <c r="M202" s="164">
        <f t="shared" si="38"/>
        <v>1.2535285393043395E-3</v>
      </c>
      <c r="N202" s="171">
        <f t="shared" si="39"/>
        <v>1189.0531113051027</v>
      </c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</row>
    <row r="203" spans="1:26" s="124" customFormat="1" x14ac:dyDescent="0.25">
      <c r="A203" s="167" t="s">
        <v>26</v>
      </c>
      <c r="B203" s="144" t="s">
        <v>255</v>
      </c>
      <c r="C203" s="147">
        <v>77</v>
      </c>
      <c r="D203" s="146">
        <v>1992</v>
      </c>
      <c r="E203" s="146">
        <v>0</v>
      </c>
      <c r="F203" s="146">
        <v>0</v>
      </c>
      <c r="G203" s="146">
        <f t="shared" si="34"/>
        <v>0</v>
      </c>
      <c r="H203" s="148">
        <f t="shared" si="35"/>
        <v>0</v>
      </c>
      <c r="I203" s="149">
        <v>0</v>
      </c>
      <c r="J203" s="148">
        <f t="shared" si="36"/>
        <v>0</v>
      </c>
      <c r="K203" s="146">
        <v>0</v>
      </c>
      <c r="L203" s="148">
        <f t="shared" si="37"/>
        <v>0</v>
      </c>
      <c r="M203" s="164">
        <f t="shared" si="38"/>
        <v>0</v>
      </c>
      <c r="N203" s="171">
        <f t="shared" si="39"/>
        <v>0</v>
      </c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</row>
    <row r="204" spans="1:26" s="124" customFormat="1" x14ac:dyDescent="0.25">
      <c r="A204" s="167" t="s">
        <v>26</v>
      </c>
      <c r="B204" s="144" t="s">
        <v>256</v>
      </c>
      <c r="C204" s="147">
        <v>237</v>
      </c>
      <c r="D204" s="146">
        <v>1994</v>
      </c>
      <c r="E204" s="146">
        <v>0</v>
      </c>
      <c r="F204" s="146">
        <v>0</v>
      </c>
      <c r="G204" s="146">
        <f t="shared" si="34"/>
        <v>0</v>
      </c>
      <c r="H204" s="148">
        <f t="shared" si="35"/>
        <v>0</v>
      </c>
      <c r="I204" s="149">
        <v>0</v>
      </c>
      <c r="J204" s="148">
        <f t="shared" si="36"/>
        <v>0</v>
      </c>
      <c r="K204" s="146">
        <v>0</v>
      </c>
      <c r="L204" s="148">
        <f t="shared" si="37"/>
        <v>0</v>
      </c>
      <c r="M204" s="164">
        <f t="shared" si="38"/>
        <v>0</v>
      </c>
      <c r="N204" s="171">
        <f t="shared" si="39"/>
        <v>0</v>
      </c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</row>
    <row r="205" spans="1:26" s="124" customFormat="1" x14ac:dyDescent="0.25">
      <c r="A205" s="167" t="s">
        <v>26</v>
      </c>
      <c r="B205" s="172" t="s">
        <v>257</v>
      </c>
      <c r="C205" s="147"/>
      <c r="D205" s="146"/>
      <c r="E205" s="146">
        <v>1</v>
      </c>
      <c r="F205" s="146">
        <v>0</v>
      </c>
      <c r="G205" s="146">
        <f t="shared" si="34"/>
        <v>1</v>
      </c>
      <c r="H205" s="148">
        <f t="shared" si="35"/>
        <v>8.4317032040472171E-4</v>
      </c>
      <c r="I205" s="149">
        <v>0</v>
      </c>
      <c r="J205" s="148">
        <f t="shared" si="36"/>
        <v>0</v>
      </c>
      <c r="K205" s="146">
        <v>0</v>
      </c>
      <c r="L205" s="148">
        <f t="shared" si="37"/>
        <v>0</v>
      </c>
      <c r="M205" s="164">
        <f t="shared" si="38"/>
        <v>2.8105677346824059E-4</v>
      </c>
      <c r="N205" s="171">
        <f t="shared" si="39"/>
        <v>266.60057626709352</v>
      </c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spans="1:26" s="124" customFormat="1" x14ac:dyDescent="0.25">
      <c r="A206" s="167" t="s">
        <v>26</v>
      </c>
      <c r="B206" s="144" t="s">
        <v>121</v>
      </c>
      <c r="C206" s="147">
        <v>479</v>
      </c>
      <c r="D206" s="146">
        <v>2028</v>
      </c>
      <c r="E206" s="146">
        <v>0</v>
      </c>
      <c r="F206" s="146">
        <v>0</v>
      </c>
      <c r="G206" s="146">
        <f t="shared" si="34"/>
        <v>0</v>
      </c>
      <c r="H206" s="148">
        <f t="shared" si="35"/>
        <v>0</v>
      </c>
      <c r="I206" s="149">
        <v>0</v>
      </c>
      <c r="J206" s="148">
        <f t="shared" si="36"/>
        <v>0</v>
      </c>
      <c r="K206" s="146">
        <v>12</v>
      </c>
      <c r="L206" s="148">
        <f t="shared" si="37"/>
        <v>3.4448112530500931E-4</v>
      </c>
      <c r="M206" s="164">
        <f t="shared" si="38"/>
        <v>1.1482704176833643E-4</v>
      </c>
      <c r="N206" s="171">
        <f t="shared" si="39"/>
        <v>108.92089569207047</v>
      </c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</row>
    <row r="207" spans="1:26" s="124" customFormat="1" x14ac:dyDescent="0.25">
      <c r="A207" s="167" t="s">
        <v>26</v>
      </c>
      <c r="B207" s="144" t="s">
        <v>258</v>
      </c>
      <c r="C207" s="146">
        <v>416</v>
      </c>
      <c r="D207" s="146">
        <v>2040</v>
      </c>
      <c r="E207" s="146">
        <v>0</v>
      </c>
      <c r="F207" s="146">
        <v>0</v>
      </c>
      <c r="G207" s="146">
        <f t="shared" si="34"/>
        <v>0</v>
      </c>
      <c r="H207" s="148">
        <f t="shared" si="35"/>
        <v>0</v>
      </c>
      <c r="I207" s="149">
        <v>0</v>
      </c>
      <c r="J207" s="148">
        <f t="shared" si="36"/>
        <v>0</v>
      </c>
      <c r="K207" s="146">
        <v>0</v>
      </c>
      <c r="L207" s="148">
        <f t="shared" si="37"/>
        <v>0</v>
      </c>
      <c r="M207" s="164">
        <f t="shared" si="38"/>
        <v>0</v>
      </c>
      <c r="N207" s="171">
        <f t="shared" si="39"/>
        <v>0</v>
      </c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</row>
    <row r="208" spans="1:26" s="124" customFormat="1" x14ac:dyDescent="0.25">
      <c r="A208" s="167" t="s">
        <v>26</v>
      </c>
      <c r="B208" s="144" t="s">
        <v>259</v>
      </c>
      <c r="C208" s="147">
        <v>303</v>
      </c>
      <c r="D208" s="146">
        <v>2041</v>
      </c>
      <c r="E208" s="146">
        <v>0</v>
      </c>
      <c r="F208" s="146">
        <v>0</v>
      </c>
      <c r="G208" s="146">
        <f t="shared" si="34"/>
        <v>0</v>
      </c>
      <c r="H208" s="148">
        <f t="shared" si="35"/>
        <v>0</v>
      </c>
      <c r="I208" s="149">
        <v>0</v>
      </c>
      <c r="J208" s="148">
        <f t="shared" si="36"/>
        <v>0</v>
      </c>
      <c r="K208" s="146">
        <v>0</v>
      </c>
      <c r="L208" s="148">
        <f t="shared" si="37"/>
        <v>0</v>
      </c>
      <c r="M208" s="164">
        <f t="shared" si="38"/>
        <v>0</v>
      </c>
      <c r="N208" s="171">
        <f t="shared" si="39"/>
        <v>0</v>
      </c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</row>
    <row r="209" spans="1:26" s="124" customFormat="1" x14ac:dyDescent="0.25">
      <c r="A209" s="167" t="s">
        <v>26</v>
      </c>
      <c r="B209" s="144" t="s">
        <v>260</v>
      </c>
      <c r="C209" s="146">
        <v>415</v>
      </c>
      <c r="D209" s="146">
        <v>2042</v>
      </c>
      <c r="E209" s="146">
        <v>0</v>
      </c>
      <c r="F209" s="146">
        <v>0</v>
      </c>
      <c r="G209" s="146">
        <f t="shared" si="34"/>
        <v>0</v>
      </c>
      <c r="H209" s="148">
        <f t="shared" si="35"/>
        <v>0</v>
      </c>
      <c r="I209" s="149">
        <v>0</v>
      </c>
      <c r="J209" s="148">
        <f t="shared" si="36"/>
        <v>0</v>
      </c>
      <c r="K209" s="146">
        <v>2</v>
      </c>
      <c r="L209" s="148">
        <f t="shared" si="37"/>
        <v>5.7413520884168223E-5</v>
      </c>
      <c r="M209" s="164">
        <f t="shared" si="38"/>
        <v>1.913784029472274E-5</v>
      </c>
      <c r="N209" s="171">
        <f t="shared" si="39"/>
        <v>18.15348261534508</v>
      </c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</row>
    <row r="210" spans="1:26" s="124" customFormat="1" x14ac:dyDescent="0.25">
      <c r="A210" s="167" t="s">
        <v>26</v>
      </c>
      <c r="B210" s="144" t="s">
        <v>261</v>
      </c>
      <c r="C210" s="147">
        <v>294</v>
      </c>
      <c r="D210" s="146">
        <v>2043</v>
      </c>
      <c r="E210" s="146">
        <v>0</v>
      </c>
      <c r="F210" s="146">
        <v>0</v>
      </c>
      <c r="G210" s="146">
        <f t="shared" si="34"/>
        <v>0</v>
      </c>
      <c r="H210" s="148">
        <f t="shared" si="35"/>
        <v>0</v>
      </c>
      <c r="I210" s="149">
        <v>0</v>
      </c>
      <c r="J210" s="148">
        <f t="shared" si="36"/>
        <v>0</v>
      </c>
      <c r="K210" s="146">
        <v>10</v>
      </c>
      <c r="L210" s="148">
        <f t="shared" si="37"/>
        <v>2.8706760442084113E-4</v>
      </c>
      <c r="M210" s="164">
        <f t="shared" si="38"/>
        <v>9.568920147361371E-5</v>
      </c>
      <c r="N210" s="171">
        <f t="shared" si="39"/>
        <v>90.767413076725404</v>
      </c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</row>
    <row r="211" spans="1:26" s="124" customFormat="1" x14ac:dyDescent="0.25">
      <c r="A211" s="167" t="s">
        <v>26</v>
      </c>
      <c r="B211" s="149" t="s">
        <v>235</v>
      </c>
      <c r="C211" s="147"/>
      <c r="D211" s="146">
        <v>3702</v>
      </c>
      <c r="E211" s="146">
        <v>0</v>
      </c>
      <c r="F211" s="146">
        <v>0</v>
      </c>
      <c r="G211" s="146">
        <f t="shared" si="34"/>
        <v>0</v>
      </c>
      <c r="H211" s="148">
        <f t="shared" si="35"/>
        <v>0</v>
      </c>
      <c r="I211" s="149">
        <v>0</v>
      </c>
      <c r="J211" s="148">
        <f t="shared" si="36"/>
        <v>0</v>
      </c>
      <c r="K211" s="146">
        <v>0</v>
      </c>
      <c r="L211" s="148">
        <f t="shared" si="37"/>
        <v>0</v>
      </c>
      <c r="M211" s="164">
        <f t="shared" si="38"/>
        <v>0</v>
      </c>
      <c r="N211" s="171">
        <f t="shared" si="39"/>
        <v>0</v>
      </c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spans="1:26" s="124" customFormat="1" x14ac:dyDescent="0.25">
      <c r="A212" s="167" t="s">
        <v>26</v>
      </c>
      <c r="B212" s="144" t="s">
        <v>262</v>
      </c>
      <c r="C212" s="147">
        <v>438</v>
      </c>
      <c r="D212" s="146">
        <v>2072</v>
      </c>
      <c r="E212" s="146">
        <v>0</v>
      </c>
      <c r="F212" s="146">
        <v>0</v>
      </c>
      <c r="G212" s="146">
        <f t="shared" si="34"/>
        <v>0</v>
      </c>
      <c r="H212" s="148">
        <f t="shared" si="35"/>
        <v>0</v>
      </c>
      <c r="I212" s="149">
        <v>0</v>
      </c>
      <c r="J212" s="148">
        <f t="shared" si="36"/>
        <v>0</v>
      </c>
      <c r="K212" s="146">
        <v>19</v>
      </c>
      <c r="L212" s="148">
        <f t="shared" si="37"/>
        <v>5.4542844839959809E-4</v>
      </c>
      <c r="M212" s="164">
        <f t="shared" si="38"/>
        <v>1.8180948279986604E-4</v>
      </c>
      <c r="N212" s="171">
        <f t="shared" si="39"/>
        <v>172.45808484577825</v>
      </c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</row>
    <row r="213" spans="1:26" s="124" customFormat="1" x14ac:dyDescent="0.25">
      <c r="A213" s="167" t="s">
        <v>26</v>
      </c>
      <c r="B213" s="144" t="s">
        <v>263</v>
      </c>
      <c r="C213" s="147">
        <v>444</v>
      </c>
      <c r="D213" s="146">
        <v>2076</v>
      </c>
      <c r="E213" s="146">
        <v>0</v>
      </c>
      <c r="F213" s="146">
        <v>0</v>
      </c>
      <c r="G213" s="146">
        <f t="shared" si="34"/>
        <v>0</v>
      </c>
      <c r="H213" s="148">
        <f t="shared" si="35"/>
        <v>0</v>
      </c>
      <c r="I213" s="149">
        <v>0</v>
      </c>
      <c r="J213" s="148">
        <f t="shared" si="36"/>
        <v>0</v>
      </c>
      <c r="K213" s="146">
        <v>14</v>
      </c>
      <c r="L213" s="148">
        <f t="shared" si="37"/>
        <v>4.0189464618917755E-4</v>
      </c>
      <c r="M213" s="164">
        <f t="shared" si="38"/>
        <v>1.3396488206305918E-4</v>
      </c>
      <c r="N213" s="171">
        <f t="shared" si="39"/>
        <v>127.07437830741556</v>
      </c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</row>
    <row r="214" spans="1:26" s="124" customFormat="1" x14ac:dyDescent="0.25">
      <c r="A214" s="167" t="s">
        <v>26</v>
      </c>
      <c r="B214" s="144" t="s">
        <v>264</v>
      </c>
      <c r="C214" s="147">
        <v>487</v>
      </c>
      <c r="D214" s="146">
        <v>2077</v>
      </c>
      <c r="E214" s="146">
        <v>0</v>
      </c>
      <c r="F214" s="146">
        <v>0</v>
      </c>
      <c r="G214" s="146">
        <f t="shared" si="34"/>
        <v>0</v>
      </c>
      <c r="H214" s="148">
        <f t="shared" si="35"/>
        <v>0</v>
      </c>
      <c r="I214" s="149">
        <v>0</v>
      </c>
      <c r="J214" s="148">
        <f t="shared" si="36"/>
        <v>0</v>
      </c>
      <c r="K214" s="146">
        <v>8</v>
      </c>
      <c r="L214" s="148">
        <f t="shared" si="37"/>
        <v>2.2965408353667289E-4</v>
      </c>
      <c r="M214" s="164">
        <f t="shared" si="38"/>
        <v>7.655136117889096E-5</v>
      </c>
      <c r="N214" s="171">
        <f t="shared" si="39"/>
        <v>72.61393046138032</v>
      </c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</row>
    <row r="215" spans="1:26" s="124" customFormat="1" x14ac:dyDescent="0.25">
      <c r="A215" s="167" t="s">
        <v>26</v>
      </c>
      <c r="B215" s="144" t="s">
        <v>265</v>
      </c>
      <c r="C215" s="147"/>
      <c r="D215" s="146">
        <v>9918</v>
      </c>
      <c r="E215" s="146">
        <v>1</v>
      </c>
      <c r="F215" s="146">
        <v>0</v>
      </c>
      <c r="G215" s="146">
        <f t="shared" si="34"/>
        <v>1</v>
      </c>
      <c r="H215" s="148">
        <f t="shared" si="35"/>
        <v>8.4317032040472171E-4</v>
      </c>
      <c r="I215" s="149">
        <v>0</v>
      </c>
      <c r="J215" s="148">
        <f t="shared" si="36"/>
        <v>0</v>
      </c>
      <c r="K215" s="146">
        <v>14</v>
      </c>
      <c r="L215" s="148">
        <f t="shared" si="37"/>
        <v>4.0189464618917755E-4</v>
      </c>
      <c r="M215" s="164">
        <f t="shared" si="38"/>
        <v>4.1502165553129977E-4</v>
      </c>
      <c r="N215" s="171">
        <f t="shared" si="39"/>
        <v>393.67495457450906</v>
      </c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</row>
    <row r="216" spans="1:26" s="124" customFormat="1" x14ac:dyDescent="0.25">
      <c r="A216" s="167" t="s">
        <v>26</v>
      </c>
      <c r="B216" s="144" t="s">
        <v>266</v>
      </c>
      <c r="C216" s="147">
        <v>439</v>
      </c>
      <c r="D216" s="146">
        <v>2078</v>
      </c>
      <c r="E216" s="146">
        <v>0</v>
      </c>
      <c r="F216" s="146">
        <v>0</v>
      </c>
      <c r="G216" s="146">
        <f t="shared" si="34"/>
        <v>0</v>
      </c>
      <c r="H216" s="148">
        <f t="shared" ref="H216:H243" si="40">+G216/$G$535</f>
        <v>0</v>
      </c>
      <c r="I216" s="149">
        <v>0</v>
      </c>
      <c r="J216" s="148">
        <f t="shared" ref="J216:J243" si="41">+I216/$I$535</f>
        <v>0</v>
      </c>
      <c r="K216" s="146">
        <v>130</v>
      </c>
      <c r="L216" s="148">
        <f t="shared" ref="L216:L243" si="42">+K216/$K$535</f>
        <v>3.7318788574709342E-3</v>
      </c>
      <c r="M216" s="164">
        <f t="shared" si="38"/>
        <v>1.2439596191569781E-3</v>
      </c>
      <c r="N216" s="171">
        <f t="shared" si="39"/>
        <v>1179.9763699974301</v>
      </c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</row>
    <row r="217" spans="1:26" s="124" customFormat="1" x14ac:dyDescent="0.25">
      <c r="A217" s="167" t="s">
        <v>26</v>
      </c>
      <c r="B217" s="144" t="s">
        <v>267</v>
      </c>
      <c r="C217" s="147">
        <v>447</v>
      </c>
      <c r="D217" s="146">
        <v>2079</v>
      </c>
      <c r="E217" s="146">
        <v>7</v>
      </c>
      <c r="F217" s="146">
        <v>0</v>
      </c>
      <c r="G217" s="146">
        <f t="shared" si="34"/>
        <v>7</v>
      </c>
      <c r="H217" s="148">
        <f t="shared" si="40"/>
        <v>5.902192242833052E-3</v>
      </c>
      <c r="I217" s="149">
        <v>0</v>
      </c>
      <c r="J217" s="148">
        <f t="shared" si="41"/>
        <v>0</v>
      </c>
      <c r="K217" s="146">
        <v>119</v>
      </c>
      <c r="L217" s="148">
        <f t="shared" si="42"/>
        <v>3.4161044926080092E-3</v>
      </c>
      <c r="M217" s="164">
        <f t="shared" si="38"/>
        <v>3.1060989118136869E-3</v>
      </c>
      <c r="N217" s="171">
        <f t="shared" si="39"/>
        <v>2946.3362494826865</v>
      </c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</row>
    <row r="218" spans="1:26" s="124" customFormat="1" x14ac:dyDescent="0.25">
      <c r="A218" s="167" t="s">
        <v>26</v>
      </c>
      <c r="B218" s="144" t="s">
        <v>268</v>
      </c>
      <c r="C218" s="147">
        <v>448</v>
      </c>
      <c r="D218" s="146">
        <v>2080</v>
      </c>
      <c r="E218" s="146">
        <v>0</v>
      </c>
      <c r="F218" s="146">
        <v>0</v>
      </c>
      <c r="G218" s="146">
        <f t="shared" si="34"/>
        <v>0</v>
      </c>
      <c r="H218" s="148">
        <f t="shared" si="40"/>
        <v>0</v>
      </c>
      <c r="I218" s="149">
        <v>0</v>
      </c>
      <c r="J218" s="148">
        <f t="shared" si="41"/>
        <v>0</v>
      </c>
      <c r="K218" s="146">
        <v>135</v>
      </c>
      <c r="L218" s="148">
        <f t="shared" si="42"/>
        <v>3.8754126596813551E-3</v>
      </c>
      <c r="M218" s="164">
        <f t="shared" si="38"/>
        <v>1.291804219893785E-3</v>
      </c>
      <c r="N218" s="171">
        <f t="shared" si="39"/>
        <v>1225.3600765357928</v>
      </c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</row>
    <row r="219" spans="1:26" s="124" customFormat="1" x14ac:dyDescent="0.25">
      <c r="A219" s="167" t="s">
        <v>26</v>
      </c>
      <c r="B219" s="144" t="s">
        <v>269</v>
      </c>
      <c r="C219" s="146">
        <v>538</v>
      </c>
      <c r="D219" s="146">
        <v>2081</v>
      </c>
      <c r="E219" s="146">
        <v>0</v>
      </c>
      <c r="F219" s="146">
        <v>0</v>
      </c>
      <c r="G219" s="146">
        <f t="shared" si="34"/>
        <v>0</v>
      </c>
      <c r="H219" s="148">
        <f t="shared" si="40"/>
        <v>0</v>
      </c>
      <c r="I219" s="149">
        <v>0</v>
      </c>
      <c r="J219" s="148">
        <f t="shared" si="41"/>
        <v>0</v>
      </c>
      <c r="K219" s="146">
        <v>149</v>
      </c>
      <c r="L219" s="148">
        <f t="shared" si="42"/>
        <v>4.2773073058705322E-3</v>
      </c>
      <c r="M219" s="164">
        <f t="shared" si="38"/>
        <v>1.4257691019568441E-3</v>
      </c>
      <c r="N219" s="171">
        <f t="shared" si="39"/>
        <v>1352.4344548432084</v>
      </c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</row>
    <row r="220" spans="1:26" s="124" customFormat="1" x14ac:dyDescent="0.25">
      <c r="A220" s="167" t="s">
        <v>26</v>
      </c>
      <c r="B220" s="144" t="s">
        <v>270</v>
      </c>
      <c r="C220" s="147">
        <v>85</v>
      </c>
      <c r="D220" s="146">
        <v>2082</v>
      </c>
      <c r="E220" s="146">
        <v>43</v>
      </c>
      <c r="F220" s="146">
        <v>0</v>
      </c>
      <c r="G220" s="146">
        <f t="shared" si="34"/>
        <v>43</v>
      </c>
      <c r="H220" s="148">
        <f t="shared" si="40"/>
        <v>3.6256323777403038E-2</v>
      </c>
      <c r="I220" s="149">
        <v>0</v>
      </c>
      <c r="J220" s="148">
        <f t="shared" si="41"/>
        <v>0</v>
      </c>
      <c r="K220" s="146">
        <v>2676</v>
      </c>
      <c r="L220" s="148">
        <f t="shared" si="42"/>
        <v>7.6819290943017079E-2</v>
      </c>
      <c r="M220" s="164">
        <f t="shared" si="38"/>
        <v>3.7691871573473375E-2</v>
      </c>
      <c r="N220" s="171">
        <f t="shared" si="39"/>
        <v>35753.184518816743</v>
      </c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</row>
    <row r="221" spans="1:26" s="124" customFormat="1" x14ac:dyDescent="0.25">
      <c r="A221" s="167" t="s">
        <v>26</v>
      </c>
      <c r="B221" s="144" t="s">
        <v>271</v>
      </c>
      <c r="C221" s="147">
        <v>449</v>
      </c>
      <c r="D221" s="146">
        <v>2083</v>
      </c>
      <c r="E221" s="146">
        <v>4</v>
      </c>
      <c r="F221" s="146">
        <v>0</v>
      </c>
      <c r="G221" s="146">
        <f t="shared" si="34"/>
        <v>4</v>
      </c>
      <c r="H221" s="148">
        <f t="shared" si="40"/>
        <v>3.3726812816188868E-3</v>
      </c>
      <c r="I221" s="149">
        <v>0</v>
      </c>
      <c r="J221" s="148">
        <f t="shared" si="41"/>
        <v>0</v>
      </c>
      <c r="K221" s="146">
        <v>326</v>
      </c>
      <c r="L221" s="148">
        <f t="shared" si="42"/>
        <v>9.3584039041194195E-3</v>
      </c>
      <c r="M221" s="164">
        <f t="shared" si="38"/>
        <v>4.2436950619127688E-3</v>
      </c>
      <c r="N221" s="171">
        <f t="shared" si="39"/>
        <v>4025.4199713696216</v>
      </c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</row>
    <row r="222" spans="1:26" s="124" customFormat="1" x14ac:dyDescent="0.25">
      <c r="A222" s="167" t="s">
        <v>26</v>
      </c>
      <c r="B222" s="144" t="s">
        <v>272</v>
      </c>
      <c r="C222" s="147">
        <v>505</v>
      </c>
      <c r="D222" s="146">
        <v>2114</v>
      </c>
      <c r="E222" s="146">
        <v>0</v>
      </c>
      <c r="F222" s="146">
        <v>0</v>
      </c>
      <c r="G222" s="146">
        <f t="shared" si="34"/>
        <v>0</v>
      </c>
      <c r="H222" s="148">
        <f t="shared" si="40"/>
        <v>0</v>
      </c>
      <c r="I222" s="149">
        <v>0</v>
      </c>
      <c r="J222" s="148">
        <f t="shared" si="41"/>
        <v>0</v>
      </c>
      <c r="K222" s="146">
        <v>19</v>
      </c>
      <c r="L222" s="148">
        <f t="shared" si="42"/>
        <v>5.4542844839959809E-4</v>
      </c>
      <c r="M222" s="164">
        <f t="shared" si="38"/>
        <v>1.8180948279986604E-4</v>
      </c>
      <c r="N222" s="171">
        <f t="shared" si="39"/>
        <v>172.45808484577825</v>
      </c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</row>
    <row r="223" spans="1:26" s="124" customFormat="1" x14ac:dyDescent="0.25">
      <c r="A223" s="167" t="s">
        <v>26</v>
      </c>
      <c r="B223" s="144" t="s">
        <v>273</v>
      </c>
      <c r="C223" s="147">
        <v>380</v>
      </c>
      <c r="D223" s="146">
        <v>2195</v>
      </c>
      <c r="E223" s="146">
        <v>0</v>
      </c>
      <c r="F223" s="146">
        <v>0</v>
      </c>
      <c r="G223" s="146">
        <f t="shared" si="34"/>
        <v>0</v>
      </c>
      <c r="H223" s="148">
        <f t="shared" si="40"/>
        <v>0</v>
      </c>
      <c r="I223" s="149">
        <v>0</v>
      </c>
      <c r="J223" s="148">
        <f t="shared" si="41"/>
        <v>0</v>
      </c>
      <c r="K223" s="146">
        <v>45</v>
      </c>
      <c r="L223" s="148">
        <f t="shared" si="42"/>
        <v>1.291804219893785E-3</v>
      </c>
      <c r="M223" s="164">
        <f t="shared" si="38"/>
        <v>4.3060140663126167E-4</v>
      </c>
      <c r="N223" s="171">
        <f t="shared" si="39"/>
        <v>408.45335884526429</v>
      </c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spans="1:26" s="124" customFormat="1" x14ac:dyDescent="0.25">
      <c r="A224" s="167" t="s">
        <v>26</v>
      </c>
      <c r="B224" s="144" t="s">
        <v>274</v>
      </c>
      <c r="C224" s="147">
        <v>453</v>
      </c>
      <c r="D224" s="146">
        <v>2319</v>
      </c>
      <c r="E224" s="146">
        <v>0</v>
      </c>
      <c r="F224" s="146">
        <v>0</v>
      </c>
      <c r="G224" s="146">
        <f t="shared" si="34"/>
        <v>0</v>
      </c>
      <c r="H224" s="148">
        <f t="shared" si="40"/>
        <v>0</v>
      </c>
      <c r="I224" s="149">
        <v>0</v>
      </c>
      <c r="J224" s="148">
        <f t="shared" si="41"/>
        <v>0</v>
      </c>
      <c r="K224" s="146">
        <v>0</v>
      </c>
      <c r="L224" s="148">
        <f t="shared" si="42"/>
        <v>0</v>
      </c>
      <c r="M224" s="164">
        <f t="shared" si="38"/>
        <v>0</v>
      </c>
      <c r="N224" s="171">
        <f t="shared" si="39"/>
        <v>0</v>
      </c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spans="1:26" s="124" customFormat="1" x14ac:dyDescent="0.25">
      <c r="A225" s="167" t="s">
        <v>26</v>
      </c>
      <c r="B225" s="144" t="s">
        <v>275</v>
      </c>
      <c r="C225" s="147">
        <v>332</v>
      </c>
      <c r="D225" s="146">
        <v>2320</v>
      </c>
      <c r="E225" s="146">
        <v>0</v>
      </c>
      <c r="F225" s="146">
        <v>0</v>
      </c>
      <c r="G225" s="146">
        <f t="shared" si="34"/>
        <v>0</v>
      </c>
      <c r="H225" s="148">
        <f t="shared" si="40"/>
        <v>0</v>
      </c>
      <c r="I225" s="149">
        <v>0</v>
      </c>
      <c r="J225" s="148">
        <f t="shared" si="41"/>
        <v>0</v>
      </c>
      <c r="K225" s="146">
        <v>0</v>
      </c>
      <c r="L225" s="148">
        <f t="shared" si="42"/>
        <v>0</v>
      </c>
      <c r="M225" s="164">
        <f t="shared" si="38"/>
        <v>0</v>
      </c>
      <c r="N225" s="171">
        <f t="shared" si="39"/>
        <v>0</v>
      </c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spans="1:26" s="124" customFormat="1" x14ac:dyDescent="0.25">
      <c r="A226" s="167" t="s">
        <v>26</v>
      </c>
      <c r="B226" s="144" t="s">
        <v>276</v>
      </c>
      <c r="C226" s="147">
        <v>334</v>
      </c>
      <c r="D226" s="146">
        <v>2321</v>
      </c>
      <c r="E226" s="146">
        <v>0</v>
      </c>
      <c r="F226" s="146">
        <v>0</v>
      </c>
      <c r="G226" s="146">
        <f t="shared" si="34"/>
        <v>0</v>
      </c>
      <c r="H226" s="148">
        <f t="shared" si="40"/>
        <v>0</v>
      </c>
      <c r="I226" s="149">
        <v>0</v>
      </c>
      <c r="J226" s="148">
        <f t="shared" si="41"/>
        <v>0</v>
      </c>
      <c r="K226" s="146">
        <v>3</v>
      </c>
      <c r="L226" s="148">
        <f t="shared" si="42"/>
        <v>8.6120281326252328E-5</v>
      </c>
      <c r="M226" s="164">
        <f t="shared" si="38"/>
        <v>2.8706760442084108E-5</v>
      </c>
      <c r="N226" s="171">
        <f t="shared" si="39"/>
        <v>27.230223923017618</v>
      </c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spans="1:26" s="124" customFormat="1" x14ac:dyDescent="0.25">
      <c r="A227" s="167" t="s">
        <v>26</v>
      </c>
      <c r="B227" s="144" t="s">
        <v>277</v>
      </c>
      <c r="C227" s="146">
        <v>328</v>
      </c>
      <c r="D227" s="146">
        <v>2322</v>
      </c>
      <c r="E227" s="146">
        <v>0</v>
      </c>
      <c r="F227" s="146">
        <v>0</v>
      </c>
      <c r="G227" s="146">
        <f t="shared" si="34"/>
        <v>0</v>
      </c>
      <c r="H227" s="148">
        <f t="shared" si="40"/>
        <v>0</v>
      </c>
      <c r="I227" s="149">
        <v>0</v>
      </c>
      <c r="J227" s="148">
        <f t="shared" si="41"/>
        <v>0</v>
      </c>
      <c r="K227" s="146">
        <v>9</v>
      </c>
      <c r="L227" s="148">
        <f t="shared" si="42"/>
        <v>2.5836084397875701E-4</v>
      </c>
      <c r="M227" s="164">
        <f t="shared" si="38"/>
        <v>8.6120281326252342E-5</v>
      </c>
      <c r="N227" s="171">
        <f t="shared" si="39"/>
        <v>81.690671769052869</v>
      </c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spans="1:26" s="124" customFormat="1" x14ac:dyDescent="0.25">
      <c r="A228" s="167" t="s">
        <v>26</v>
      </c>
      <c r="B228" s="144" t="s">
        <v>278</v>
      </c>
      <c r="C228" s="146">
        <v>297</v>
      </c>
      <c r="D228" s="146">
        <v>2374</v>
      </c>
      <c r="E228" s="146">
        <v>0</v>
      </c>
      <c r="F228" s="146">
        <v>0</v>
      </c>
      <c r="G228" s="146">
        <f t="shared" si="34"/>
        <v>0</v>
      </c>
      <c r="H228" s="148">
        <f t="shared" si="40"/>
        <v>0</v>
      </c>
      <c r="I228" s="149">
        <v>0</v>
      </c>
      <c r="J228" s="148">
        <f t="shared" si="41"/>
        <v>0</v>
      </c>
      <c r="K228" s="146">
        <v>0</v>
      </c>
      <c r="L228" s="148">
        <f t="shared" si="42"/>
        <v>0</v>
      </c>
      <c r="M228" s="164">
        <f t="shared" si="38"/>
        <v>0</v>
      </c>
      <c r="N228" s="171">
        <f t="shared" si="39"/>
        <v>0</v>
      </c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spans="1:26" s="124" customFormat="1" x14ac:dyDescent="0.25">
      <c r="A229" s="167" t="s">
        <v>26</v>
      </c>
      <c r="B229" s="144" t="s">
        <v>279</v>
      </c>
      <c r="C229" s="146">
        <v>486</v>
      </c>
      <c r="D229" s="146">
        <v>2425</v>
      </c>
      <c r="E229" s="146">
        <v>0</v>
      </c>
      <c r="F229" s="146">
        <v>0</v>
      </c>
      <c r="G229" s="146">
        <f t="shared" si="34"/>
        <v>0</v>
      </c>
      <c r="H229" s="148">
        <f t="shared" si="40"/>
        <v>0</v>
      </c>
      <c r="I229" s="149">
        <v>0</v>
      </c>
      <c r="J229" s="148">
        <f t="shared" si="41"/>
        <v>0</v>
      </c>
      <c r="K229" s="146">
        <v>0</v>
      </c>
      <c r="L229" s="148">
        <f t="shared" si="42"/>
        <v>0</v>
      </c>
      <c r="M229" s="164">
        <f t="shared" si="38"/>
        <v>0</v>
      </c>
      <c r="N229" s="171">
        <f t="shared" si="39"/>
        <v>0</v>
      </c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spans="1:26" s="124" customFormat="1" x14ac:dyDescent="0.25">
      <c r="A230" s="167" t="s">
        <v>26</v>
      </c>
      <c r="B230" s="144" t="s">
        <v>280</v>
      </c>
      <c r="C230" s="146"/>
      <c r="D230" s="146"/>
      <c r="E230" s="146">
        <v>0</v>
      </c>
      <c r="F230" s="146">
        <v>0</v>
      </c>
      <c r="G230" s="146">
        <f t="shared" si="34"/>
        <v>0</v>
      </c>
      <c r="H230" s="148">
        <f t="shared" si="40"/>
        <v>0</v>
      </c>
      <c r="I230" s="149">
        <v>5</v>
      </c>
      <c r="J230" s="148">
        <f t="shared" si="41"/>
        <v>5.065856129685917E-3</v>
      </c>
      <c r="K230" s="146">
        <v>5</v>
      </c>
      <c r="L230" s="148">
        <f t="shared" si="42"/>
        <v>1.4353380221042057E-4</v>
      </c>
      <c r="M230" s="164">
        <f t="shared" si="38"/>
        <v>1.7364633106321126E-3</v>
      </c>
      <c r="N230" s="171">
        <f t="shared" si="39"/>
        <v>1647.1480604024607</v>
      </c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spans="1:26" s="124" customFormat="1" x14ac:dyDescent="0.25">
      <c r="A231" s="167" t="s">
        <v>26</v>
      </c>
      <c r="B231" s="144" t="s">
        <v>281</v>
      </c>
      <c r="C231" s="146">
        <v>38</v>
      </c>
      <c r="D231" s="146">
        <v>2029</v>
      </c>
      <c r="E231" s="146">
        <v>0</v>
      </c>
      <c r="F231" s="146">
        <v>0</v>
      </c>
      <c r="G231" s="146">
        <f t="shared" si="34"/>
        <v>0</v>
      </c>
      <c r="H231" s="148">
        <f t="shared" si="40"/>
        <v>0</v>
      </c>
      <c r="I231" s="149">
        <v>0</v>
      </c>
      <c r="J231" s="148">
        <f t="shared" si="41"/>
        <v>0</v>
      </c>
      <c r="K231" s="146">
        <v>52</v>
      </c>
      <c r="L231" s="148">
        <f t="shared" si="42"/>
        <v>1.4927515429883737E-3</v>
      </c>
      <c r="M231" s="164">
        <f t="shared" si="38"/>
        <v>4.9758384766279121E-4</v>
      </c>
      <c r="N231" s="171">
        <f t="shared" si="39"/>
        <v>471.99054799897203</v>
      </c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spans="1:26" s="124" customFormat="1" x14ac:dyDescent="0.25">
      <c r="A232" s="167" t="s">
        <v>26</v>
      </c>
      <c r="B232" s="144" t="s">
        <v>282</v>
      </c>
      <c r="C232" s="146"/>
      <c r="D232" s="146">
        <v>19272</v>
      </c>
      <c r="E232" s="146">
        <v>0</v>
      </c>
      <c r="F232" s="146">
        <v>0</v>
      </c>
      <c r="G232" s="146">
        <f t="shared" si="34"/>
        <v>0</v>
      </c>
      <c r="H232" s="148">
        <f t="shared" si="40"/>
        <v>0</v>
      </c>
      <c r="I232" s="149">
        <v>0</v>
      </c>
      <c r="J232" s="148">
        <f t="shared" si="41"/>
        <v>0</v>
      </c>
      <c r="K232" s="146">
        <v>31</v>
      </c>
      <c r="L232" s="148">
        <f t="shared" si="42"/>
        <v>8.899095737046074E-4</v>
      </c>
      <c r="M232" s="164">
        <f t="shared" si="38"/>
        <v>2.9663652456820249E-4</v>
      </c>
      <c r="N232" s="171">
        <f t="shared" si="39"/>
        <v>281.37898053784875</v>
      </c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spans="1:26" s="124" customFormat="1" x14ac:dyDescent="0.25">
      <c r="A233" s="167" t="s">
        <v>26</v>
      </c>
      <c r="B233" s="144" t="s">
        <v>283</v>
      </c>
      <c r="C233" s="146">
        <v>279</v>
      </c>
      <c r="D233" s="146">
        <v>2036</v>
      </c>
      <c r="E233" s="146">
        <v>0</v>
      </c>
      <c r="F233" s="146">
        <v>0</v>
      </c>
      <c r="G233" s="146">
        <f t="shared" si="34"/>
        <v>0</v>
      </c>
      <c r="H233" s="148">
        <f t="shared" si="40"/>
        <v>0</v>
      </c>
      <c r="I233" s="149">
        <v>0</v>
      </c>
      <c r="J233" s="148">
        <f t="shared" si="41"/>
        <v>0</v>
      </c>
      <c r="K233" s="146">
        <v>0</v>
      </c>
      <c r="L233" s="148">
        <f t="shared" si="42"/>
        <v>0</v>
      </c>
      <c r="M233" s="164">
        <f t="shared" si="38"/>
        <v>0</v>
      </c>
      <c r="N233" s="171">
        <f t="shared" si="39"/>
        <v>0</v>
      </c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spans="1:26" s="124" customFormat="1" x14ac:dyDescent="0.25">
      <c r="A234" s="167" t="s">
        <v>26</v>
      </c>
      <c r="B234" s="144" t="s">
        <v>284</v>
      </c>
      <c r="C234" s="146">
        <v>413</v>
      </c>
      <c r="D234" s="146">
        <v>2037</v>
      </c>
      <c r="E234" s="146">
        <v>0</v>
      </c>
      <c r="F234" s="146">
        <v>0</v>
      </c>
      <c r="G234" s="146">
        <f t="shared" si="34"/>
        <v>0</v>
      </c>
      <c r="H234" s="148">
        <f t="shared" si="40"/>
        <v>0</v>
      </c>
      <c r="I234" s="149">
        <v>0</v>
      </c>
      <c r="J234" s="148">
        <f t="shared" si="41"/>
        <v>0</v>
      </c>
      <c r="K234" s="146">
        <v>0</v>
      </c>
      <c r="L234" s="148">
        <f t="shared" si="42"/>
        <v>0</v>
      </c>
      <c r="M234" s="164">
        <f t="shared" si="38"/>
        <v>0</v>
      </c>
      <c r="N234" s="171">
        <f t="shared" si="39"/>
        <v>0</v>
      </c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spans="1:26" s="124" customFormat="1" x14ac:dyDescent="0.25">
      <c r="A235" s="167" t="s">
        <v>26</v>
      </c>
      <c r="B235" s="144" t="s">
        <v>285</v>
      </c>
      <c r="C235" s="146"/>
      <c r="D235" s="146"/>
      <c r="E235" s="146">
        <v>2</v>
      </c>
      <c r="F235" s="146">
        <v>0</v>
      </c>
      <c r="G235" s="146">
        <f t="shared" si="34"/>
        <v>2</v>
      </c>
      <c r="H235" s="148">
        <f t="shared" si="40"/>
        <v>1.6863406408094434E-3</v>
      </c>
      <c r="I235" s="149">
        <v>25</v>
      </c>
      <c r="J235" s="148">
        <f t="shared" si="41"/>
        <v>2.5329280648429583E-2</v>
      </c>
      <c r="K235" s="146">
        <v>426</v>
      </c>
      <c r="L235" s="148">
        <f t="shared" si="42"/>
        <v>1.2229079948327832E-2</v>
      </c>
      <c r="M235" s="164">
        <f t="shared" si="38"/>
        <v>1.3081567079188951E-2</v>
      </c>
      <c r="N235" s="171">
        <f t="shared" si="39"/>
        <v>12408.714718923176</v>
      </c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spans="1:26" s="124" customFormat="1" x14ac:dyDescent="0.25">
      <c r="A236" s="167" t="s">
        <v>26</v>
      </c>
      <c r="B236" s="144" t="s">
        <v>286</v>
      </c>
      <c r="C236" s="146">
        <v>454</v>
      </c>
      <c r="D236" s="146">
        <v>2031</v>
      </c>
      <c r="E236" s="146">
        <v>0</v>
      </c>
      <c r="F236" s="146">
        <v>0</v>
      </c>
      <c r="G236" s="146">
        <f t="shared" si="34"/>
        <v>0</v>
      </c>
      <c r="H236" s="148">
        <f t="shared" si="40"/>
        <v>0</v>
      </c>
      <c r="I236" s="149">
        <v>0</v>
      </c>
      <c r="J236" s="148">
        <f t="shared" si="41"/>
        <v>0</v>
      </c>
      <c r="K236" s="146">
        <v>3</v>
      </c>
      <c r="L236" s="148">
        <f t="shared" si="42"/>
        <v>8.6120281326252328E-5</v>
      </c>
      <c r="M236" s="164">
        <f t="shared" si="38"/>
        <v>2.8706760442084108E-5</v>
      </c>
      <c r="N236" s="171">
        <f t="shared" si="39"/>
        <v>27.230223923017618</v>
      </c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spans="1:26" s="124" customFormat="1" x14ac:dyDescent="0.25">
      <c r="A237" s="167" t="s">
        <v>26</v>
      </c>
      <c r="B237" s="144" t="s">
        <v>287</v>
      </c>
      <c r="C237" s="146">
        <v>483</v>
      </c>
      <c r="D237" s="146">
        <v>2116</v>
      </c>
      <c r="E237" s="146">
        <v>0</v>
      </c>
      <c r="F237" s="146">
        <v>0</v>
      </c>
      <c r="G237" s="146">
        <f t="shared" si="34"/>
        <v>0</v>
      </c>
      <c r="H237" s="148">
        <f t="shared" si="40"/>
        <v>0</v>
      </c>
      <c r="I237" s="149">
        <v>0</v>
      </c>
      <c r="J237" s="148">
        <f t="shared" si="41"/>
        <v>0</v>
      </c>
      <c r="K237" s="146">
        <v>5</v>
      </c>
      <c r="L237" s="148">
        <f t="shared" si="42"/>
        <v>1.4353380221042057E-4</v>
      </c>
      <c r="M237" s="164">
        <f t="shared" si="38"/>
        <v>4.7844600736806855E-5</v>
      </c>
      <c r="N237" s="171">
        <f t="shared" si="39"/>
        <v>45.383706538362702</v>
      </c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spans="1:26" s="124" customFormat="1" x14ac:dyDescent="0.25">
      <c r="A238" s="167" t="s">
        <v>26</v>
      </c>
      <c r="B238" s="144" t="s">
        <v>288</v>
      </c>
      <c r="C238" s="146">
        <v>485</v>
      </c>
      <c r="D238" s="146">
        <v>2117</v>
      </c>
      <c r="E238" s="146">
        <v>4</v>
      </c>
      <c r="F238" s="146">
        <v>0</v>
      </c>
      <c r="G238" s="146">
        <f t="shared" si="34"/>
        <v>4</v>
      </c>
      <c r="H238" s="148">
        <f t="shared" si="40"/>
        <v>3.3726812816188868E-3</v>
      </c>
      <c r="I238" s="149">
        <v>0</v>
      </c>
      <c r="J238" s="148">
        <f t="shared" si="41"/>
        <v>0</v>
      </c>
      <c r="K238" s="146">
        <v>16</v>
      </c>
      <c r="L238" s="148">
        <f t="shared" si="42"/>
        <v>4.5930816707334579E-4</v>
      </c>
      <c r="M238" s="164">
        <f t="shared" si="38"/>
        <v>1.2773298162307442E-3</v>
      </c>
      <c r="N238" s="171">
        <f t="shared" si="39"/>
        <v>1211.6301659911346</v>
      </c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spans="1:26" s="124" customFormat="1" x14ac:dyDescent="0.25">
      <c r="A239" s="167" t="s">
        <v>26</v>
      </c>
      <c r="B239" s="144" t="s">
        <v>289</v>
      </c>
      <c r="C239" s="146">
        <v>484</v>
      </c>
      <c r="D239" s="146">
        <v>2118</v>
      </c>
      <c r="E239" s="146">
        <v>0</v>
      </c>
      <c r="F239" s="146">
        <v>0</v>
      </c>
      <c r="G239" s="146">
        <f t="shared" si="34"/>
        <v>0</v>
      </c>
      <c r="H239" s="148">
        <f t="shared" si="40"/>
        <v>0</v>
      </c>
      <c r="I239" s="149">
        <v>0</v>
      </c>
      <c r="J239" s="148">
        <f t="shared" si="41"/>
        <v>0</v>
      </c>
      <c r="K239" s="146">
        <v>2</v>
      </c>
      <c r="L239" s="148">
        <f t="shared" si="42"/>
        <v>5.7413520884168223E-5</v>
      </c>
      <c r="M239" s="164">
        <f t="shared" si="38"/>
        <v>1.913784029472274E-5</v>
      </c>
      <c r="N239" s="171">
        <f t="shared" si="39"/>
        <v>18.15348261534508</v>
      </c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spans="1:26" s="124" customFormat="1" x14ac:dyDescent="0.25">
      <c r="A240" s="167" t="s">
        <v>26</v>
      </c>
      <c r="B240" s="144" t="s">
        <v>290</v>
      </c>
      <c r="C240" s="146">
        <v>412</v>
      </c>
      <c r="D240" s="146">
        <v>2119</v>
      </c>
      <c r="E240" s="146">
        <v>0</v>
      </c>
      <c r="F240" s="146">
        <v>0</v>
      </c>
      <c r="G240" s="146">
        <f t="shared" si="34"/>
        <v>0</v>
      </c>
      <c r="H240" s="148">
        <f t="shared" si="40"/>
        <v>0</v>
      </c>
      <c r="I240" s="149">
        <v>0</v>
      </c>
      <c r="J240" s="148">
        <f t="shared" si="41"/>
        <v>0</v>
      </c>
      <c r="K240" s="146">
        <v>21</v>
      </c>
      <c r="L240" s="148">
        <f t="shared" si="42"/>
        <v>6.0284196928376632E-4</v>
      </c>
      <c r="M240" s="164">
        <f t="shared" si="38"/>
        <v>2.0094732309458877E-4</v>
      </c>
      <c r="N240" s="171">
        <f t="shared" si="39"/>
        <v>190.61156746112334</v>
      </c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spans="1:26" s="124" customFormat="1" x14ac:dyDescent="0.25">
      <c r="A241" s="167" t="s">
        <v>26</v>
      </c>
      <c r="B241" s="144" t="s">
        <v>291</v>
      </c>
      <c r="C241" s="146">
        <v>348</v>
      </c>
      <c r="D241" s="146">
        <v>2033</v>
      </c>
      <c r="E241" s="146">
        <v>0</v>
      </c>
      <c r="F241" s="146">
        <v>0</v>
      </c>
      <c r="G241" s="146">
        <f t="shared" si="34"/>
        <v>0</v>
      </c>
      <c r="H241" s="148">
        <f t="shared" si="40"/>
        <v>0</v>
      </c>
      <c r="I241" s="149">
        <v>0</v>
      </c>
      <c r="J241" s="148">
        <f t="shared" si="41"/>
        <v>0</v>
      </c>
      <c r="K241" s="146">
        <v>0</v>
      </c>
      <c r="L241" s="148">
        <f t="shared" si="42"/>
        <v>0</v>
      </c>
      <c r="M241" s="164">
        <f t="shared" si="38"/>
        <v>0</v>
      </c>
      <c r="N241" s="171">
        <f t="shared" si="39"/>
        <v>0</v>
      </c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spans="1:26" s="124" customFormat="1" x14ac:dyDescent="0.25">
      <c r="A242" s="167" t="s">
        <v>26</v>
      </c>
      <c r="B242" s="144" t="s">
        <v>292</v>
      </c>
      <c r="C242" s="146">
        <v>482</v>
      </c>
      <c r="D242" s="146">
        <v>2115</v>
      </c>
      <c r="E242" s="146">
        <v>0</v>
      </c>
      <c r="F242" s="146">
        <v>0</v>
      </c>
      <c r="G242" s="146">
        <f t="shared" si="34"/>
        <v>0</v>
      </c>
      <c r="H242" s="148">
        <f t="shared" si="40"/>
        <v>0</v>
      </c>
      <c r="I242" s="149">
        <v>0</v>
      </c>
      <c r="J242" s="148">
        <f t="shared" si="41"/>
        <v>0</v>
      </c>
      <c r="K242" s="146">
        <v>0</v>
      </c>
      <c r="L242" s="148">
        <f t="shared" si="42"/>
        <v>0</v>
      </c>
      <c r="M242" s="164">
        <f t="shared" si="38"/>
        <v>0</v>
      </c>
      <c r="N242" s="171">
        <f t="shared" si="39"/>
        <v>0</v>
      </c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spans="1:26" s="124" customFormat="1" x14ac:dyDescent="0.25">
      <c r="A243" s="159"/>
      <c r="B243" s="168" t="s">
        <v>293</v>
      </c>
      <c r="C243" s="145"/>
      <c r="D243" s="145"/>
      <c r="E243" s="154">
        <f t="shared" ref="E243:G243" si="43">SUM(E184:E242)</f>
        <v>66</v>
      </c>
      <c r="F243" s="154">
        <f t="shared" si="43"/>
        <v>1</v>
      </c>
      <c r="G243" s="162">
        <f t="shared" si="43"/>
        <v>67</v>
      </c>
      <c r="H243" s="163">
        <f t="shared" si="40"/>
        <v>5.6492411467116359E-2</v>
      </c>
      <c r="I243" s="169">
        <f>SUM(I184:I242)</f>
        <v>71</v>
      </c>
      <c r="J243" s="163">
        <f t="shared" si="41"/>
        <v>7.1935157041540021E-2</v>
      </c>
      <c r="K243" s="169">
        <f>SUM(K184:K242)</f>
        <v>7265</v>
      </c>
      <c r="L243" s="163">
        <f t="shared" si="42"/>
        <v>0.20855461461174107</v>
      </c>
      <c r="M243" s="164">
        <f t="shared" si="38"/>
        <v>0.11232739437346582</v>
      </c>
      <c r="N243" s="173">
        <f>SUM(N184:N242)</f>
        <v>106549.81803500644</v>
      </c>
      <c r="O243" s="166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spans="1:26" s="124" customFormat="1" x14ac:dyDescent="0.25">
      <c r="A244" s="167" t="s">
        <v>30</v>
      </c>
      <c r="B244" s="170"/>
      <c r="C244" s="145"/>
      <c r="D244" s="145"/>
      <c r="E244" s="146"/>
      <c r="F244" s="146"/>
      <c r="G244" s="147"/>
      <c r="H244" s="148"/>
      <c r="I244" s="149"/>
      <c r="J244" s="148"/>
      <c r="K244" s="149"/>
      <c r="L244" s="148"/>
      <c r="M244" s="150"/>
      <c r="N244" s="150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spans="1:26" s="124" customFormat="1" x14ac:dyDescent="0.25">
      <c r="A245" s="167" t="s">
        <v>30</v>
      </c>
      <c r="B245" s="152" t="s">
        <v>294</v>
      </c>
      <c r="C245" s="153"/>
      <c r="D245" s="153"/>
      <c r="E245" s="154"/>
      <c r="F245" s="154"/>
      <c r="G245" s="147"/>
      <c r="H245" s="148"/>
      <c r="I245" s="149"/>
      <c r="J245" s="148"/>
      <c r="K245" s="149"/>
      <c r="L245" s="148"/>
      <c r="M245" s="150"/>
      <c r="N245" s="150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spans="1:26" s="124" customFormat="1" x14ac:dyDescent="0.25">
      <c r="A246" s="167" t="s">
        <v>30</v>
      </c>
      <c r="B246" s="144" t="s">
        <v>294</v>
      </c>
      <c r="C246" s="147"/>
      <c r="D246" s="147">
        <v>3691</v>
      </c>
      <c r="E246" s="146">
        <v>0</v>
      </c>
      <c r="F246" s="146">
        <v>0</v>
      </c>
      <c r="G246" s="146">
        <f t="shared" ref="G246:G382" si="44">E246+F246</f>
        <v>0</v>
      </c>
      <c r="H246" s="148">
        <f t="shared" ref="H246:H277" si="45">+G246/$G$535</f>
        <v>0</v>
      </c>
      <c r="I246" s="149">
        <v>0</v>
      </c>
      <c r="J246" s="148">
        <f t="shared" ref="J246:J277" si="46">+I246/$I$535</f>
        <v>0</v>
      </c>
      <c r="K246" s="146">
        <v>0</v>
      </c>
      <c r="L246" s="148">
        <f t="shared" ref="L246:L277" si="47">+K246/$K$535</f>
        <v>0</v>
      </c>
      <c r="M246" s="164">
        <f t="shared" ref="M246:M383" si="48">+(H246+J246+L246)/3</f>
        <v>0</v>
      </c>
      <c r="N246" s="171">
        <f t="shared" ref="N246:N382" si="49">M246*$N$1</f>
        <v>0</v>
      </c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spans="1:26" s="124" customFormat="1" x14ac:dyDescent="0.25">
      <c r="A247" s="167" t="s">
        <v>30</v>
      </c>
      <c r="B247" s="144" t="s">
        <v>295</v>
      </c>
      <c r="C247" s="147">
        <v>229</v>
      </c>
      <c r="D247" s="147">
        <v>1976</v>
      </c>
      <c r="E247" s="146">
        <v>0</v>
      </c>
      <c r="F247" s="146">
        <v>0</v>
      </c>
      <c r="G247" s="146">
        <f t="shared" si="44"/>
        <v>0</v>
      </c>
      <c r="H247" s="148">
        <f t="shared" si="45"/>
        <v>0</v>
      </c>
      <c r="I247" s="149">
        <v>0</v>
      </c>
      <c r="J247" s="148">
        <f t="shared" si="46"/>
        <v>0</v>
      </c>
      <c r="K247" s="146">
        <v>0</v>
      </c>
      <c r="L247" s="148">
        <f t="shared" si="47"/>
        <v>0</v>
      </c>
      <c r="M247" s="164">
        <f t="shared" si="48"/>
        <v>0</v>
      </c>
      <c r="N247" s="171">
        <f t="shared" si="49"/>
        <v>0</v>
      </c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spans="1:26" s="124" customFormat="1" x14ac:dyDescent="0.25">
      <c r="A248" s="167" t="s">
        <v>30</v>
      </c>
      <c r="B248" s="144" t="s">
        <v>296</v>
      </c>
      <c r="C248" s="146">
        <v>186</v>
      </c>
      <c r="D248" s="146">
        <v>1977</v>
      </c>
      <c r="E248" s="146">
        <v>0</v>
      </c>
      <c r="F248" s="146">
        <v>0</v>
      </c>
      <c r="G248" s="146">
        <f t="shared" si="44"/>
        <v>0</v>
      </c>
      <c r="H248" s="148">
        <f t="shared" si="45"/>
        <v>0</v>
      </c>
      <c r="I248" s="149">
        <v>0</v>
      </c>
      <c r="J248" s="148">
        <f t="shared" si="46"/>
        <v>0</v>
      </c>
      <c r="K248" s="146">
        <v>0</v>
      </c>
      <c r="L248" s="148">
        <f t="shared" si="47"/>
        <v>0</v>
      </c>
      <c r="M248" s="164">
        <f t="shared" si="48"/>
        <v>0</v>
      </c>
      <c r="N248" s="171">
        <f t="shared" si="49"/>
        <v>0</v>
      </c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spans="1:26" s="124" customFormat="1" x14ac:dyDescent="0.25">
      <c r="A249" s="167" t="s">
        <v>30</v>
      </c>
      <c r="B249" s="144" t="s">
        <v>297</v>
      </c>
      <c r="C249" s="146">
        <v>307</v>
      </c>
      <c r="D249" s="146">
        <v>1978</v>
      </c>
      <c r="E249" s="146">
        <v>0</v>
      </c>
      <c r="F249" s="146">
        <v>0</v>
      </c>
      <c r="G249" s="146">
        <f t="shared" si="44"/>
        <v>0</v>
      </c>
      <c r="H249" s="148">
        <f t="shared" si="45"/>
        <v>0</v>
      </c>
      <c r="I249" s="149">
        <v>0</v>
      </c>
      <c r="J249" s="148">
        <f t="shared" si="46"/>
        <v>0</v>
      </c>
      <c r="K249" s="146">
        <v>14</v>
      </c>
      <c r="L249" s="148">
        <f t="shared" si="47"/>
        <v>4.0189464618917755E-4</v>
      </c>
      <c r="M249" s="164">
        <f t="shared" si="48"/>
        <v>1.3396488206305918E-4</v>
      </c>
      <c r="N249" s="171">
        <f t="shared" si="49"/>
        <v>127.07437830741556</v>
      </c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spans="1:26" s="124" customFormat="1" x14ac:dyDescent="0.25">
      <c r="A250" s="167" t="s">
        <v>30</v>
      </c>
      <c r="B250" s="144" t="s">
        <v>298</v>
      </c>
      <c r="C250" s="146">
        <v>315</v>
      </c>
      <c r="D250" s="146">
        <v>2003</v>
      </c>
      <c r="E250" s="146">
        <v>0</v>
      </c>
      <c r="F250" s="146">
        <v>0</v>
      </c>
      <c r="G250" s="146">
        <f t="shared" si="44"/>
        <v>0</v>
      </c>
      <c r="H250" s="148">
        <f t="shared" si="45"/>
        <v>0</v>
      </c>
      <c r="I250" s="149">
        <v>0</v>
      </c>
      <c r="J250" s="148">
        <f t="shared" si="46"/>
        <v>0</v>
      </c>
      <c r="K250" s="146">
        <v>26</v>
      </c>
      <c r="L250" s="148">
        <f t="shared" si="47"/>
        <v>7.4637577149418686E-4</v>
      </c>
      <c r="M250" s="164">
        <f t="shared" si="48"/>
        <v>2.487919238313956E-4</v>
      </c>
      <c r="N250" s="171">
        <f t="shared" si="49"/>
        <v>235.99527399948602</v>
      </c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spans="1:26" s="124" customFormat="1" x14ac:dyDescent="0.25">
      <c r="A251" s="167" t="s">
        <v>30</v>
      </c>
      <c r="B251" s="144" t="s">
        <v>299</v>
      </c>
      <c r="C251" s="146">
        <v>401</v>
      </c>
      <c r="D251" s="146">
        <v>2004</v>
      </c>
      <c r="E251" s="146">
        <v>0</v>
      </c>
      <c r="F251" s="146">
        <v>0</v>
      </c>
      <c r="G251" s="146">
        <f t="shared" si="44"/>
        <v>0</v>
      </c>
      <c r="H251" s="148">
        <f t="shared" si="45"/>
        <v>0</v>
      </c>
      <c r="I251" s="149">
        <v>0</v>
      </c>
      <c r="J251" s="148">
        <f t="shared" si="46"/>
        <v>0</v>
      </c>
      <c r="K251" s="146">
        <v>0</v>
      </c>
      <c r="L251" s="148">
        <f t="shared" si="47"/>
        <v>0</v>
      </c>
      <c r="M251" s="164">
        <f t="shared" si="48"/>
        <v>0</v>
      </c>
      <c r="N251" s="171">
        <f t="shared" si="49"/>
        <v>0</v>
      </c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spans="1:26" s="124" customFormat="1" x14ac:dyDescent="0.25">
      <c r="A252" s="167" t="s">
        <v>30</v>
      </c>
      <c r="B252" s="144" t="s">
        <v>300</v>
      </c>
      <c r="C252" s="174">
        <v>400</v>
      </c>
      <c r="D252" s="174">
        <v>2005</v>
      </c>
      <c r="E252" s="146">
        <v>0</v>
      </c>
      <c r="F252" s="146">
        <v>0</v>
      </c>
      <c r="G252" s="146">
        <f t="shared" si="44"/>
        <v>0</v>
      </c>
      <c r="H252" s="148">
        <f t="shared" si="45"/>
        <v>0</v>
      </c>
      <c r="I252" s="149">
        <v>0</v>
      </c>
      <c r="J252" s="148">
        <f t="shared" si="46"/>
        <v>0</v>
      </c>
      <c r="K252" s="146">
        <v>1</v>
      </c>
      <c r="L252" s="148">
        <f t="shared" si="47"/>
        <v>2.8706760442084112E-5</v>
      </c>
      <c r="M252" s="164">
        <f t="shared" si="48"/>
        <v>9.56892014736137E-6</v>
      </c>
      <c r="N252" s="171">
        <f t="shared" si="49"/>
        <v>9.0767413076725401</v>
      </c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spans="1:26" s="124" customFormat="1" x14ac:dyDescent="0.25">
      <c r="A253" s="167" t="s">
        <v>30</v>
      </c>
      <c r="B253" s="144" t="s">
        <v>301</v>
      </c>
      <c r="C253" s="146">
        <v>83</v>
      </c>
      <c r="D253" s="146">
        <v>2006</v>
      </c>
      <c r="E253" s="146">
        <v>0</v>
      </c>
      <c r="F253" s="146">
        <v>0</v>
      </c>
      <c r="G253" s="146">
        <f t="shared" si="44"/>
        <v>0</v>
      </c>
      <c r="H253" s="148">
        <f t="shared" si="45"/>
        <v>0</v>
      </c>
      <c r="I253" s="149">
        <v>12</v>
      </c>
      <c r="J253" s="148">
        <f t="shared" si="46"/>
        <v>1.2158054711246201E-2</v>
      </c>
      <c r="K253" s="146">
        <v>67</v>
      </c>
      <c r="L253" s="148">
        <f t="shared" si="47"/>
        <v>1.9233529496196354E-3</v>
      </c>
      <c r="M253" s="164">
        <f t="shared" si="48"/>
        <v>4.6938025536219456E-3</v>
      </c>
      <c r="N253" s="171">
        <f t="shared" si="49"/>
        <v>4452.3761168878955</v>
      </c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spans="1:26" s="124" customFormat="1" x14ac:dyDescent="0.25">
      <c r="A254" s="167" t="s">
        <v>30</v>
      </c>
      <c r="B254" s="144" t="s">
        <v>302</v>
      </c>
      <c r="C254" s="146">
        <v>397</v>
      </c>
      <c r="D254" s="146">
        <v>2007</v>
      </c>
      <c r="E254" s="146">
        <v>0</v>
      </c>
      <c r="F254" s="146">
        <v>0</v>
      </c>
      <c r="G254" s="146">
        <f t="shared" si="44"/>
        <v>0</v>
      </c>
      <c r="H254" s="148">
        <f t="shared" si="45"/>
        <v>0</v>
      </c>
      <c r="I254" s="149">
        <v>0</v>
      </c>
      <c r="J254" s="148">
        <f t="shared" si="46"/>
        <v>0</v>
      </c>
      <c r="K254" s="146">
        <v>0</v>
      </c>
      <c r="L254" s="148">
        <f t="shared" si="47"/>
        <v>0</v>
      </c>
      <c r="M254" s="164">
        <f t="shared" si="48"/>
        <v>0</v>
      </c>
      <c r="N254" s="171">
        <f t="shared" si="49"/>
        <v>0</v>
      </c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spans="1:26" s="124" customFormat="1" x14ac:dyDescent="0.25">
      <c r="A255" s="167" t="s">
        <v>30</v>
      </c>
      <c r="B255" s="144" t="s">
        <v>303</v>
      </c>
      <c r="C255" s="146">
        <v>48</v>
      </c>
      <c r="D255" s="146">
        <v>2008</v>
      </c>
      <c r="E255" s="146">
        <v>5</v>
      </c>
      <c r="F255" s="146">
        <v>0</v>
      </c>
      <c r="G255" s="146">
        <f t="shared" si="44"/>
        <v>5</v>
      </c>
      <c r="H255" s="148">
        <f t="shared" si="45"/>
        <v>4.2158516020236085E-3</v>
      </c>
      <c r="I255" s="149">
        <v>0</v>
      </c>
      <c r="J255" s="148">
        <f t="shared" si="46"/>
        <v>0</v>
      </c>
      <c r="K255" s="146">
        <v>136</v>
      </c>
      <c r="L255" s="148">
        <f t="shared" si="47"/>
        <v>3.9041194201234392E-3</v>
      </c>
      <c r="M255" s="164">
        <f t="shared" si="48"/>
        <v>2.7066570073823494E-3</v>
      </c>
      <c r="N255" s="171">
        <f t="shared" si="49"/>
        <v>2567.4396991789331</v>
      </c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spans="1:26" s="124" customFormat="1" x14ac:dyDescent="0.25">
      <c r="A256" s="167" t="s">
        <v>30</v>
      </c>
      <c r="B256" s="144" t="s">
        <v>304</v>
      </c>
      <c r="C256" s="146">
        <v>144</v>
      </c>
      <c r="D256" s="146">
        <v>2014</v>
      </c>
      <c r="E256" s="146">
        <v>0</v>
      </c>
      <c r="F256" s="146">
        <v>0</v>
      </c>
      <c r="G256" s="146">
        <f t="shared" si="44"/>
        <v>0</v>
      </c>
      <c r="H256" s="148">
        <f t="shared" si="45"/>
        <v>0</v>
      </c>
      <c r="I256" s="149">
        <v>2</v>
      </c>
      <c r="J256" s="148">
        <f t="shared" si="46"/>
        <v>2.0263424518743669E-3</v>
      </c>
      <c r="K256" s="146">
        <v>345</v>
      </c>
      <c r="L256" s="148">
        <f t="shared" si="47"/>
        <v>9.9038323525190188E-3</v>
      </c>
      <c r="M256" s="164">
        <f t="shared" si="48"/>
        <v>3.9767249347977948E-3</v>
      </c>
      <c r="N256" s="171">
        <f t="shared" si="49"/>
        <v>3772.181492692665</v>
      </c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spans="1:26" s="124" customFormat="1" x14ac:dyDescent="0.25">
      <c r="A257" s="167" t="s">
        <v>30</v>
      </c>
      <c r="B257" s="144" t="s">
        <v>305</v>
      </c>
      <c r="C257" s="146">
        <v>527</v>
      </c>
      <c r="D257" s="146">
        <v>2015</v>
      </c>
      <c r="E257" s="146">
        <v>0</v>
      </c>
      <c r="F257" s="146">
        <v>0</v>
      </c>
      <c r="G257" s="146">
        <f t="shared" si="44"/>
        <v>0</v>
      </c>
      <c r="H257" s="148">
        <f t="shared" si="45"/>
        <v>0</v>
      </c>
      <c r="I257" s="149">
        <v>0</v>
      </c>
      <c r="J257" s="148">
        <f t="shared" si="46"/>
        <v>0</v>
      </c>
      <c r="K257" s="146">
        <v>0</v>
      </c>
      <c r="L257" s="148">
        <f t="shared" si="47"/>
        <v>0</v>
      </c>
      <c r="M257" s="164">
        <f t="shared" si="48"/>
        <v>0</v>
      </c>
      <c r="N257" s="171">
        <f t="shared" si="49"/>
        <v>0</v>
      </c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spans="1:26" s="124" customFormat="1" x14ac:dyDescent="0.25">
      <c r="A258" s="167" t="s">
        <v>30</v>
      </c>
      <c r="B258" s="144" t="s">
        <v>306</v>
      </c>
      <c r="C258" s="147">
        <v>392</v>
      </c>
      <c r="D258" s="146">
        <v>2016</v>
      </c>
      <c r="E258" s="146">
        <v>0</v>
      </c>
      <c r="F258" s="146">
        <v>0</v>
      </c>
      <c r="G258" s="146">
        <f t="shared" si="44"/>
        <v>0</v>
      </c>
      <c r="H258" s="148">
        <f t="shared" si="45"/>
        <v>0</v>
      </c>
      <c r="I258" s="149">
        <v>0</v>
      </c>
      <c r="J258" s="148">
        <f t="shared" si="46"/>
        <v>0</v>
      </c>
      <c r="K258" s="146">
        <v>0</v>
      </c>
      <c r="L258" s="148">
        <f t="shared" si="47"/>
        <v>0</v>
      </c>
      <c r="M258" s="164">
        <f t="shared" si="48"/>
        <v>0</v>
      </c>
      <c r="N258" s="171">
        <f t="shared" si="49"/>
        <v>0</v>
      </c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spans="1:26" s="124" customFormat="1" x14ac:dyDescent="0.25">
      <c r="A259" s="167" t="s">
        <v>30</v>
      </c>
      <c r="B259" s="144" t="s">
        <v>307</v>
      </c>
      <c r="C259" s="146">
        <v>402</v>
      </c>
      <c r="D259" s="146">
        <v>2017</v>
      </c>
      <c r="E259" s="146">
        <v>0</v>
      </c>
      <c r="F259" s="146">
        <v>0</v>
      </c>
      <c r="G259" s="146">
        <f t="shared" si="44"/>
        <v>0</v>
      </c>
      <c r="H259" s="148">
        <f t="shared" si="45"/>
        <v>0</v>
      </c>
      <c r="I259" s="149">
        <v>0</v>
      </c>
      <c r="J259" s="148">
        <f t="shared" si="46"/>
        <v>0</v>
      </c>
      <c r="K259" s="146">
        <v>7</v>
      </c>
      <c r="L259" s="148">
        <f t="shared" si="47"/>
        <v>2.0094732309458877E-4</v>
      </c>
      <c r="M259" s="164">
        <f t="shared" si="48"/>
        <v>6.6982441031529592E-5</v>
      </c>
      <c r="N259" s="171">
        <f t="shared" si="49"/>
        <v>63.537189153707779</v>
      </c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spans="1:26" s="124" customFormat="1" x14ac:dyDescent="0.25">
      <c r="A260" s="167" t="s">
        <v>30</v>
      </c>
      <c r="B260" s="144" t="s">
        <v>308</v>
      </c>
      <c r="C260" s="146">
        <v>121</v>
      </c>
      <c r="D260" s="146">
        <v>2018</v>
      </c>
      <c r="E260" s="146">
        <v>0</v>
      </c>
      <c r="F260" s="146">
        <v>0</v>
      </c>
      <c r="G260" s="146">
        <f t="shared" si="44"/>
        <v>0</v>
      </c>
      <c r="H260" s="148">
        <f t="shared" si="45"/>
        <v>0</v>
      </c>
      <c r="I260" s="149">
        <v>0</v>
      </c>
      <c r="J260" s="148">
        <f t="shared" si="46"/>
        <v>0</v>
      </c>
      <c r="K260" s="146">
        <v>14</v>
      </c>
      <c r="L260" s="148">
        <f t="shared" si="47"/>
        <v>4.0189464618917755E-4</v>
      </c>
      <c r="M260" s="164">
        <f t="shared" si="48"/>
        <v>1.3396488206305918E-4</v>
      </c>
      <c r="N260" s="171">
        <f t="shared" si="49"/>
        <v>127.07437830741556</v>
      </c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spans="1:26" s="124" customFormat="1" x14ac:dyDescent="0.25">
      <c r="A261" s="167" t="s">
        <v>30</v>
      </c>
      <c r="B261" s="144" t="s">
        <v>309</v>
      </c>
      <c r="C261" s="147">
        <v>151</v>
      </c>
      <c r="D261" s="146">
        <v>2019</v>
      </c>
      <c r="E261" s="146">
        <v>0</v>
      </c>
      <c r="F261" s="146">
        <v>0</v>
      </c>
      <c r="G261" s="146">
        <f t="shared" si="44"/>
        <v>0</v>
      </c>
      <c r="H261" s="148">
        <f t="shared" si="45"/>
        <v>0</v>
      </c>
      <c r="I261" s="149">
        <v>4</v>
      </c>
      <c r="J261" s="148">
        <f t="shared" si="46"/>
        <v>4.0526849037487338E-3</v>
      </c>
      <c r="K261" s="146">
        <v>188</v>
      </c>
      <c r="L261" s="148">
        <f t="shared" si="47"/>
        <v>5.3968709631118132E-3</v>
      </c>
      <c r="M261" s="164">
        <f t="shared" si="48"/>
        <v>3.1498519556201823E-3</v>
      </c>
      <c r="N261" s="171">
        <f t="shared" si="49"/>
        <v>2987.8388489337158</v>
      </c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spans="1:26" s="124" customFormat="1" x14ac:dyDescent="0.25">
      <c r="A262" s="167" t="s">
        <v>30</v>
      </c>
      <c r="B262" s="144" t="s">
        <v>310</v>
      </c>
      <c r="C262" s="146">
        <v>405</v>
      </c>
      <c r="D262" s="146">
        <v>2020</v>
      </c>
      <c r="E262" s="146">
        <v>0</v>
      </c>
      <c r="F262" s="146">
        <v>0</v>
      </c>
      <c r="G262" s="146">
        <f t="shared" si="44"/>
        <v>0</v>
      </c>
      <c r="H262" s="148">
        <f t="shared" si="45"/>
        <v>0</v>
      </c>
      <c r="I262" s="149">
        <v>0</v>
      </c>
      <c r="J262" s="148">
        <f t="shared" si="46"/>
        <v>0</v>
      </c>
      <c r="K262" s="146">
        <v>24</v>
      </c>
      <c r="L262" s="148">
        <f t="shared" si="47"/>
        <v>6.8896225061001863E-4</v>
      </c>
      <c r="M262" s="164">
        <f t="shared" si="48"/>
        <v>2.2965408353667287E-4</v>
      </c>
      <c r="N262" s="171">
        <f t="shared" si="49"/>
        <v>217.84179138414095</v>
      </c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spans="1:26" s="124" customFormat="1" x14ac:dyDescent="0.25">
      <c r="A263" s="167" t="s">
        <v>30</v>
      </c>
      <c r="B263" s="144" t="s">
        <v>311</v>
      </c>
      <c r="C263" s="146">
        <v>542</v>
      </c>
      <c r="D263" s="146">
        <v>2241</v>
      </c>
      <c r="E263" s="146">
        <v>4</v>
      </c>
      <c r="F263" s="146">
        <v>0</v>
      </c>
      <c r="G263" s="146">
        <f t="shared" si="44"/>
        <v>4</v>
      </c>
      <c r="H263" s="148">
        <f t="shared" si="45"/>
        <v>3.3726812816188868E-3</v>
      </c>
      <c r="I263" s="149">
        <v>0</v>
      </c>
      <c r="J263" s="148">
        <f t="shared" si="46"/>
        <v>0</v>
      </c>
      <c r="K263" s="146">
        <v>107</v>
      </c>
      <c r="L263" s="148">
        <f t="shared" si="47"/>
        <v>3.071623367303E-3</v>
      </c>
      <c r="M263" s="164">
        <f t="shared" si="48"/>
        <v>2.1481015496406289E-3</v>
      </c>
      <c r="N263" s="171">
        <f t="shared" si="49"/>
        <v>2037.6136249893359</v>
      </c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spans="1:26" s="124" customFormat="1" x14ac:dyDescent="0.25">
      <c r="A264" s="167" t="s">
        <v>30</v>
      </c>
      <c r="B264" s="144" t="s">
        <v>312</v>
      </c>
      <c r="C264" s="146">
        <v>343</v>
      </c>
      <c r="D264" s="146">
        <v>2012</v>
      </c>
      <c r="E264" s="146">
        <v>4</v>
      </c>
      <c r="F264" s="146">
        <v>0</v>
      </c>
      <c r="G264" s="146">
        <f t="shared" si="44"/>
        <v>4</v>
      </c>
      <c r="H264" s="148">
        <f t="shared" si="45"/>
        <v>3.3726812816188868E-3</v>
      </c>
      <c r="I264" s="149">
        <v>0</v>
      </c>
      <c r="J264" s="148">
        <f t="shared" si="46"/>
        <v>0</v>
      </c>
      <c r="K264" s="146">
        <v>62</v>
      </c>
      <c r="L264" s="148">
        <f t="shared" si="47"/>
        <v>1.7798191474092148E-3</v>
      </c>
      <c r="M264" s="164">
        <f t="shared" si="48"/>
        <v>1.7175001430093674E-3</v>
      </c>
      <c r="N264" s="171">
        <f t="shared" si="49"/>
        <v>1629.1602661440718</v>
      </c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spans="1:26" s="124" customFormat="1" x14ac:dyDescent="0.25">
      <c r="A265" s="167" t="s">
        <v>30</v>
      </c>
      <c r="B265" s="144" t="s">
        <v>313</v>
      </c>
      <c r="C265" s="146">
        <v>289</v>
      </c>
      <c r="D265" s="146">
        <v>2010</v>
      </c>
      <c r="E265" s="146">
        <v>0</v>
      </c>
      <c r="F265" s="146">
        <v>0</v>
      </c>
      <c r="G265" s="146">
        <f t="shared" si="44"/>
        <v>0</v>
      </c>
      <c r="H265" s="148">
        <f t="shared" si="45"/>
        <v>0</v>
      </c>
      <c r="I265" s="149">
        <v>0</v>
      </c>
      <c r="J265" s="148">
        <f t="shared" si="46"/>
        <v>0</v>
      </c>
      <c r="K265" s="146">
        <v>0</v>
      </c>
      <c r="L265" s="148">
        <f t="shared" si="47"/>
        <v>0</v>
      </c>
      <c r="M265" s="164">
        <f t="shared" si="48"/>
        <v>0</v>
      </c>
      <c r="N265" s="171">
        <f t="shared" si="49"/>
        <v>0</v>
      </c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spans="1:26" s="124" customFormat="1" x14ac:dyDescent="0.25">
      <c r="A266" s="167" t="s">
        <v>30</v>
      </c>
      <c r="B266" s="144" t="s">
        <v>314</v>
      </c>
      <c r="C266" s="146">
        <v>69</v>
      </c>
      <c r="D266" s="146">
        <v>2011</v>
      </c>
      <c r="E266" s="146">
        <v>0</v>
      </c>
      <c r="F266" s="146">
        <v>0</v>
      </c>
      <c r="G266" s="146">
        <f t="shared" si="44"/>
        <v>0</v>
      </c>
      <c r="H266" s="148">
        <f t="shared" si="45"/>
        <v>0</v>
      </c>
      <c r="I266" s="149">
        <v>0</v>
      </c>
      <c r="J266" s="148">
        <f t="shared" si="46"/>
        <v>0</v>
      </c>
      <c r="K266" s="146">
        <v>0</v>
      </c>
      <c r="L266" s="148">
        <f t="shared" si="47"/>
        <v>0</v>
      </c>
      <c r="M266" s="164">
        <f t="shared" si="48"/>
        <v>0</v>
      </c>
      <c r="N266" s="171">
        <f t="shared" si="49"/>
        <v>0</v>
      </c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spans="1:26" s="124" customFormat="1" x14ac:dyDescent="0.25">
      <c r="A267" s="167" t="s">
        <v>30</v>
      </c>
      <c r="B267" s="144" t="s">
        <v>315</v>
      </c>
      <c r="C267" s="146">
        <v>497</v>
      </c>
      <c r="D267" s="146">
        <v>2009</v>
      </c>
      <c r="E267" s="146">
        <v>1</v>
      </c>
      <c r="F267" s="146">
        <v>0</v>
      </c>
      <c r="G267" s="146">
        <f t="shared" si="44"/>
        <v>1</v>
      </c>
      <c r="H267" s="148">
        <f t="shared" si="45"/>
        <v>8.4317032040472171E-4</v>
      </c>
      <c r="I267" s="149">
        <v>7</v>
      </c>
      <c r="J267" s="148">
        <f t="shared" si="46"/>
        <v>7.0921985815602835E-3</v>
      </c>
      <c r="K267" s="146">
        <v>156</v>
      </c>
      <c r="L267" s="148">
        <f t="shared" si="47"/>
        <v>4.4782546289651214E-3</v>
      </c>
      <c r="M267" s="164">
        <f t="shared" si="48"/>
        <v>4.1378745103100413E-3</v>
      </c>
      <c r="N267" s="171">
        <f t="shared" si="49"/>
        <v>3925.0423156737461</v>
      </c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spans="1:26" s="124" customFormat="1" x14ac:dyDescent="0.25">
      <c r="A268" s="167" t="s">
        <v>30</v>
      </c>
      <c r="B268" s="144" t="s">
        <v>316</v>
      </c>
      <c r="C268" s="146">
        <v>539</v>
      </c>
      <c r="D268" s="146">
        <v>2038</v>
      </c>
      <c r="E268" s="146">
        <v>0</v>
      </c>
      <c r="F268" s="146">
        <v>0</v>
      </c>
      <c r="G268" s="146">
        <f t="shared" si="44"/>
        <v>0</v>
      </c>
      <c r="H268" s="148">
        <f t="shared" si="45"/>
        <v>0</v>
      </c>
      <c r="I268" s="149">
        <v>0</v>
      </c>
      <c r="J268" s="148">
        <f t="shared" si="46"/>
        <v>0</v>
      </c>
      <c r="K268" s="146">
        <v>5</v>
      </c>
      <c r="L268" s="148">
        <f t="shared" si="47"/>
        <v>1.4353380221042057E-4</v>
      </c>
      <c r="M268" s="164">
        <f t="shared" si="48"/>
        <v>4.7844600736806855E-5</v>
      </c>
      <c r="N268" s="171">
        <f t="shared" si="49"/>
        <v>45.383706538362702</v>
      </c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spans="1:26" s="124" customFormat="1" x14ac:dyDescent="0.25">
      <c r="A269" s="167" t="s">
        <v>30</v>
      </c>
      <c r="B269" s="144" t="s">
        <v>317</v>
      </c>
      <c r="C269" s="146">
        <v>540</v>
      </c>
      <c r="D269" s="146">
        <v>2039</v>
      </c>
      <c r="E269" s="146">
        <v>0</v>
      </c>
      <c r="F269" s="146">
        <v>0</v>
      </c>
      <c r="G269" s="146">
        <f t="shared" si="44"/>
        <v>0</v>
      </c>
      <c r="H269" s="148">
        <f t="shared" si="45"/>
        <v>0</v>
      </c>
      <c r="I269" s="149">
        <v>37</v>
      </c>
      <c r="J269" s="148">
        <f t="shared" si="46"/>
        <v>3.7487335359675786E-2</v>
      </c>
      <c r="K269" s="146">
        <v>43</v>
      </c>
      <c r="L269" s="148">
        <f t="shared" si="47"/>
        <v>1.2343906990096168E-3</v>
      </c>
      <c r="M269" s="164">
        <f t="shared" si="48"/>
        <v>1.2907242019561801E-2</v>
      </c>
      <c r="N269" s="171">
        <f t="shared" si="49"/>
        <v>12243.356094824245</v>
      </c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spans="1:26" s="124" customFormat="1" x14ac:dyDescent="0.25">
      <c r="A270" s="167" t="s">
        <v>30</v>
      </c>
      <c r="B270" s="144" t="s">
        <v>318</v>
      </c>
      <c r="C270" s="146">
        <v>446</v>
      </c>
      <c r="D270" s="146">
        <v>2013</v>
      </c>
      <c r="E270" s="146">
        <v>0</v>
      </c>
      <c r="F270" s="146">
        <v>0</v>
      </c>
      <c r="G270" s="146">
        <f t="shared" si="44"/>
        <v>0</v>
      </c>
      <c r="H270" s="148">
        <f t="shared" si="45"/>
        <v>0</v>
      </c>
      <c r="I270" s="149">
        <v>0</v>
      </c>
      <c r="J270" s="148">
        <f t="shared" si="46"/>
        <v>0</v>
      </c>
      <c r="K270" s="146">
        <v>7</v>
      </c>
      <c r="L270" s="148">
        <f t="shared" si="47"/>
        <v>2.0094732309458877E-4</v>
      </c>
      <c r="M270" s="164">
        <f t="shared" si="48"/>
        <v>6.6982441031529592E-5</v>
      </c>
      <c r="N270" s="171">
        <f t="shared" si="49"/>
        <v>63.537189153707779</v>
      </c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spans="1:26" s="124" customFormat="1" x14ac:dyDescent="0.25">
      <c r="A271" s="167" t="s">
        <v>30</v>
      </c>
      <c r="B271" s="144" t="s">
        <v>319</v>
      </c>
      <c r="C271" s="174">
        <v>286</v>
      </c>
      <c r="D271" s="174">
        <v>2021</v>
      </c>
      <c r="E271" s="146">
        <v>0</v>
      </c>
      <c r="F271" s="146">
        <v>0</v>
      </c>
      <c r="G271" s="146">
        <f t="shared" si="44"/>
        <v>0</v>
      </c>
      <c r="H271" s="148">
        <f t="shared" si="45"/>
        <v>0</v>
      </c>
      <c r="I271" s="149">
        <v>0</v>
      </c>
      <c r="J271" s="148">
        <f t="shared" si="46"/>
        <v>0</v>
      </c>
      <c r="K271" s="146">
        <v>0</v>
      </c>
      <c r="L271" s="148">
        <f t="shared" si="47"/>
        <v>0</v>
      </c>
      <c r="M271" s="164">
        <f t="shared" si="48"/>
        <v>0</v>
      </c>
      <c r="N271" s="171">
        <f t="shared" si="49"/>
        <v>0</v>
      </c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spans="1:26" s="124" customFormat="1" x14ac:dyDescent="0.25">
      <c r="A272" s="167" t="s">
        <v>30</v>
      </c>
      <c r="B272" s="144" t="s">
        <v>320</v>
      </c>
      <c r="C272" s="147">
        <v>522</v>
      </c>
      <c r="D272" s="146">
        <v>2022</v>
      </c>
      <c r="E272" s="146">
        <v>0</v>
      </c>
      <c r="F272" s="146">
        <v>0</v>
      </c>
      <c r="G272" s="146">
        <f t="shared" si="44"/>
        <v>0</v>
      </c>
      <c r="H272" s="148">
        <f t="shared" si="45"/>
        <v>0</v>
      </c>
      <c r="I272" s="149">
        <v>0</v>
      </c>
      <c r="J272" s="148">
        <f t="shared" si="46"/>
        <v>0</v>
      </c>
      <c r="K272" s="146">
        <v>0</v>
      </c>
      <c r="L272" s="148">
        <f t="shared" si="47"/>
        <v>0</v>
      </c>
      <c r="M272" s="164">
        <f t="shared" si="48"/>
        <v>0</v>
      </c>
      <c r="N272" s="171">
        <f t="shared" si="49"/>
        <v>0</v>
      </c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spans="1:26" s="124" customFormat="1" x14ac:dyDescent="0.25">
      <c r="A273" s="167" t="s">
        <v>30</v>
      </c>
      <c r="B273" s="144" t="s">
        <v>321</v>
      </c>
      <c r="C273" s="146">
        <v>284</v>
      </c>
      <c r="D273" s="146">
        <v>2023</v>
      </c>
      <c r="E273" s="146">
        <v>9</v>
      </c>
      <c r="F273" s="146">
        <v>0</v>
      </c>
      <c r="G273" s="146">
        <f t="shared" si="44"/>
        <v>9</v>
      </c>
      <c r="H273" s="148">
        <f t="shared" si="45"/>
        <v>7.5885328836424954E-3</v>
      </c>
      <c r="I273" s="149">
        <v>0</v>
      </c>
      <c r="J273" s="148">
        <f t="shared" si="46"/>
        <v>0</v>
      </c>
      <c r="K273" s="146">
        <v>130</v>
      </c>
      <c r="L273" s="148">
        <f t="shared" si="47"/>
        <v>3.7318788574709342E-3</v>
      </c>
      <c r="M273" s="164">
        <f t="shared" si="48"/>
        <v>3.7734705803711432E-3</v>
      </c>
      <c r="N273" s="171">
        <f t="shared" si="49"/>
        <v>3579.3815564012716</v>
      </c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spans="1:26" s="124" customFormat="1" x14ac:dyDescent="0.25">
      <c r="A274" s="167" t="s">
        <v>30</v>
      </c>
      <c r="B274" s="144" t="s">
        <v>322</v>
      </c>
      <c r="C274" s="146">
        <v>71</v>
      </c>
      <c r="D274" s="146">
        <v>2024</v>
      </c>
      <c r="E274" s="146">
        <v>1</v>
      </c>
      <c r="F274" s="146">
        <v>0</v>
      </c>
      <c r="G274" s="146">
        <f t="shared" si="44"/>
        <v>1</v>
      </c>
      <c r="H274" s="148">
        <f t="shared" si="45"/>
        <v>8.4317032040472171E-4</v>
      </c>
      <c r="I274" s="149">
        <v>0</v>
      </c>
      <c r="J274" s="148">
        <f t="shared" si="46"/>
        <v>0</v>
      </c>
      <c r="K274" s="146">
        <v>306</v>
      </c>
      <c r="L274" s="148">
        <f t="shared" si="47"/>
        <v>8.7842686952777378E-3</v>
      </c>
      <c r="M274" s="164">
        <f t="shared" si="48"/>
        <v>3.20914633856082E-3</v>
      </c>
      <c r="N274" s="171">
        <f t="shared" si="49"/>
        <v>3044.083416414891</v>
      </c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spans="1:26" s="124" customFormat="1" x14ac:dyDescent="0.25">
      <c r="A275" s="167" t="s">
        <v>30</v>
      </c>
      <c r="B275" s="144" t="s">
        <v>323</v>
      </c>
      <c r="C275" s="146">
        <v>72</v>
      </c>
      <c r="D275" s="146">
        <v>2025</v>
      </c>
      <c r="E275" s="146">
        <v>3</v>
      </c>
      <c r="F275" s="146">
        <v>0</v>
      </c>
      <c r="G275" s="146">
        <f t="shared" si="44"/>
        <v>3</v>
      </c>
      <c r="H275" s="148">
        <f t="shared" si="45"/>
        <v>2.5295109612141651E-3</v>
      </c>
      <c r="I275" s="149">
        <v>0</v>
      </c>
      <c r="J275" s="148">
        <f t="shared" si="46"/>
        <v>0</v>
      </c>
      <c r="K275" s="146">
        <v>546</v>
      </c>
      <c r="L275" s="148">
        <f t="shared" si="47"/>
        <v>1.5673891201377924E-2</v>
      </c>
      <c r="M275" s="164">
        <f t="shared" si="48"/>
        <v>6.0678007208640299E-3</v>
      </c>
      <c r="N275" s="171">
        <f t="shared" si="49"/>
        <v>5755.702482790487</v>
      </c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spans="1:26" s="124" customFormat="1" x14ac:dyDescent="0.25">
      <c r="A276" s="167" t="s">
        <v>30</v>
      </c>
      <c r="B276" s="144" t="s">
        <v>324</v>
      </c>
      <c r="C276" s="146">
        <v>267</v>
      </c>
      <c r="D276" s="146">
        <v>2026</v>
      </c>
      <c r="E276" s="146">
        <v>0</v>
      </c>
      <c r="F276" s="146">
        <v>0</v>
      </c>
      <c r="G276" s="146">
        <f t="shared" si="44"/>
        <v>0</v>
      </c>
      <c r="H276" s="148">
        <f t="shared" si="45"/>
        <v>0</v>
      </c>
      <c r="I276" s="149">
        <v>0</v>
      </c>
      <c r="J276" s="148">
        <f t="shared" si="46"/>
        <v>0</v>
      </c>
      <c r="K276" s="146">
        <v>55</v>
      </c>
      <c r="L276" s="148">
        <f t="shared" si="47"/>
        <v>1.578871824314626E-3</v>
      </c>
      <c r="M276" s="164">
        <f t="shared" si="48"/>
        <v>5.2629060810487538E-4</v>
      </c>
      <c r="N276" s="171">
        <f t="shared" si="49"/>
        <v>499.22077192198969</v>
      </c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spans="1:26" s="124" customFormat="1" x14ac:dyDescent="0.25">
      <c r="A277" s="167" t="s">
        <v>30</v>
      </c>
      <c r="B277" s="144" t="s">
        <v>325</v>
      </c>
      <c r="C277" s="147">
        <v>244</v>
      </c>
      <c r="D277" s="146">
        <v>2027</v>
      </c>
      <c r="E277" s="146">
        <v>0</v>
      </c>
      <c r="F277" s="146">
        <v>0</v>
      </c>
      <c r="G277" s="146">
        <f t="shared" si="44"/>
        <v>0</v>
      </c>
      <c r="H277" s="148">
        <f t="shared" si="45"/>
        <v>0</v>
      </c>
      <c r="I277" s="149">
        <v>9</v>
      </c>
      <c r="J277" s="148">
        <f t="shared" si="46"/>
        <v>9.11854103343465E-3</v>
      </c>
      <c r="K277" s="146">
        <v>9</v>
      </c>
      <c r="L277" s="148">
        <f t="shared" si="47"/>
        <v>2.5836084397875701E-4</v>
      </c>
      <c r="M277" s="164">
        <f t="shared" si="48"/>
        <v>3.1256339591378027E-3</v>
      </c>
      <c r="N277" s="171">
        <f t="shared" si="49"/>
        <v>2964.8665087244294</v>
      </c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spans="1:26" s="124" customFormat="1" x14ac:dyDescent="0.25">
      <c r="A278" s="167" t="s">
        <v>30</v>
      </c>
      <c r="B278" s="144" t="s">
        <v>326</v>
      </c>
      <c r="C278" s="146">
        <v>117</v>
      </c>
      <c r="D278" s="146">
        <v>2219</v>
      </c>
      <c r="E278" s="146">
        <v>19</v>
      </c>
      <c r="F278" s="146">
        <v>0</v>
      </c>
      <c r="G278" s="146">
        <f t="shared" si="44"/>
        <v>19</v>
      </c>
      <c r="H278" s="148">
        <f t="shared" ref="H278:H309" si="50">+G278/$G$535</f>
        <v>1.6020236087689713E-2</v>
      </c>
      <c r="I278" s="149">
        <v>0</v>
      </c>
      <c r="J278" s="148">
        <f t="shared" ref="J278:J309" si="51">+I278/$I$535</f>
        <v>0</v>
      </c>
      <c r="K278" s="146">
        <v>867</v>
      </c>
      <c r="L278" s="148">
        <f t="shared" ref="L278:L309" si="52">+K278/$K$535</f>
        <v>2.4888761303286926E-2</v>
      </c>
      <c r="M278" s="164">
        <f t="shared" si="48"/>
        <v>1.3636332463658881E-2</v>
      </c>
      <c r="N278" s="171">
        <f t="shared" si="49"/>
        <v>12934.945662826871</v>
      </c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spans="1:26" s="124" customFormat="1" x14ac:dyDescent="0.25">
      <c r="A279" s="167" t="s">
        <v>30</v>
      </c>
      <c r="B279" s="144" t="s">
        <v>327</v>
      </c>
      <c r="C279" s="146">
        <v>357</v>
      </c>
      <c r="D279" s="146">
        <v>2063</v>
      </c>
      <c r="E279" s="146">
        <v>0</v>
      </c>
      <c r="F279" s="146">
        <v>0</v>
      </c>
      <c r="G279" s="146">
        <f t="shared" si="44"/>
        <v>0</v>
      </c>
      <c r="H279" s="148">
        <f t="shared" si="50"/>
        <v>0</v>
      </c>
      <c r="I279" s="149">
        <v>7</v>
      </c>
      <c r="J279" s="148">
        <f t="shared" si="51"/>
        <v>7.0921985815602835E-3</v>
      </c>
      <c r="K279" s="146">
        <v>629</v>
      </c>
      <c r="L279" s="148">
        <f t="shared" si="52"/>
        <v>1.8056552318070906E-2</v>
      </c>
      <c r="M279" s="164">
        <f t="shared" si="48"/>
        <v>8.3829169665437294E-3</v>
      </c>
      <c r="N279" s="171">
        <f t="shared" si="49"/>
        <v>7951.7403779357646</v>
      </c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spans="1:26" s="124" customFormat="1" x14ac:dyDescent="0.25">
      <c r="A280" s="167" t="s">
        <v>30</v>
      </c>
      <c r="B280" s="144" t="s">
        <v>328</v>
      </c>
      <c r="C280" s="146">
        <v>161</v>
      </c>
      <c r="D280" s="146">
        <v>2064</v>
      </c>
      <c r="E280" s="146">
        <v>0</v>
      </c>
      <c r="F280" s="146">
        <v>0</v>
      </c>
      <c r="G280" s="146">
        <f t="shared" si="44"/>
        <v>0</v>
      </c>
      <c r="H280" s="148">
        <f t="shared" si="50"/>
        <v>0</v>
      </c>
      <c r="I280" s="149">
        <v>0</v>
      </c>
      <c r="J280" s="148">
        <f t="shared" si="51"/>
        <v>0</v>
      </c>
      <c r="K280" s="146">
        <v>144</v>
      </c>
      <c r="L280" s="148">
        <f t="shared" si="52"/>
        <v>4.1337735036601122E-3</v>
      </c>
      <c r="M280" s="164">
        <f t="shared" si="48"/>
        <v>1.3779245012200375E-3</v>
      </c>
      <c r="N280" s="171">
        <f t="shared" si="49"/>
        <v>1307.0507483048459</v>
      </c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spans="1:26" s="124" customFormat="1" x14ac:dyDescent="0.25">
      <c r="A281" s="167" t="s">
        <v>30</v>
      </c>
      <c r="B281" s="144" t="s">
        <v>329</v>
      </c>
      <c r="C281" s="146">
        <v>150</v>
      </c>
      <c r="D281" s="146">
        <v>2067</v>
      </c>
      <c r="E281" s="146">
        <v>0</v>
      </c>
      <c r="F281" s="146">
        <v>0</v>
      </c>
      <c r="G281" s="146">
        <f t="shared" si="44"/>
        <v>0</v>
      </c>
      <c r="H281" s="148">
        <f t="shared" si="50"/>
        <v>0</v>
      </c>
      <c r="I281" s="149">
        <v>0</v>
      </c>
      <c r="J281" s="148">
        <f t="shared" si="51"/>
        <v>0</v>
      </c>
      <c r="K281" s="146">
        <v>0</v>
      </c>
      <c r="L281" s="148">
        <f t="shared" si="52"/>
        <v>0</v>
      </c>
      <c r="M281" s="164">
        <f t="shared" si="48"/>
        <v>0</v>
      </c>
      <c r="N281" s="171">
        <f t="shared" si="49"/>
        <v>0</v>
      </c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spans="1:26" s="124" customFormat="1" x14ac:dyDescent="0.25">
      <c r="A282" s="167" t="s">
        <v>30</v>
      </c>
      <c r="B282" s="144" t="s">
        <v>330</v>
      </c>
      <c r="C282" s="146">
        <v>51</v>
      </c>
      <c r="D282" s="146">
        <v>2068</v>
      </c>
      <c r="E282" s="146">
        <v>0</v>
      </c>
      <c r="F282" s="146">
        <v>0</v>
      </c>
      <c r="G282" s="146">
        <f t="shared" si="44"/>
        <v>0</v>
      </c>
      <c r="H282" s="148">
        <f t="shared" si="50"/>
        <v>0</v>
      </c>
      <c r="I282" s="149">
        <v>0</v>
      </c>
      <c r="J282" s="148">
        <f t="shared" si="51"/>
        <v>0</v>
      </c>
      <c r="K282" s="146">
        <v>78</v>
      </c>
      <c r="L282" s="148">
        <f t="shared" si="52"/>
        <v>2.2391273144825607E-3</v>
      </c>
      <c r="M282" s="164">
        <f t="shared" si="48"/>
        <v>7.4637577149418686E-4</v>
      </c>
      <c r="N282" s="171">
        <f t="shared" si="49"/>
        <v>707.98582199845805</v>
      </c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spans="1:26" s="124" customFormat="1" x14ac:dyDescent="0.25">
      <c r="A283" s="167" t="s">
        <v>30</v>
      </c>
      <c r="B283" s="144" t="s">
        <v>331</v>
      </c>
      <c r="C283" s="146">
        <v>240</v>
      </c>
      <c r="D283" s="146">
        <v>2086</v>
      </c>
      <c r="E283" s="146">
        <v>0</v>
      </c>
      <c r="F283" s="146">
        <v>0</v>
      </c>
      <c r="G283" s="146">
        <f t="shared" si="44"/>
        <v>0</v>
      </c>
      <c r="H283" s="148">
        <f t="shared" si="50"/>
        <v>0</v>
      </c>
      <c r="I283" s="149">
        <v>0</v>
      </c>
      <c r="J283" s="148">
        <f t="shared" si="51"/>
        <v>0</v>
      </c>
      <c r="K283" s="146">
        <v>48</v>
      </c>
      <c r="L283" s="148">
        <f t="shared" si="52"/>
        <v>1.3779245012200373E-3</v>
      </c>
      <c r="M283" s="164">
        <f t="shared" si="48"/>
        <v>4.5930816707334573E-4</v>
      </c>
      <c r="N283" s="171">
        <f t="shared" si="49"/>
        <v>435.68358276828189</v>
      </c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spans="1:26" s="124" customFormat="1" x14ac:dyDescent="0.25">
      <c r="A284" s="167" t="s">
        <v>30</v>
      </c>
      <c r="B284" s="144" t="s">
        <v>332</v>
      </c>
      <c r="C284" s="146">
        <v>382</v>
      </c>
      <c r="D284" s="146">
        <v>2090</v>
      </c>
      <c r="E284" s="146">
        <v>0</v>
      </c>
      <c r="F284" s="146">
        <v>0</v>
      </c>
      <c r="G284" s="146">
        <f t="shared" si="44"/>
        <v>0</v>
      </c>
      <c r="H284" s="148">
        <f t="shared" si="50"/>
        <v>0</v>
      </c>
      <c r="I284" s="149">
        <v>0</v>
      </c>
      <c r="J284" s="148">
        <f t="shared" si="51"/>
        <v>0</v>
      </c>
      <c r="K284" s="146">
        <v>0</v>
      </c>
      <c r="L284" s="148">
        <f t="shared" si="52"/>
        <v>0</v>
      </c>
      <c r="M284" s="164">
        <f t="shared" si="48"/>
        <v>0</v>
      </c>
      <c r="N284" s="171">
        <f t="shared" si="49"/>
        <v>0</v>
      </c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spans="1:26" s="124" customFormat="1" x14ac:dyDescent="0.25">
      <c r="A285" s="167" t="s">
        <v>30</v>
      </c>
      <c r="B285" s="144" t="s">
        <v>333</v>
      </c>
      <c r="C285" s="146">
        <v>478</v>
      </c>
      <c r="D285" s="146">
        <v>2091</v>
      </c>
      <c r="E285" s="146">
        <v>0</v>
      </c>
      <c r="F285" s="146">
        <v>0</v>
      </c>
      <c r="G285" s="146">
        <f t="shared" si="44"/>
        <v>0</v>
      </c>
      <c r="H285" s="148">
        <f t="shared" si="50"/>
        <v>0</v>
      </c>
      <c r="I285" s="149">
        <v>0</v>
      </c>
      <c r="J285" s="148">
        <f t="shared" si="51"/>
        <v>0</v>
      </c>
      <c r="K285" s="146">
        <v>0</v>
      </c>
      <c r="L285" s="148">
        <f t="shared" si="52"/>
        <v>0</v>
      </c>
      <c r="M285" s="164">
        <f t="shared" si="48"/>
        <v>0</v>
      </c>
      <c r="N285" s="171">
        <f t="shared" si="49"/>
        <v>0</v>
      </c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spans="1:26" s="124" customFormat="1" x14ac:dyDescent="0.25">
      <c r="A286" s="167" t="s">
        <v>30</v>
      </c>
      <c r="B286" s="144" t="s">
        <v>334</v>
      </c>
      <c r="C286" s="146">
        <v>50</v>
      </c>
      <c r="D286" s="146">
        <v>2121</v>
      </c>
      <c r="E286" s="146">
        <v>0</v>
      </c>
      <c r="F286" s="146">
        <v>0</v>
      </c>
      <c r="G286" s="146">
        <f t="shared" si="44"/>
        <v>0</v>
      </c>
      <c r="H286" s="148">
        <f t="shared" si="50"/>
        <v>0</v>
      </c>
      <c r="I286" s="149">
        <v>0</v>
      </c>
      <c r="J286" s="148">
        <f t="shared" si="51"/>
        <v>0</v>
      </c>
      <c r="K286" s="146">
        <v>0</v>
      </c>
      <c r="L286" s="148">
        <f t="shared" si="52"/>
        <v>0</v>
      </c>
      <c r="M286" s="164">
        <f t="shared" si="48"/>
        <v>0</v>
      </c>
      <c r="N286" s="171">
        <f t="shared" si="49"/>
        <v>0</v>
      </c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spans="1:26" s="124" customFormat="1" x14ac:dyDescent="0.25">
      <c r="A287" s="167" t="s">
        <v>30</v>
      </c>
      <c r="B287" s="144" t="s">
        <v>335</v>
      </c>
      <c r="C287" s="146">
        <v>52</v>
      </c>
      <c r="D287" s="146">
        <v>2166</v>
      </c>
      <c r="E287" s="146">
        <v>0</v>
      </c>
      <c r="F287" s="146">
        <v>0</v>
      </c>
      <c r="G287" s="146">
        <f t="shared" si="44"/>
        <v>0</v>
      </c>
      <c r="H287" s="148">
        <f t="shared" si="50"/>
        <v>0</v>
      </c>
      <c r="I287" s="149">
        <v>0</v>
      </c>
      <c r="J287" s="148">
        <f t="shared" si="51"/>
        <v>0</v>
      </c>
      <c r="K287" s="146">
        <v>19</v>
      </c>
      <c r="L287" s="148">
        <f t="shared" si="52"/>
        <v>5.4542844839959809E-4</v>
      </c>
      <c r="M287" s="164">
        <f t="shared" si="48"/>
        <v>1.8180948279986604E-4</v>
      </c>
      <c r="N287" s="171">
        <f t="shared" si="49"/>
        <v>172.45808484577825</v>
      </c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spans="1:26" s="124" customFormat="1" x14ac:dyDescent="0.25">
      <c r="A288" s="167" t="s">
        <v>30</v>
      </c>
      <c r="B288" s="144" t="s">
        <v>336</v>
      </c>
      <c r="C288" s="146">
        <v>309</v>
      </c>
      <c r="D288" s="146">
        <v>2167</v>
      </c>
      <c r="E288" s="146">
        <v>0</v>
      </c>
      <c r="F288" s="146">
        <v>0</v>
      </c>
      <c r="G288" s="146">
        <f t="shared" si="44"/>
        <v>0</v>
      </c>
      <c r="H288" s="148">
        <f t="shared" si="50"/>
        <v>0</v>
      </c>
      <c r="I288" s="149">
        <v>8</v>
      </c>
      <c r="J288" s="148">
        <f t="shared" si="51"/>
        <v>8.1053698074974676E-3</v>
      </c>
      <c r="K288" s="146">
        <v>98</v>
      </c>
      <c r="L288" s="148">
        <f t="shared" si="52"/>
        <v>2.8132625233242428E-3</v>
      </c>
      <c r="M288" s="164">
        <f t="shared" si="48"/>
        <v>3.6395441102739039E-3</v>
      </c>
      <c r="N288" s="171">
        <f t="shared" si="49"/>
        <v>3452.3436143344661</v>
      </c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spans="1:26" s="124" customFormat="1" x14ac:dyDescent="0.25">
      <c r="A289" s="167" t="s">
        <v>30</v>
      </c>
      <c r="B289" s="144" t="s">
        <v>337</v>
      </c>
      <c r="C289" s="146">
        <v>310</v>
      </c>
      <c r="D289" s="146">
        <v>2168</v>
      </c>
      <c r="E289" s="146">
        <v>0</v>
      </c>
      <c r="F289" s="146">
        <v>0</v>
      </c>
      <c r="G289" s="146">
        <f t="shared" si="44"/>
        <v>0</v>
      </c>
      <c r="H289" s="148">
        <f t="shared" si="50"/>
        <v>0</v>
      </c>
      <c r="I289" s="149">
        <v>0</v>
      </c>
      <c r="J289" s="148">
        <f t="shared" si="51"/>
        <v>0</v>
      </c>
      <c r="K289" s="146">
        <v>34</v>
      </c>
      <c r="L289" s="148">
        <f t="shared" si="52"/>
        <v>9.7602985503085981E-4</v>
      </c>
      <c r="M289" s="164">
        <f t="shared" si="48"/>
        <v>3.253432850102866E-4</v>
      </c>
      <c r="N289" s="171">
        <f t="shared" si="49"/>
        <v>308.60920446086635</v>
      </c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spans="1:26" s="124" customFormat="1" x14ac:dyDescent="0.25">
      <c r="A290" s="167" t="s">
        <v>30</v>
      </c>
      <c r="B290" s="144" t="s">
        <v>338</v>
      </c>
      <c r="C290" s="146">
        <v>129</v>
      </c>
      <c r="D290" s="146">
        <v>2169</v>
      </c>
      <c r="E290" s="146">
        <v>0</v>
      </c>
      <c r="F290" s="146">
        <v>0</v>
      </c>
      <c r="G290" s="146">
        <f t="shared" si="44"/>
        <v>0</v>
      </c>
      <c r="H290" s="148">
        <f t="shared" si="50"/>
        <v>0</v>
      </c>
      <c r="I290" s="149">
        <v>0</v>
      </c>
      <c r="J290" s="148">
        <f t="shared" si="51"/>
        <v>0</v>
      </c>
      <c r="K290" s="146">
        <v>19</v>
      </c>
      <c r="L290" s="148">
        <f t="shared" si="52"/>
        <v>5.4542844839959809E-4</v>
      </c>
      <c r="M290" s="164">
        <f t="shared" si="48"/>
        <v>1.8180948279986604E-4</v>
      </c>
      <c r="N290" s="171">
        <f t="shared" si="49"/>
        <v>172.45808484577825</v>
      </c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spans="1:26" s="124" customFormat="1" x14ac:dyDescent="0.25">
      <c r="A291" s="167" t="s">
        <v>30</v>
      </c>
      <c r="B291" s="144" t="s">
        <v>339</v>
      </c>
      <c r="C291" s="146">
        <v>40</v>
      </c>
      <c r="D291" s="146">
        <v>2170</v>
      </c>
      <c r="E291" s="146">
        <v>0</v>
      </c>
      <c r="F291" s="146">
        <v>0</v>
      </c>
      <c r="G291" s="146">
        <f t="shared" si="44"/>
        <v>0</v>
      </c>
      <c r="H291" s="148">
        <f t="shared" si="50"/>
        <v>0</v>
      </c>
      <c r="I291" s="149">
        <v>0</v>
      </c>
      <c r="J291" s="148">
        <f t="shared" si="51"/>
        <v>0</v>
      </c>
      <c r="K291" s="146">
        <v>2</v>
      </c>
      <c r="L291" s="148">
        <f t="shared" si="52"/>
        <v>5.7413520884168223E-5</v>
      </c>
      <c r="M291" s="164">
        <f t="shared" si="48"/>
        <v>1.913784029472274E-5</v>
      </c>
      <c r="N291" s="171">
        <f t="shared" si="49"/>
        <v>18.15348261534508</v>
      </c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spans="1:26" s="124" customFormat="1" x14ac:dyDescent="0.25">
      <c r="A292" s="167" t="s">
        <v>30</v>
      </c>
      <c r="B292" s="144" t="s">
        <v>340</v>
      </c>
      <c r="C292" s="146">
        <v>168</v>
      </c>
      <c r="D292" s="146">
        <v>2171</v>
      </c>
      <c r="E292" s="146">
        <v>0</v>
      </c>
      <c r="F292" s="146">
        <v>0</v>
      </c>
      <c r="G292" s="146">
        <f t="shared" si="44"/>
        <v>0</v>
      </c>
      <c r="H292" s="148">
        <f t="shared" si="50"/>
        <v>0</v>
      </c>
      <c r="I292" s="149">
        <v>0</v>
      </c>
      <c r="J292" s="148">
        <f t="shared" si="51"/>
        <v>0</v>
      </c>
      <c r="K292" s="146">
        <v>157</v>
      </c>
      <c r="L292" s="148">
        <f t="shared" si="52"/>
        <v>4.5069613894072056E-3</v>
      </c>
      <c r="M292" s="164">
        <f t="shared" si="48"/>
        <v>1.5023204631357352E-3</v>
      </c>
      <c r="N292" s="171">
        <f t="shared" si="49"/>
        <v>1425.0483853045887</v>
      </c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spans="1:26" s="124" customFormat="1" x14ac:dyDescent="0.25">
      <c r="A293" s="167" t="s">
        <v>30</v>
      </c>
      <c r="B293" s="144" t="s">
        <v>341</v>
      </c>
      <c r="C293" s="146">
        <v>230</v>
      </c>
      <c r="D293" s="146">
        <v>2172</v>
      </c>
      <c r="E293" s="146">
        <v>0</v>
      </c>
      <c r="F293" s="146">
        <v>0</v>
      </c>
      <c r="G293" s="146">
        <f t="shared" si="44"/>
        <v>0</v>
      </c>
      <c r="H293" s="148">
        <f t="shared" si="50"/>
        <v>0</v>
      </c>
      <c r="I293" s="149">
        <v>0</v>
      </c>
      <c r="J293" s="148">
        <f t="shared" si="51"/>
        <v>0</v>
      </c>
      <c r="K293" s="146">
        <v>0</v>
      </c>
      <c r="L293" s="148">
        <f t="shared" si="52"/>
        <v>0</v>
      </c>
      <c r="M293" s="164">
        <f t="shared" si="48"/>
        <v>0</v>
      </c>
      <c r="N293" s="171">
        <f t="shared" si="49"/>
        <v>0</v>
      </c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spans="1:26" s="124" customFormat="1" x14ac:dyDescent="0.25">
      <c r="A294" s="167" t="s">
        <v>30</v>
      </c>
      <c r="B294" s="144" t="s">
        <v>342</v>
      </c>
      <c r="C294" s="146">
        <v>165</v>
      </c>
      <c r="D294" s="146">
        <v>1907</v>
      </c>
      <c r="E294" s="146">
        <v>0</v>
      </c>
      <c r="F294" s="146">
        <v>0</v>
      </c>
      <c r="G294" s="146">
        <f t="shared" si="44"/>
        <v>0</v>
      </c>
      <c r="H294" s="148">
        <f t="shared" si="50"/>
        <v>0</v>
      </c>
      <c r="I294" s="149">
        <v>0</v>
      </c>
      <c r="J294" s="148">
        <f t="shared" si="51"/>
        <v>0</v>
      </c>
      <c r="K294" s="146">
        <v>13</v>
      </c>
      <c r="L294" s="148">
        <f t="shared" si="52"/>
        <v>3.7318788574709343E-4</v>
      </c>
      <c r="M294" s="164">
        <f t="shared" si="48"/>
        <v>1.243959619156978E-4</v>
      </c>
      <c r="N294" s="171">
        <f t="shared" si="49"/>
        <v>117.99763699974301</v>
      </c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spans="1:26" s="124" customFormat="1" x14ac:dyDescent="0.25">
      <c r="A295" s="167" t="s">
        <v>30</v>
      </c>
      <c r="B295" s="144" t="s">
        <v>343</v>
      </c>
      <c r="C295" s="146"/>
      <c r="D295" s="146">
        <v>9069</v>
      </c>
      <c r="E295" s="146">
        <v>0</v>
      </c>
      <c r="F295" s="146">
        <v>0</v>
      </c>
      <c r="G295" s="146">
        <f t="shared" si="44"/>
        <v>0</v>
      </c>
      <c r="H295" s="148">
        <f t="shared" si="50"/>
        <v>0</v>
      </c>
      <c r="I295" s="149">
        <v>1</v>
      </c>
      <c r="J295" s="148">
        <f t="shared" si="51"/>
        <v>1.0131712259371835E-3</v>
      </c>
      <c r="K295" s="146">
        <v>36</v>
      </c>
      <c r="L295" s="148">
        <f t="shared" si="52"/>
        <v>1.033443375915028E-3</v>
      </c>
      <c r="M295" s="164">
        <f t="shared" si="48"/>
        <v>6.8220486728407057E-4</v>
      </c>
      <c r="N295" s="171">
        <f t="shared" si="49"/>
        <v>647.11555784903112</v>
      </c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spans="1:26" s="124" customFormat="1" x14ac:dyDescent="0.25">
      <c r="A296" s="167" t="s">
        <v>30</v>
      </c>
      <c r="B296" s="144" t="s">
        <v>344</v>
      </c>
      <c r="C296" s="146">
        <v>305</v>
      </c>
      <c r="D296" s="146">
        <v>2196</v>
      </c>
      <c r="E296" s="146">
        <v>1</v>
      </c>
      <c r="F296" s="146">
        <v>0</v>
      </c>
      <c r="G296" s="146">
        <f t="shared" si="44"/>
        <v>1</v>
      </c>
      <c r="H296" s="148">
        <f t="shared" si="50"/>
        <v>8.4317032040472171E-4</v>
      </c>
      <c r="I296" s="149">
        <v>20</v>
      </c>
      <c r="J296" s="148">
        <f t="shared" si="51"/>
        <v>2.0263424518743668E-2</v>
      </c>
      <c r="K296" s="146">
        <v>260</v>
      </c>
      <c r="L296" s="148">
        <f t="shared" si="52"/>
        <v>7.4637577149418684E-3</v>
      </c>
      <c r="M296" s="164">
        <f t="shared" si="48"/>
        <v>9.5234508513634183E-3</v>
      </c>
      <c r="N296" s="171">
        <f t="shared" si="49"/>
        <v>9033.6107317183451</v>
      </c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spans="1:26" s="124" customFormat="1" x14ac:dyDescent="0.25">
      <c r="A297" s="167" t="s">
        <v>30</v>
      </c>
      <c r="B297" s="144" t="s">
        <v>345</v>
      </c>
      <c r="C297" s="146">
        <v>381</v>
      </c>
      <c r="D297" s="146">
        <v>2216</v>
      </c>
      <c r="E297" s="146">
        <v>0</v>
      </c>
      <c r="F297" s="146">
        <v>0</v>
      </c>
      <c r="G297" s="146">
        <f t="shared" si="44"/>
        <v>0</v>
      </c>
      <c r="H297" s="148">
        <f t="shared" si="50"/>
        <v>0</v>
      </c>
      <c r="I297" s="149">
        <v>0</v>
      </c>
      <c r="J297" s="148">
        <f t="shared" si="51"/>
        <v>0</v>
      </c>
      <c r="K297" s="146">
        <v>18</v>
      </c>
      <c r="L297" s="148">
        <f t="shared" si="52"/>
        <v>5.1672168795751402E-4</v>
      </c>
      <c r="M297" s="164">
        <f t="shared" si="48"/>
        <v>1.7224056265250468E-4</v>
      </c>
      <c r="N297" s="171">
        <f t="shared" si="49"/>
        <v>163.38134353810574</v>
      </c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spans="1:26" s="124" customFormat="1" x14ac:dyDescent="0.25">
      <c r="A298" s="167" t="s">
        <v>30</v>
      </c>
      <c r="B298" s="144" t="s">
        <v>346</v>
      </c>
      <c r="C298" s="146">
        <v>379</v>
      </c>
      <c r="D298" s="146">
        <v>2217</v>
      </c>
      <c r="E298" s="146">
        <v>0</v>
      </c>
      <c r="F298" s="146">
        <v>0</v>
      </c>
      <c r="G298" s="146">
        <f t="shared" si="44"/>
        <v>0</v>
      </c>
      <c r="H298" s="148">
        <f t="shared" si="50"/>
        <v>0</v>
      </c>
      <c r="I298" s="149">
        <v>0</v>
      </c>
      <c r="J298" s="148">
        <f t="shared" si="51"/>
        <v>0</v>
      </c>
      <c r="K298" s="146">
        <v>3</v>
      </c>
      <c r="L298" s="148">
        <f t="shared" si="52"/>
        <v>8.6120281326252328E-5</v>
      </c>
      <c r="M298" s="164">
        <f t="shared" si="48"/>
        <v>2.8706760442084108E-5</v>
      </c>
      <c r="N298" s="171">
        <f t="shared" si="49"/>
        <v>27.230223923017618</v>
      </c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spans="1:26" s="124" customFormat="1" x14ac:dyDescent="0.25">
      <c r="A299" s="167" t="s">
        <v>30</v>
      </c>
      <c r="B299" s="144" t="s">
        <v>347</v>
      </c>
      <c r="C299" s="146">
        <v>350</v>
      </c>
      <c r="D299" s="146">
        <v>2268</v>
      </c>
      <c r="E299" s="146">
        <v>0</v>
      </c>
      <c r="F299" s="146">
        <v>0</v>
      </c>
      <c r="G299" s="146">
        <f t="shared" si="44"/>
        <v>0</v>
      </c>
      <c r="H299" s="148">
        <f t="shared" si="50"/>
        <v>0</v>
      </c>
      <c r="I299" s="149">
        <v>2</v>
      </c>
      <c r="J299" s="148">
        <f t="shared" si="51"/>
        <v>2.0263424518743669E-3</v>
      </c>
      <c r="K299" s="146">
        <v>84</v>
      </c>
      <c r="L299" s="148">
        <f t="shared" si="52"/>
        <v>2.4113678771350653E-3</v>
      </c>
      <c r="M299" s="164">
        <f t="shared" si="48"/>
        <v>1.4792367763364772E-3</v>
      </c>
      <c r="N299" s="171">
        <f t="shared" si="49"/>
        <v>1403.1520113901324</v>
      </c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spans="1:26" s="124" customFormat="1" x14ac:dyDescent="0.25">
      <c r="A300" s="167" t="s">
        <v>30</v>
      </c>
      <c r="B300" s="144" t="s">
        <v>348</v>
      </c>
      <c r="C300" s="146">
        <v>553</v>
      </c>
      <c r="D300" s="146">
        <v>2218</v>
      </c>
      <c r="E300" s="146">
        <v>0</v>
      </c>
      <c r="F300" s="146">
        <v>0</v>
      </c>
      <c r="G300" s="146">
        <f t="shared" si="44"/>
        <v>0</v>
      </c>
      <c r="H300" s="148">
        <f t="shared" si="50"/>
        <v>0</v>
      </c>
      <c r="I300" s="149">
        <v>0</v>
      </c>
      <c r="J300" s="148">
        <f t="shared" si="51"/>
        <v>0</v>
      </c>
      <c r="K300" s="146">
        <v>29</v>
      </c>
      <c r="L300" s="148">
        <f t="shared" si="52"/>
        <v>8.3249605282043916E-4</v>
      </c>
      <c r="M300" s="164">
        <f t="shared" si="48"/>
        <v>2.7749868427347972E-4</v>
      </c>
      <c r="N300" s="171">
        <f t="shared" si="49"/>
        <v>263.22549792250362</v>
      </c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spans="1:26" s="124" customFormat="1" x14ac:dyDescent="0.25">
      <c r="A301" s="167" t="s">
        <v>30</v>
      </c>
      <c r="B301" s="144" t="s">
        <v>349</v>
      </c>
      <c r="C301" s="146">
        <v>445</v>
      </c>
      <c r="D301" s="146">
        <v>2238</v>
      </c>
      <c r="E301" s="146">
        <v>0</v>
      </c>
      <c r="F301" s="146">
        <v>0</v>
      </c>
      <c r="G301" s="146">
        <f t="shared" si="44"/>
        <v>0</v>
      </c>
      <c r="H301" s="148">
        <f t="shared" si="50"/>
        <v>0</v>
      </c>
      <c r="I301" s="149">
        <v>0</v>
      </c>
      <c r="J301" s="148">
        <f t="shared" si="51"/>
        <v>0</v>
      </c>
      <c r="K301" s="146">
        <v>28</v>
      </c>
      <c r="L301" s="148">
        <f t="shared" si="52"/>
        <v>8.037892923783551E-4</v>
      </c>
      <c r="M301" s="164">
        <f t="shared" si="48"/>
        <v>2.6792976412611837E-4</v>
      </c>
      <c r="N301" s="171">
        <f t="shared" si="49"/>
        <v>254.14875661483111</v>
      </c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spans="1:26" s="124" customFormat="1" x14ac:dyDescent="0.25">
      <c r="A302" s="167" t="s">
        <v>30</v>
      </c>
      <c r="B302" s="144" t="s">
        <v>350</v>
      </c>
      <c r="C302" s="146"/>
      <c r="D302" s="146">
        <v>18004</v>
      </c>
      <c r="E302" s="146">
        <v>0</v>
      </c>
      <c r="F302" s="146">
        <v>0</v>
      </c>
      <c r="G302" s="146">
        <f t="shared" si="44"/>
        <v>0</v>
      </c>
      <c r="H302" s="148">
        <f t="shared" si="50"/>
        <v>0</v>
      </c>
      <c r="I302" s="149">
        <v>4</v>
      </c>
      <c r="J302" s="148">
        <f t="shared" si="51"/>
        <v>4.0526849037487338E-3</v>
      </c>
      <c r="K302" s="146">
        <v>46</v>
      </c>
      <c r="L302" s="148">
        <f t="shared" si="52"/>
        <v>1.3205109803358691E-3</v>
      </c>
      <c r="M302" s="164">
        <f t="shared" si="48"/>
        <v>1.7910652946948678E-3</v>
      </c>
      <c r="N302" s="171">
        <f t="shared" si="49"/>
        <v>1698.9415832442153</v>
      </c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spans="1:26" s="124" customFormat="1" x14ac:dyDescent="0.25">
      <c r="A303" s="167" t="s">
        <v>30</v>
      </c>
      <c r="B303" s="144" t="s">
        <v>351</v>
      </c>
      <c r="C303" s="146">
        <v>440</v>
      </c>
      <c r="D303" s="146">
        <v>2264</v>
      </c>
      <c r="E303" s="146">
        <v>0</v>
      </c>
      <c r="F303" s="146">
        <v>0</v>
      </c>
      <c r="G303" s="146">
        <f t="shared" si="44"/>
        <v>0</v>
      </c>
      <c r="H303" s="148">
        <f t="shared" si="50"/>
        <v>0</v>
      </c>
      <c r="I303" s="149">
        <v>0</v>
      </c>
      <c r="J303" s="148">
        <f t="shared" si="51"/>
        <v>0</v>
      </c>
      <c r="K303" s="146">
        <v>98</v>
      </c>
      <c r="L303" s="148">
        <f t="shared" si="52"/>
        <v>2.8132625233242428E-3</v>
      </c>
      <c r="M303" s="164">
        <f t="shared" si="48"/>
        <v>9.3775417444141428E-4</v>
      </c>
      <c r="N303" s="171">
        <f t="shared" si="49"/>
        <v>889.52064815190886</v>
      </c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spans="1:26" s="124" customFormat="1" x14ac:dyDescent="0.25">
      <c r="A304" s="167" t="s">
        <v>30</v>
      </c>
      <c r="B304" s="144" t="s">
        <v>352</v>
      </c>
      <c r="C304" s="146">
        <v>458</v>
      </c>
      <c r="D304" s="146">
        <v>2265</v>
      </c>
      <c r="E304" s="146">
        <v>0</v>
      </c>
      <c r="F304" s="146">
        <v>0</v>
      </c>
      <c r="G304" s="146">
        <f t="shared" si="44"/>
        <v>0</v>
      </c>
      <c r="H304" s="148">
        <f t="shared" si="50"/>
        <v>0</v>
      </c>
      <c r="I304" s="149">
        <v>4</v>
      </c>
      <c r="J304" s="148">
        <f t="shared" si="51"/>
        <v>4.0526849037487338E-3</v>
      </c>
      <c r="K304" s="146">
        <v>86</v>
      </c>
      <c r="L304" s="148">
        <f t="shared" si="52"/>
        <v>2.4687813980192336E-3</v>
      </c>
      <c r="M304" s="164">
        <f t="shared" si="48"/>
        <v>2.1738221005893226E-3</v>
      </c>
      <c r="N304" s="171">
        <f t="shared" si="49"/>
        <v>2062.0112355511169</v>
      </c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spans="1:26" s="124" customFormat="1" x14ac:dyDescent="0.25">
      <c r="A305" s="167" t="s">
        <v>30</v>
      </c>
      <c r="B305" s="144" t="s">
        <v>353</v>
      </c>
      <c r="C305" s="146">
        <v>324</v>
      </c>
      <c r="D305" s="146">
        <v>2269</v>
      </c>
      <c r="E305" s="146">
        <v>0</v>
      </c>
      <c r="F305" s="146">
        <v>0</v>
      </c>
      <c r="G305" s="146">
        <f t="shared" si="44"/>
        <v>0</v>
      </c>
      <c r="H305" s="148">
        <f t="shared" si="50"/>
        <v>0</v>
      </c>
      <c r="I305" s="149">
        <v>0</v>
      </c>
      <c r="J305" s="148">
        <f t="shared" si="51"/>
        <v>0</v>
      </c>
      <c r="K305" s="146">
        <v>39</v>
      </c>
      <c r="L305" s="148">
        <f t="shared" si="52"/>
        <v>1.1195636572412803E-3</v>
      </c>
      <c r="M305" s="164">
        <f t="shared" si="48"/>
        <v>3.7318788574709343E-4</v>
      </c>
      <c r="N305" s="171">
        <f t="shared" si="49"/>
        <v>353.99291099922903</v>
      </c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spans="1:26" s="124" customFormat="1" x14ac:dyDescent="0.25">
      <c r="A306" s="167" t="s">
        <v>30</v>
      </c>
      <c r="B306" s="144" t="s">
        <v>354</v>
      </c>
      <c r="C306" s="146">
        <v>287</v>
      </c>
      <c r="D306" s="146">
        <v>2271</v>
      </c>
      <c r="E306" s="146">
        <v>0</v>
      </c>
      <c r="F306" s="146">
        <v>0</v>
      </c>
      <c r="G306" s="146">
        <f t="shared" si="44"/>
        <v>0</v>
      </c>
      <c r="H306" s="148">
        <f t="shared" si="50"/>
        <v>0</v>
      </c>
      <c r="I306" s="149">
        <v>2</v>
      </c>
      <c r="J306" s="148">
        <f t="shared" si="51"/>
        <v>2.0263424518743669E-3</v>
      </c>
      <c r="K306" s="146">
        <v>30</v>
      </c>
      <c r="L306" s="148">
        <f t="shared" si="52"/>
        <v>8.6120281326252334E-4</v>
      </c>
      <c r="M306" s="164">
        <f t="shared" si="48"/>
        <v>9.6251508837896349E-4</v>
      </c>
      <c r="N306" s="171">
        <f t="shared" si="49"/>
        <v>913.00798077581544</v>
      </c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spans="1:26" s="124" customFormat="1" x14ac:dyDescent="0.25">
      <c r="A307" s="167" t="s">
        <v>30</v>
      </c>
      <c r="B307" s="144" t="s">
        <v>355</v>
      </c>
      <c r="C307" s="146">
        <v>292</v>
      </c>
      <c r="D307" s="146">
        <v>2272</v>
      </c>
      <c r="E307" s="146">
        <v>0</v>
      </c>
      <c r="F307" s="146">
        <v>0</v>
      </c>
      <c r="G307" s="146">
        <f t="shared" si="44"/>
        <v>0</v>
      </c>
      <c r="H307" s="148">
        <f t="shared" si="50"/>
        <v>0</v>
      </c>
      <c r="I307" s="149">
        <v>0</v>
      </c>
      <c r="J307" s="148">
        <f t="shared" si="51"/>
        <v>0</v>
      </c>
      <c r="K307" s="146">
        <v>43</v>
      </c>
      <c r="L307" s="148">
        <f t="shared" si="52"/>
        <v>1.2343906990096168E-3</v>
      </c>
      <c r="M307" s="164">
        <f t="shared" si="48"/>
        <v>4.1146356633653896E-4</v>
      </c>
      <c r="N307" s="171">
        <f t="shared" si="49"/>
        <v>390.29987622991922</v>
      </c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spans="1:26" s="124" customFormat="1" x14ac:dyDescent="0.25">
      <c r="A308" s="167" t="s">
        <v>30</v>
      </c>
      <c r="B308" s="144" t="s">
        <v>356</v>
      </c>
      <c r="C308" s="146">
        <v>47</v>
      </c>
      <c r="D308" s="146">
        <v>2220</v>
      </c>
      <c r="E308" s="146">
        <v>0</v>
      </c>
      <c r="F308" s="146">
        <v>0</v>
      </c>
      <c r="G308" s="146">
        <f t="shared" si="44"/>
        <v>0</v>
      </c>
      <c r="H308" s="148">
        <f t="shared" si="50"/>
        <v>0</v>
      </c>
      <c r="I308" s="149">
        <v>0</v>
      </c>
      <c r="J308" s="148">
        <f t="shared" si="51"/>
        <v>0</v>
      </c>
      <c r="K308" s="146">
        <v>2</v>
      </c>
      <c r="L308" s="148">
        <f t="shared" si="52"/>
        <v>5.7413520884168223E-5</v>
      </c>
      <c r="M308" s="164">
        <f t="shared" si="48"/>
        <v>1.913784029472274E-5</v>
      </c>
      <c r="N308" s="171">
        <f t="shared" si="49"/>
        <v>18.15348261534508</v>
      </c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spans="1:26" s="124" customFormat="1" x14ac:dyDescent="0.25">
      <c r="A309" s="167" t="s">
        <v>30</v>
      </c>
      <c r="B309" s="144" t="s">
        <v>357</v>
      </c>
      <c r="C309" s="146">
        <v>562</v>
      </c>
      <c r="D309" s="146">
        <v>2221</v>
      </c>
      <c r="E309" s="146">
        <v>0</v>
      </c>
      <c r="F309" s="146">
        <v>0</v>
      </c>
      <c r="G309" s="146">
        <f t="shared" si="44"/>
        <v>0</v>
      </c>
      <c r="H309" s="148">
        <f t="shared" si="50"/>
        <v>0</v>
      </c>
      <c r="I309" s="149">
        <v>3</v>
      </c>
      <c r="J309" s="148">
        <f t="shared" si="51"/>
        <v>3.0395136778115501E-3</v>
      </c>
      <c r="K309" s="146">
        <v>3</v>
      </c>
      <c r="L309" s="148">
        <f t="shared" si="52"/>
        <v>8.6120281326252328E-5</v>
      </c>
      <c r="M309" s="164">
        <f t="shared" si="48"/>
        <v>1.0418779863792676E-3</v>
      </c>
      <c r="N309" s="171">
        <f t="shared" si="49"/>
        <v>988.28883624147647</v>
      </c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spans="1:26" s="124" customFormat="1" x14ac:dyDescent="0.25">
      <c r="A310" s="167" t="s">
        <v>30</v>
      </c>
      <c r="B310" s="144" t="s">
        <v>358</v>
      </c>
      <c r="C310" s="146">
        <v>457</v>
      </c>
      <c r="D310" s="146">
        <v>2224</v>
      </c>
      <c r="E310" s="146">
        <v>1</v>
      </c>
      <c r="F310" s="146">
        <v>0</v>
      </c>
      <c r="G310" s="146">
        <f t="shared" si="44"/>
        <v>1</v>
      </c>
      <c r="H310" s="148">
        <f t="shared" ref="H310:H341" si="53">+G310/$G$535</f>
        <v>8.4317032040472171E-4</v>
      </c>
      <c r="I310" s="149">
        <v>0</v>
      </c>
      <c r="J310" s="148">
        <f t="shared" ref="J310:J341" si="54">+I310/$I$535</f>
        <v>0</v>
      </c>
      <c r="K310" s="146">
        <v>154</v>
      </c>
      <c r="L310" s="148">
        <f t="shared" ref="L310:L341" si="55">+K310/$K$535</f>
        <v>4.420841108080953E-3</v>
      </c>
      <c r="M310" s="164">
        <f t="shared" si="48"/>
        <v>1.7546704761618917E-3</v>
      </c>
      <c r="N310" s="171">
        <f t="shared" si="49"/>
        <v>1664.4187376486648</v>
      </c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spans="1:26" s="124" customFormat="1" x14ac:dyDescent="0.25">
      <c r="A311" s="167" t="s">
        <v>30</v>
      </c>
      <c r="B311" s="144" t="s">
        <v>359</v>
      </c>
      <c r="C311" s="174">
        <v>127</v>
      </c>
      <c r="D311" s="174">
        <v>2225</v>
      </c>
      <c r="E311" s="146">
        <v>2</v>
      </c>
      <c r="F311" s="146">
        <v>0</v>
      </c>
      <c r="G311" s="146">
        <f t="shared" si="44"/>
        <v>2</v>
      </c>
      <c r="H311" s="148">
        <f t="shared" si="53"/>
        <v>1.6863406408094434E-3</v>
      </c>
      <c r="I311" s="149">
        <v>0</v>
      </c>
      <c r="J311" s="148">
        <f t="shared" si="54"/>
        <v>0</v>
      </c>
      <c r="K311" s="146">
        <v>96</v>
      </c>
      <c r="L311" s="148">
        <f t="shared" si="55"/>
        <v>2.7558490024400745E-3</v>
      </c>
      <c r="M311" s="164">
        <f t="shared" si="48"/>
        <v>1.4807298810831726E-3</v>
      </c>
      <c r="N311" s="171">
        <f t="shared" si="49"/>
        <v>1404.5683180707508</v>
      </c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spans="1:26" s="124" customFormat="1" x14ac:dyDescent="0.25">
      <c r="A312" s="167" t="s">
        <v>30</v>
      </c>
      <c r="B312" s="144" t="s">
        <v>360</v>
      </c>
      <c r="C312" s="174">
        <v>270</v>
      </c>
      <c r="D312" s="174">
        <v>2226</v>
      </c>
      <c r="E312" s="146">
        <v>0</v>
      </c>
      <c r="F312" s="146">
        <v>0</v>
      </c>
      <c r="G312" s="146">
        <f t="shared" si="44"/>
        <v>0</v>
      </c>
      <c r="H312" s="148">
        <f t="shared" si="53"/>
        <v>0</v>
      </c>
      <c r="I312" s="149">
        <v>0</v>
      </c>
      <c r="J312" s="148">
        <f t="shared" si="54"/>
        <v>0</v>
      </c>
      <c r="K312" s="146">
        <v>1</v>
      </c>
      <c r="L312" s="148">
        <f t="shared" si="55"/>
        <v>2.8706760442084112E-5</v>
      </c>
      <c r="M312" s="164">
        <f t="shared" si="48"/>
        <v>9.56892014736137E-6</v>
      </c>
      <c r="N312" s="171">
        <f t="shared" si="49"/>
        <v>9.0767413076725401</v>
      </c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spans="1:26" s="124" customFormat="1" x14ac:dyDescent="0.25">
      <c r="A313" s="167" t="s">
        <v>30</v>
      </c>
      <c r="B313" s="144" t="s">
        <v>361</v>
      </c>
      <c r="C313" s="146">
        <v>75</v>
      </c>
      <c r="D313" s="146">
        <v>2227</v>
      </c>
      <c r="E313" s="146">
        <v>0</v>
      </c>
      <c r="F313" s="146">
        <v>0</v>
      </c>
      <c r="G313" s="146">
        <f t="shared" si="44"/>
        <v>0</v>
      </c>
      <c r="H313" s="148">
        <f t="shared" si="53"/>
        <v>0</v>
      </c>
      <c r="I313" s="149">
        <v>0</v>
      </c>
      <c r="J313" s="148">
        <f t="shared" si="54"/>
        <v>0</v>
      </c>
      <c r="K313" s="146">
        <v>1</v>
      </c>
      <c r="L313" s="148">
        <f t="shared" si="55"/>
        <v>2.8706760442084112E-5</v>
      </c>
      <c r="M313" s="164">
        <f t="shared" si="48"/>
        <v>9.56892014736137E-6</v>
      </c>
      <c r="N313" s="171">
        <f t="shared" si="49"/>
        <v>9.0767413076725401</v>
      </c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spans="1:26" s="124" customFormat="1" x14ac:dyDescent="0.25">
      <c r="A314" s="167" t="s">
        <v>30</v>
      </c>
      <c r="B314" s="144" t="s">
        <v>362</v>
      </c>
      <c r="C314" s="146">
        <v>59</v>
      </c>
      <c r="D314" s="146">
        <v>2228</v>
      </c>
      <c r="E314" s="146">
        <v>0</v>
      </c>
      <c r="F314" s="146">
        <v>0</v>
      </c>
      <c r="G314" s="146">
        <f t="shared" si="44"/>
        <v>0</v>
      </c>
      <c r="H314" s="148">
        <f t="shared" si="53"/>
        <v>0</v>
      </c>
      <c r="I314" s="149">
        <v>0</v>
      </c>
      <c r="J314" s="148">
        <f t="shared" si="54"/>
        <v>0</v>
      </c>
      <c r="K314" s="146">
        <v>100</v>
      </c>
      <c r="L314" s="148">
        <f t="shared" si="55"/>
        <v>2.8706760442084112E-3</v>
      </c>
      <c r="M314" s="164">
        <f t="shared" si="48"/>
        <v>9.568920147361371E-4</v>
      </c>
      <c r="N314" s="171">
        <f t="shared" si="49"/>
        <v>907.67413076725404</v>
      </c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spans="1:26" s="124" customFormat="1" x14ac:dyDescent="0.25">
      <c r="A315" s="167" t="s">
        <v>30</v>
      </c>
      <c r="B315" s="144" t="s">
        <v>363</v>
      </c>
      <c r="C315" s="146">
        <v>548</v>
      </c>
      <c r="D315" s="146">
        <v>2229</v>
      </c>
      <c r="E315" s="146">
        <v>0</v>
      </c>
      <c r="F315" s="146">
        <v>0</v>
      </c>
      <c r="G315" s="146">
        <f t="shared" si="44"/>
        <v>0</v>
      </c>
      <c r="H315" s="148">
        <f t="shared" si="53"/>
        <v>0</v>
      </c>
      <c r="I315" s="149">
        <v>0</v>
      </c>
      <c r="J315" s="148">
        <f t="shared" si="54"/>
        <v>0</v>
      </c>
      <c r="K315" s="146">
        <v>54</v>
      </c>
      <c r="L315" s="148">
        <f t="shared" si="55"/>
        <v>1.5501650638725421E-3</v>
      </c>
      <c r="M315" s="164">
        <f t="shared" si="48"/>
        <v>5.1672168795751402E-4</v>
      </c>
      <c r="N315" s="171">
        <f t="shared" si="49"/>
        <v>490.14403061431716</v>
      </c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spans="1:26" s="124" customFormat="1" x14ac:dyDescent="0.25">
      <c r="A316" s="167" t="s">
        <v>30</v>
      </c>
      <c r="B316" s="144" t="s">
        <v>364</v>
      </c>
      <c r="C316" s="146">
        <v>60</v>
      </c>
      <c r="D316" s="146">
        <v>2231</v>
      </c>
      <c r="E316" s="146">
        <v>0</v>
      </c>
      <c r="F316" s="146">
        <v>0</v>
      </c>
      <c r="G316" s="146">
        <f t="shared" si="44"/>
        <v>0</v>
      </c>
      <c r="H316" s="148">
        <f t="shared" si="53"/>
        <v>0</v>
      </c>
      <c r="I316" s="149">
        <v>1</v>
      </c>
      <c r="J316" s="148">
        <f t="shared" si="54"/>
        <v>1.0131712259371835E-3</v>
      </c>
      <c r="K316" s="146">
        <v>96</v>
      </c>
      <c r="L316" s="148">
        <f t="shared" si="55"/>
        <v>2.7558490024400745E-3</v>
      </c>
      <c r="M316" s="164">
        <f t="shared" si="48"/>
        <v>1.2563400761257525E-3</v>
      </c>
      <c r="N316" s="171">
        <f t="shared" si="49"/>
        <v>1191.7200363093832</v>
      </c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spans="1:26" s="124" customFormat="1" x14ac:dyDescent="0.25">
      <c r="A317" s="167" t="s">
        <v>30</v>
      </c>
      <c r="B317" s="144" t="s">
        <v>365</v>
      </c>
      <c r="C317" s="146">
        <v>278</v>
      </c>
      <c r="D317" s="146">
        <v>2222</v>
      </c>
      <c r="E317" s="146">
        <v>0</v>
      </c>
      <c r="F317" s="146">
        <v>0</v>
      </c>
      <c r="G317" s="146">
        <f t="shared" si="44"/>
        <v>0</v>
      </c>
      <c r="H317" s="148">
        <f t="shared" si="53"/>
        <v>0</v>
      </c>
      <c r="I317" s="149">
        <v>0</v>
      </c>
      <c r="J317" s="148">
        <f t="shared" si="54"/>
        <v>0</v>
      </c>
      <c r="K317" s="146">
        <v>2</v>
      </c>
      <c r="L317" s="148">
        <f t="shared" si="55"/>
        <v>5.7413520884168223E-5</v>
      </c>
      <c r="M317" s="164">
        <f t="shared" si="48"/>
        <v>1.913784029472274E-5</v>
      </c>
      <c r="N317" s="171">
        <f t="shared" si="49"/>
        <v>18.15348261534508</v>
      </c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spans="1:26" s="124" customFormat="1" x14ac:dyDescent="0.25">
      <c r="A318" s="167" t="s">
        <v>30</v>
      </c>
      <c r="B318" s="144" t="s">
        <v>366</v>
      </c>
      <c r="C318" s="146">
        <v>105</v>
      </c>
      <c r="D318" s="146">
        <v>2230</v>
      </c>
      <c r="E318" s="146">
        <v>0</v>
      </c>
      <c r="F318" s="146">
        <v>0</v>
      </c>
      <c r="G318" s="146">
        <f t="shared" si="44"/>
        <v>0</v>
      </c>
      <c r="H318" s="148">
        <f t="shared" si="53"/>
        <v>0</v>
      </c>
      <c r="I318" s="149">
        <v>0</v>
      </c>
      <c r="J318" s="148">
        <f t="shared" si="54"/>
        <v>0</v>
      </c>
      <c r="K318" s="146">
        <v>51</v>
      </c>
      <c r="L318" s="148">
        <f t="shared" si="55"/>
        <v>1.4640447825462896E-3</v>
      </c>
      <c r="M318" s="164">
        <f t="shared" si="48"/>
        <v>4.8801492751542985E-4</v>
      </c>
      <c r="N318" s="171">
        <f t="shared" si="49"/>
        <v>462.9138066912995</v>
      </c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spans="1:26" s="124" customFormat="1" x14ac:dyDescent="0.25">
      <c r="A319" s="167" t="s">
        <v>30</v>
      </c>
      <c r="B319" s="144" t="s">
        <v>367</v>
      </c>
      <c r="C319" s="146">
        <v>178</v>
      </c>
      <c r="D319" s="146">
        <v>2232</v>
      </c>
      <c r="E319" s="146">
        <v>0</v>
      </c>
      <c r="F319" s="146">
        <v>0</v>
      </c>
      <c r="G319" s="146">
        <f t="shared" si="44"/>
        <v>0</v>
      </c>
      <c r="H319" s="148">
        <f t="shared" si="53"/>
        <v>0</v>
      </c>
      <c r="I319" s="149">
        <v>8</v>
      </c>
      <c r="J319" s="148">
        <f t="shared" si="54"/>
        <v>8.1053698074974676E-3</v>
      </c>
      <c r="K319" s="146">
        <v>34</v>
      </c>
      <c r="L319" s="148">
        <f t="shared" si="55"/>
        <v>9.7602985503085981E-4</v>
      </c>
      <c r="M319" s="164">
        <f t="shared" si="48"/>
        <v>3.0271332208427759E-3</v>
      </c>
      <c r="N319" s="171">
        <f t="shared" si="49"/>
        <v>2871.4321706434234</v>
      </c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spans="1:26" s="124" customFormat="1" x14ac:dyDescent="0.25">
      <c r="A320" s="167" t="s">
        <v>30</v>
      </c>
      <c r="B320" s="144" t="s">
        <v>368</v>
      </c>
      <c r="C320" s="146">
        <v>49</v>
      </c>
      <c r="D320" s="146">
        <v>2233</v>
      </c>
      <c r="E320" s="146">
        <v>0</v>
      </c>
      <c r="F320" s="146">
        <v>0</v>
      </c>
      <c r="G320" s="146">
        <f t="shared" si="44"/>
        <v>0</v>
      </c>
      <c r="H320" s="148">
        <f t="shared" si="53"/>
        <v>0</v>
      </c>
      <c r="I320" s="149">
        <v>0</v>
      </c>
      <c r="J320" s="148">
        <f t="shared" si="54"/>
        <v>0</v>
      </c>
      <c r="K320" s="146">
        <v>145</v>
      </c>
      <c r="L320" s="148">
        <f t="shared" si="55"/>
        <v>4.1624802641021964E-3</v>
      </c>
      <c r="M320" s="164">
        <f t="shared" si="48"/>
        <v>1.3874934213673987E-3</v>
      </c>
      <c r="N320" s="171">
        <f t="shared" si="49"/>
        <v>1316.1274896125183</v>
      </c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spans="1:26" s="124" customFormat="1" x14ac:dyDescent="0.25">
      <c r="A321" s="167" t="s">
        <v>30</v>
      </c>
      <c r="B321" s="144" t="s">
        <v>369</v>
      </c>
      <c r="C321" s="147">
        <v>488</v>
      </c>
      <c r="D321" s="147">
        <v>2234</v>
      </c>
      <c r="E321" s="146">
        <v>0</v>
      </c>
      <c r="F321" s="146">
        <v>0</v>
      </c>
      <c r="G321" s="146">
        <f t="shared" si="44"/>
        <v>0</v>
      </c>
      <c r="H321" s="148">
        <f t="shared" si="53"/>
        <v>0</v>
      </c>
      <c r="I321" s="149">
        <v>0</v>
      </c>
      <c r="J321" s="148">
        <f t="shared" si="54"/>
        <v>0</v>
      </c>
      <c r="K321" s="146">
        <v>0</v>
      </c>
      <c r="L321" s="148">
        <f t="shared" si="55"/>
        <v>0</v>
      </c>
      <c r="M321" s="164">
        <f t="shared" si="48"/>
        <v>0</v>
      </c>
      <c r="N321" s="171">
        <f t="shared" si="49"/>
        <v>0</v>
      </c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spans="1:26" s="124" customFormat="1" x14ac:dyDescent="0.25">
      <c r="A322" s="167" t="s">
        <v>30</v>
      </c>
      <c r="B322" s="144" t="s">
        <v>370</v>
      </c>
      <c r="C322" s="146">
        <v>132</v>
      </c>
      <c r="D322" s="146">
        <v>2235</v>
      </c>
      <c r="E322" s="146">
        <v>0</v>
      </c>
      <c r="F322" s="146">
        <v>0</v>
      </c>
      <c r="G322" s="146">
        <f t="shared" si="44"/>
        <v>0</v>
      </c>
      <c r="H322" s="148">
        <f t="shared" si="53"/>
        <v>0</v>
      </c>
      <c r="I322" s="149">
        <v>6</v>
      </c>
      <c r="J322" s="148">
        <f t="shared" si="54"/>
        <v>6.0790273556231003E-3</v>
      </c>
      <c r="K322" s="146">
        <v>146</v>
      </c>
      <c r="L322" s="148">
        <f t="shared" si="55"/>
        <v>4.1911870245442805E-3</v>
      </c>
      <c r="M322" s="164">
        <f t="shared" si="48"/>
        <v>3.4234047933891266E-3</v>
      </c>
      <c r="N322" s="171">
        <f t="shared" si="49"/>
        <v>3247.321455557108</v>
      </c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spans="1:26" s="124" customFormat="1" x14ac:dyDescent="0.25">
      <c r="A323" s="167" t="s">
        <v>30</v>
      </c>
      <c r="B323" s="144" t="s">
        <v>371</v>
      </c>
      <c r="C323" s="146">
        <v>43</v>
      </c>
      <c r="D323" s="146">
        <v>2236</v>
      </c>
      <c r="E323" s="146">
        <v>0</v>
      </c>
      <c r="F323" s="146">
        <v>0</v>
      </c>
      <c r="G323" s="146">
        <f t="shared" si="44"/>
        <v>0</v>
      </c>
      <c r="H323" s="148">
        <f t="shared" si="53"/>
        <v>0</v>
      </c>
      <c r="I323" s="149">
        <v>2</v>
      </c>
      <c r="J323" s="148">
        <f t="shared" si="54"/>
        <v>2.0263424518743669E-3</v>
      </c>
      <c r="K323" s="146">
        <v>50</v>
      </c>
      <c r="L323" s="148">
        <f t="shared" si="55"/>
        <v>1.4353380221042056E-3</v>
      </c>
      <c r="M323" s="164">
        <f t="shared" si="48"/>
        <v>1.1538934913261909E-3</v>
      </c>
      <c r="N323" s="171">
        <f t="shared" si="49"/>
        <v>1094.5428069292664</v>
      </c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spans="1:26" s="124" customFormat="1" x14ac:dyDescent="0.25">
      <c r="A324" s="167" t="s">
        <v>30</v>
      </c>
      <c r="B324" s="144" t="s">
        <v>372</v>
      </c>
      <c r="C324" s="146">
        <v>58</v>
      </c>
      <c r="D324" s="146">
        <v>2237</v>
      </c>
      <c r="E324" s="146">
        <v>0</v>
      </c>
      <c r="F324" s="146">
        <v>8</v>
      </c>
      <c r="G324" s="146">
        <f t="shared" si="44"/>
        <v>8</v>
      </c>
      <c r="H324" s="148">
        <f t="shared" si="53"/>
        <v>6.7453625632377737E-3</v>
      </c>
      <c r="I324" s="149">
        <v>7</v>
      </c>
      <c r="J324" s="148">
        <f t="shared" si="54"/>
        <v>7.0921985815602835E-3</v>
      </c>
      <c r="K324" s="146">
        <v>78</v>
      </c>
      <c r="L324" s="148">
        <f t="shared" si="55"/>
        <v>2.2391273144825607E-3</v>
      </c>
      <c r="M324" s="164">
        <f t="shared" si="48"/>
        <v>5.3588961530935397E-3</v>
      </c>
      <c r="N324" s="171">
        <f t="shared" si="49"/>
        <v>5083.2605275449432</v>
      </c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spans="1:26" s="124" customFormat="1" x14ac:dyDescent="0.25">
      <c r="A325" s="167" t="s">
        <v>30</v>
      </c>
      <c r="B325" s="144" t="s">
        <v>373</v>
      </c>
      <c r="C325" s="146">
        <v>271</v>
      </c>
      <c r="D325" s="146">
        <v>2239</v>
      </c>
      <c r="E325" s="146">
        <v>0</v>
      </c>
      <c r="F325" s="146">
        <v>0</v>
      </c>
      <c r="G325" s="146">
        <f t="shared" si="44"/>
        <v>0</v>
      </c>
      <c r="H325" s="148">
        <f t="shared" si="53"/>
        <v>0</v>
      </c>
      <c r="I325" s="149">
        <v>0</v>
      </c>
      <c r="J325" s="148">
        <f t="shared" si="54"/>
        <v>0</v>
      </c>
      <c r="K325" s="146">
        <v>0</v>
      </c>
      <c r="L325" s="148">
        <f t="shared" si="55"/>
        <v>0</v>
      </c>
      <c r="M325" s="164">
        <f t="shared" si="48"/>
        <v>0</v>
      </c>
      <c r="N325" s="171">
        <f t="shared" si="49"/>
        <v>0</v>
      </c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spans="1:26" s="124" customFormat="1" x14ac:dyDescent="0.25">
      <c r="A326" s="167" t="s">
        <v>30</v>
      </c>
      <c r="B326" s="144" t="s">
        <v>374</v>
      </c>
      <c r="C326" s="146">
        <v>109</v>
      </c>
      <c r="D326" s="146">
        <v>2240</v>
      </c>
      <c r="E326" s="146">
        <v>0</v>
      </c>
      <c r="F326" s="146">
        <v>0</v>
      </c>
      <c r="G326" s="146">
        <f t="shared" si="44"/>
        <v>0</v>
      </c>
      <c r="H326" s="148">
        <f t="shared" si="53"/>
        <v>0</v>
      </c>
      <c r="I326" s="149">
        <v>0</v>
      </c>
      <c r="J326" s="148">
        <f t="shared" si="54"/>
        <v>0</v>
      </c>
      <c r="K326" s="146">
        <v>0</v>
      </c>
      <c r="L326" s="148">
        <f t="shared" si="55"/>
        <v>0</v>
      </c>
      <c r="M326" s="164">
        <f t="shared" si="48"/>
        <v>0</v>
      </c>
      <c r="N326" s="171">
        <f t="shared" si="49"/>
        <v>0</v>
      </c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spans="1:26" s="124" customFormat="1" x14ac:dyDescent="0.25">
      <c r="A327" s="167" t="s">
        <v>30</v>
      </c>
      <c r="B327" s="144" t="s">
        <v>375</v>
      </c>
      <c r="C327" s="146">
        <v>73</v>
      </c>
      <c r="D327" s="146">
        <v>2273</v>
      </c>
      <c r="E327" s="146">
        <v>0</v>
      </c>
      <c r="F327" s="146">
        <v>0</v>
      </c>
      <c r="G327" s="146">
        <f t="shared" si="44"/>
        <v>0</v>
      </c>
      <c r="H327" s="148">
        <f t="shared" si="53"/>
        <v>0</v>
      </c>
      <c r="I327" s="149">
        <v>0</v>
      </c>
      <c r="J327" s="148">
        <f t="shared" si="54"/>
        <v>0</v>
      </c>
      <c r="K327" s="146">
        <v>10</v>
      </c>
      <c r="L327" s="148">
        <f t="shared" si="55"/>
        <v>2.8706760442084113E-4</v>
      </c>
      <c r="M327" s="164">
        <f t="shared" si="48"/>
        <v>9.568920147361371E-5</v>
      </c>
      <c r="N327" s="171">
        <f t="shared" si="49"/>
        <v>90.767413076725404</v>
      </c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spans="1:26" s="124" customFormat="1" x14ac:dyDescent="0.25">
      <c r="A328" s="167" t="s">
        <v>30</v>
      </c>
      <c r="B328" s="144" t="s">
        <v>376</v>
      </c>
      <c r="C328" s="146">
        <v>398</v>
      </c>
      <c r="D328" s="146">
        <v>2242</v>
      </c>
      <c r="E328" s="146">
        <v>0</v>
      </c>
      <c r="F328" s="146">
        <v>0</v>
      </c>
      <c r="G328" s="146">
        <f t="shared" si="44"/>
        <v>0</v>
      </c>
      <c r="H328" s="148">
        <f t="shared" si="53"/>
        <v>0</v>
      </c>
      <c r="I328" s="149">
        <v>0</v>
      </c>
      <c r="J328" s="148">
        <f t="shared" si="54"/>
        <v>0</v>
      </c>
      <c r="K328" s="146">
        <v>35</v>
      </c>
      <c r="L328" s="148">
        <f t="shared" si="55"/>
        <v>1.0047366154729439E-3</v>
      </c>
      <c r="M328" s="164">
        <f t="shared" si="48"/>
        <v>3.3491220515764796E-4</v>
      </c>
      <c r="N328" s="171">
        <f t="shared" si="49"/>
        <v>317.68594576853889</v>
      </c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spans="1:26" s="124" customFormat="1" x14ac:dyDescent="0.25">
      <c r="A329" s="167" t="s">
        <v>30</v>
      </c>
      <c r="B329" s="144" t="s">
        <v>377</v>
      </c>
      <c r="C329" s="146">
        <v>290</v>
      </c>
      <c r="D329" s="146">
        <v>2243</v>
      </c>
      <c r="E329" s="146">
        <v>0</v>
      </c>
      <c r="F329" s="146">
        <v>0</v>
      </c>
      <c r="G329" s="146">
        <f t="shared" si="44"/>
        <v>0</v>
      </c>
      <c r="H329" s="148">
        <f t="shared" si="53"/>
        <v>0</v>
      </c>
      <c r="I329" s="149">
        <v>0</v>
      </c>
      <c r="J329" s="148">
        <f t="shared" si="54"/>
        <v>0</v>
      </c>
      <c r="K329" s="146">
        <v>38</v>
      </c>
      <c r="L329" s="148">
        <f t="shared" si="55"/>
        <v>1.0908568967991962E-3</v>
      </c>
      <c r="M329" s="164">
        <f t="shared" si="48"/>
        <v>3.6361896559973208E-4</v>
      </c>
      <c r="N329" s="171">
        <f t="shared" si="49"/>
        <v>344.91616969155649</v>
      </c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spans="1:26" s="124" customFormat="1" x14ac:dyDescent="0.25">
      <c r="A330" s="167" t="s">
        <v>30</v>
      </c>
      <c r="B330" s="144" t="s">
        <v>378</v>
      </c>
      <c r="C330" s="146">
        <v>2</v>
      </c>
      <c r="D330" s="146">
        <v>2244</v>
      </c>
      <c r="E330" s="146">
        <v>0</v>
      </c>
      <c r="F330" s="146">
        <v>0</v>
      </c>
      <c r="G330" s="146">
        <f t="shared" si="44"/>
        <v>0</v>
      </c>
      <c r="H330" s="148">
        <f t="shared" si="53"/>
        <v>0</v>
      </c>
      <c r="I330" s="149">
        <v>0</v>
      </c>
      <c r="J330" s="148">
        <f t="shared" si="54"/>
        <v>0</v>
      </c>
      <c r="K330" s="146">
        <v>0</v>
      </c>
      <c r="L330" s="148">
        <f t="shared" si="55"/>
        <v>0</v>
      </c>
      <c r="M330" s="164">
        <f t="shared" si="48"/>
        <v>0</v>
      </c>
      <c r="N330" s="171">
        <f t="shared" si="49"/>
        <v>0</v>
      </c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spans="1:26" s="124" customFormat="1" x14ac:dyDescent="0.25">
      <c r="A331" s="167" t="s">
        <v>30</v>
      </c>
      <c r="B331" s="144" t="s">
        <v>379</v>
      </c>
      <c r="C331" s="146">
        <v>44</v>
      </c>
      <c r="D331" s="146">
        <v>2245</v>
      </c>
      <c r="E331" s="146">
        <v>0</v>
      </c>
      <c r="F331" s="146">
        <v>0</v>
      </c>
      <c r="G331" s="146">
        <f t="shared" si="44"/>
        <v>0</v>
      </c>
      <c r="H331" s="148">
        <f t="shared" si="53"/>
        <v>0</v>
      </c>
      <c r="I331" s="149">
        <v>0</v>
      </c>
      <c r="J331" s="148">
        <f t="shared" si="54"/>
        <v>0</v>
      </c>
      <c r="K331" s="146">
        <v>13</v>
      </c>
      <c r="L331" s="148">
        <f t="shared" si="55"/>
        <v>3.7318788574709343E-4</v>
      </c>
      <c r="M331" s="164">
        <f t="shared" si="48"/>
        <v>1.243959619156978E-4</v>
      </c>
      <c r="N331" s="171">
        <f t="shared" si="49"/>
        <v>117.99763699974301</v>
      </c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spans="1:26" s="124" customFormat="1" x14ac:dyDescent="0.25">
      <c r="A332" s="167" t="s">
        <v>30</v>
      </c>
      <c r="B332" s="144" t="s">
        <v>380</v>
      </c>
      <c r="C332" s="146">
        <v>130</v>
      </c>
      <c r="D332" s="146">
        <v>2246</v>
      </c>
      <c r="E332" s="146">
        <v>0</v>
      </c>
      <c r="F332" s="146">
        <v>0</v>
      </c>
      <c r="G332" s="146">
        <f t="shared" si="44"/>
        <v>0</v>
      </c>
      <c r="H332" s="148">
        <f t="shared" si="53"/>
        <v>0</v>
      </c>
      <c r="I332" s="149">
        <v>0</v>
      </c>
      <c r="J332" s="148">
        <f t="shared" si="54"/>
        <v>0</v>
      </c>
      <c r="K332" s="146">
        <v>0</v>
      </c>
      <c r="L332" s="148">
        <f t="shared" si="55"/>
        <v>0</v>
      </c>
      <c r="M332" s="164">
        <f t="shared" si="48"/>
        <v>0</v>
      </c>
      <c r="N332" s="171">
        <f t="shared" si="49"/>
        <v>0</v>
      </c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spans="1:26" s="124" customFormat="1" x14ac:dyDescent="0.25">
      <c r="A333" s="167" t="s">
        <v>30</v>
      </c>
      <c r="B333" s="144" t="s">
        <v>381</v>
      </c>
      <c r="C333" s="146">
        <v>441</v>
      </c>
      <c r="D333" s="146">
        <v>2247</v>
      </c>
      <c r="E333" s="146">
        <v>0</v>
      </c>
      <c r="F333" s="146">
        <v>0</v>
      </c>
      <c r="G333" s="146">
        <f t="shared" si="44"/>
        <v>0</v>
      </c>
      <c r="H333" s="148">
        <f t="shared" si="53"/>
        <v>0</v>
      </c>
      <c r="I333" s="149">
        <v>0</v>
      </c>
      <c r="J333" s="148">
        <f t="shared" si="54"/>
        <v>0</v>
      </c>
      <c r="K333" s="146">
        <v>2</v>
      </c>
      <c r="L333" s="148">
        <f t="shared" si="55"/>
        <v>5.7413520884168223E-5</v>
      </c>
      <c r="M333" s="164">
        <f t="shared" si="48"/>
        <v>1.913784029472274E-5</v>
      </c>
      <c r="N333" s="171">
        <f t="shared" si="49"/>
        <v>18.15348261534508</v>
      </c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spans="1:26" s="124" customFormat="1" x14ac:dyDescent="0.25">
      <c r="A334" s="167" t="s">
        <v>30</v>
      </c>
      <c r="B334" s="144" t="s">
        <v>382</v>
      </c>
      <c r="C334" s="174">
        <v>63</v>
      </c>
      <c r="D334" s="174">
        <v>2257</v>
      </c>
      <c r="E334" s="146">
        <v>0</v>
      </c>
      <c r="F334" s="146">
        <v>0</v>
      </c>
      <c r="G334" s="146">
        <f t="shared" si="44"/>
        <v>0</v>
      </c>
      <c r="H334" s="148">
        <f t="shared" si="53"/>
        <v>0</v>
      </c>
      <c r="I334" s="149">
        <v>0</v>
      </c>
      <c r="J334" s="148">
        <f t="shared" si="54"/>
        <v>0</v>
      </c>
      <c r="K334" s="146">
        <v>0</v>
      </c>
      <c r="L334" s="148">
        <f t="shared" si="55"/>
        <v>0</v>
      </c>
      <c r="M334" s="164">
        <f t="shared" si="48"/>
        <v>0</v>
      </c>
      <c r="N334" s="171">
        <f t="shared" si="49"/>
        <v>0</v>
      </c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spans="1:26" s="124" customFormat="1" x14ac:dyDescent="0.25">
      <c r="A335" s="167" t="s">
        <v>30</v>
      </c>
      <c r="B335" s="144" t="s">
        <v>383</v>
      </c>
      <c r="C335" s="174">
        <v>552</v>
      </c>
      <c r="D335" s="174">
        <v>2248</v>
      </c>
      <c r="E335" s="146">
        <v>0</v>
      </c>
      <c r="F335" s="146">
        <v>0</v>
      </c>
      <c r="G335" s="146">
        <f t="shared" si="44"/>
        <v>0</v>
      </c>
      <c r="H335" s="148">
        <f t="shared" si="53"/>
        <v>0</v>
      </c>
      <c r="I335" s="149">
        <v>0</v>
      </c>
      <c r="J335" s="148">
        <f t="shared" si="54"/>
        <v>0</v>
      </c>
      <c r="K335" s="146">
        <v>0</v>
      </c>
      <c r="L335" s="148">
        <f t="shared" si="55"/>
        <v>0</v>
      </c>
      <c r="M335" s="164">
        <f t="shared" si="48"/>
        <v>0</v>
      </c>
      <c r="N335" s="171">
        <f t="shared" si="49"/>
        <v>0</v>
      </c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spans="1:26" s="124" customFormat="1" x14ac:dyDescent="0.25">
      <c r="A336" s="167" t="s">
        <v>30</v>
      </c>
      <c r="B336" s="144" t="s">
        <v>384</v>
      </c>
      <c r="C336" s="174">
        <v>288</v>
      </c>
      <c r="D336" s="174">
        <v>2249</v>
      </c>
      <c r="E336" s="146">
        <v>0</v>
      </c>
      <c r="F336" s="146">
        <v>0</v>
      </c>
      <c r="G336" s="146">
        <f t="shared" si="44"/>
        <v>0</v>
      </c>
      <c r="H336" s="148">
        <f t="shared" si="53"/>
        <v>0</v>
      </c>
      <c r="I336" s="149">
        <v>0</v>
      </c>
      <c r="J336" s="148">
        <f t="shared" si="54"/>
        <v>0</v>
      </c>
      <c r="K336" s="146">
        <v>0</v>
      </c>
      <c r="L336" s="148">
        <f t="shared" si="55"/>
        <v>0</v>
      </c>
      <c r="M336" s="164">
        <f t="shared" si="48"/>
        <v>0</v>
      </c>
      <c r="N336" s="171">
        <f t="shared" si="49"/>
        <v>0</v>
      </c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spans="1:26" s="124" customFormat="1" x14ac:dyDescent="0.25">
      <c r="A337" s="167" t="s">
        <v>30</v>
      </c>
      <c r="B337" s="144" t="s">
        <v>385</v>
      </c>
      <c r="C337" s="146">
        <v>61</v>
      </c>
      <c r="D337" s="146">
        <v>2250</v>
      </c>
      <c r="E337" s="146">
        <v>0</v>
      </c>
      <c r="F337" s="146">
        <v>0</v>
      </c>
      <c r="G337" s="146">
        <f t="shared" si="44"/>
        <v>0</v>
      </c>
      <c r="H337" s="148">
        <f t="shared" si="53"/>
        <v>0</v>
      </c>
      <c r="I337" s="149">
        <v>0</v>
      </c>
      <c r="J337" s="148">
        <f t="shared" si="54"/>
        <v>0</v>
      </c>
      <c r="K337" s="146">
        <v>0</v>
      </c>
      <c r="L337" s="148">
        <f t="shared" si="55"/>
        <v>0</v>
      </c>
      <c r="M337" s="164">
        <f t="shared" si="48"/>
        <v>0</v>
      </c>
      <c r="N337" s="171">
        <f t="shared" si="49"/>
        <v>0</v>
      </c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spans="1:26" s="124" customFormat="1" x14ac:dyDescent="0.25">
      <c r="A338" s="167" t="s">
        <v>30</v>
      </c>
      <c r="B338" s="144" t="s">
        <v>386</v>
      </c>
      <c r="C338" s="146">
        <v>551</v>
      </c>
      <c r="D338" s="146">
        <v>2251</v>
      </c>
      <c r="E338" s="146">
        <v>0</v>
      </c>
      <c r="F338" s="146">
        <v>0</v>
      </c>
      <c r="G338" s="146">
        <f t="shared" si="44"/>
        <v>0</v>
      </c>
      <c r="H338" s="148">
        <f t="shared" si="53"/>
        <v>0</v>
      </c>
      <c r="I338" s="149">
        <v>0</v>
      </c>
      <c r="J338" s="148">
        <f t="shared" si="54"/>
        <v>0</v>
      </c>
      <c r="K338" s="146">
        <v>0</v>
      </c>
      <c r="L338" s="148">
        <f t="shared" si="55"/>
        <v>0</v>
      </c>
      <c r="M338" s="164">
        <f t="shared" si="48"/>
        <v>0</v>
      </c>
      <c r="N338" s="171">
        <f t="shared" si="49"/>
        <v>0</v>
      </c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spans="1:26" s="124" customFormat="1" x14ac:dyDescent="0.25">
      <c r="A339" s="167" t="s">
        <v>30</v>
      </c>
      <c r="B339" s="144" t="s">
        <v>387</v>
      </c>
      <c r="C339" s="146">
        <v>224</v>
      </c>
      <c r="D339" s="146">
        <v>2252</v>
      </c>
      <c r="E339" s="146">
        <v>0</v>
      </c>
      <c r="F339" s="146">
        <v>0</v>
      </c>
      <c r="G339" s="146">
        <f t="shared" si="44"/>
        <v>0</v>
      </c>
      <c r="H339" s="148">
        <f t="shared" si="53"/>
        <v>0</v>
      </c>
      <c r="I339" s="149">
        <v>0</v>
      </c>
      <c r="J339" s="148">
        <f t="shared" si="54"/>
        <v>0</v>
      </c>
      <c r="K339" s="146">
        <v>0</v>
      </c>
      <c r="L339" s="148">
        <f t="shared" si="55"/>
        <v>0</v>
      </c>
      <c r="M339" s="164">
        <f t="shared" si="48"/>
        <v>0</v>
      </c>
      <c r="N339" s="171">
        <f t="shared" si="49"/>
        <v>0</v>
      </c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spans="1:26" s="124" customFormat="1" x14ac:dyDescent="0.25">
      <c r="A340" s="167" t="s">
        <v>30</v>
      </c>
      <c r="B340" s="144" t="s">
        <v>388</v>
      </c>
      <c r="C340" s="146">
        <v>62</v>
      </c>
      <c r="D340" s="146">
        <v>2253</v>
      </c>
      <c r="E340" s="146">
        <v>0</v>
      </c>
      <c r="F340" s="146">
        <v>0</v>
      </c>
      <c r="G340" s="146">
        <f t="shared" si="44"/>
        <v>0</v>
      </c>
      <c r="H340" s="148">
        <f t="shared" si="53"/>
        <v>0</v>
      </c>
      <c r="I340" s="149">
        <v>0</v>
      </c>
      <c r="J340" s="148">
        <f t="shared" si="54"/>
        <v>0</v>
      </c>
      <c r="K340" s="146">
        <v>0</v>
      </c>
      <c r="L340" s="148">
        <f t="shared" si="55"/>
        <v>0</v>
      </c>
      <c r="M340" s="164">
        <f t="shared" si="48"/>
        <v>0</v>
      </c>
      <c r="N340" s="171">
        <f t="shared" si="49"/>
        <v>0</v>
      </c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spans="1:26" s="124" customFormat="1" x14ac:dyDescent="0.25">
      <c r="A341" s="167" t="s">
        <v>30</v>
      </c>
      <c r="B341" s="144" t="s">
        <v>389</v>
      </c>
      <c r="C341" s="146">
        <v>55</v>
      </c>
      <c r="D341" s="146">
        <v>2254</v>
      </c>
      <c r="E341" s="146">
        <v>0</v>
      </c>
      <c r="F341" s="146">
        <v>0</v>
      </c>
      <c r="G341" s="146">
        <f t="shared" si="44"/>
        <v>0</v>
      </c>
      <c r="H341" s="148">
        <f t="shared" si="53"/>
        <v>0</v>
      </c>
      <c r="I341" s="149">
        <v>0</v>
      </c>
      <c r="J341" s="148">
        <f t="shared" si="54"/>
        <v>0</v>
      </c>
      <c r="K341" s="146">
        <v>0</v>
      </c>
      <c r="L341" s="148">
        <f t="shared" si="55"/>
        <v>0</v>
      </c>
      <c r="M341" s="164">
        <f t="shared" si="48"/>
        <v>0</v>
      </c>
      <c r="N341" s="171">
        <f t="shared" si="49"/>
        <v>0</v>
      </c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spans="1:26" s="124" customFormat="1" x14ac:dyDescent="0.25">
      <c r="A342" s="167" t="s">
        <v>30</v>
      </c>
      <c r="B342" s="144" t="s">
        <v>390</v>
      </c>
      <c r="C342" s="146">
        <v>302</v>
      </c>
      <c r="D342" s="146">
        <v>2255</v>
      </c>
      <c r="E342" s="146">
        <v>0</v>
      </c>
      <c r="F342" s="146">
        <v>0</v>
      </c>
      <c r="G342" s="146">
        <f t="shared" si="44"/>
        <v>0</v>
      </c>
      <c r="H342" s="148">
        <f t="shared" ref="H342:H373" si="56">+G342/$G$535</f>
        <v>0</v>
      </c>
      <c r="I342" s="149">
        <v>0</v>
      </c>
      <c r="J342" s="148">
        <f t="shared" ref="J342:J373" si="57">+I342/$I$535</f>
        <v>0</v>
      </c>
      <c r="K342" s="146">
        <v>0</v>
      </c>
      <c r="L342" s="148">
        <f t="shared" ref="L342:L373" si="58">+K342/$K$535</f>
        <v>0</v>
      </c>
      <c r="M342" s="164">
        <f t="shared" si="48"/>
        <v>0</v>
      </c>
      <c r="N342" s="171">
        <f t="shared" si="49"/>
        <v>0</v>
      </c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spans="1:26" s="124" customFormat="1" x14ac:dyDescent="0.25">
      <c r="A343" s="167" t="s">
        <v>30</v>
      </c>
      <c r="B343" s="144" t="s">
        <v>391</v>
      </c>
      <c r="C343" s="146">
        <v>225</v>
      </c>
      <c r="D343" s="146">
        <v>2256</v>
      </c>
      <c r="E343" s="146">
        <v>0</v>
      </c>
      <c r="F343" s="146">
        <v>0</v>
      </c>
      <c r="G343" s="146">
        <f t="shared" si="44"/>
        <v>0</v>
      </c>
      <c r="H343" s="148">
        <f t="shared" si="56"/>
        <v>0</v>
      </c>
      <c r="I343" s="149">
        <v>0</v>
      </c>
      <c r="J343" s="148">
        <f t="shared" si="57"/>
        <v>0</v>
      </c>
      <c r="K343" s="146">
        <v>0</v>
      </c>
      <c r="L343" s="148">
        <f t="shared" si="58"/>
        <v>0</v>
      </c>
      <c r="M343" s="164">
        <f t="shared" si="48"/>
        <v>0</v>
      </c>
      <c r="N343" s="171">
        <f t="shared" si="49"/>
        <v>0</v>
      </c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spans="1:26" s="124" customFormat="1" x14ac:dyDescent="0.25">
      <c r="A344" s="167" t="s">
        <v>30</v>
      </c>
      <c r="B344" s="144" t="s">
        <v>392</v>
      </c>
      <c r="C344" s="174">
        <v>57</v>
      </c>
      <c r="D344" s="174">
        <v>2258</v>
      </c>
      <c r="E344" s="146">
        <v>0</v>
      </c>
      <c r="F344" s="146">
        <v>0</v>
      </c>
      <c r="G344" s="146">
        <f t="shared" si="44"/>
        <v>0</v>
      </c>
      <c r="H344" s="148">
        <f t="shared" si="56"/>
        <v>0</v>
      </c>
      <c r="I344" s="149">
        <v>0</v>
      </c>
      <c r="J344" s="148">
        <f t="shared" si="57"/>
        <v>0</v>
      </c>
      <c r="K344" s="146">
        <v>1</v>
      </c>
      <c r="L344" s="148">
        <f t="shared" si="58"/>
        <v>2.8706760442084112E-5</v>
      </c>
      <c r="M344" s="164">
        <f t="shared" si="48"/>
        <v>9.56892014736137E-6</v>
      </c>
      <c r="N344" s="171">
        <f t="shared" si="49"/>
        <v>9.0767413076725401</v>
      </c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spans="1:26" s="124" customFormat="1" x14ac:dyDescent="0.25">
      <c r="A345" s="167" t="s">
        <v>30</v>
      </c>
      <c r="B345" s="144" t="s">
        <v>393</v>
      </c>
      <c r="C345" s="146">
        <v>64</v>
      </c>
      <c r="D345" s="146">
        <v>2259</v>
      </c>
      <c r="E345" s="146">
        <v>0</v>
      </c>
      <c r="F345" s="146">
        <v>0</v>
      </c>
      <c r="G345" s="146">
        <f t="shared" si="44"/>
        <v>0</v>
      </c>
      <c r="H345" s="148">
        <f t="shared" si="56"/>
        <v>0</v>
      </c>
      <c r="I345" s="149">
        <v>0</v>
      </c>
      <c r="J345" s="148">
        <f t="shared" si="57"/>
        <v>0</v>
      </c>
      <c r="K345" s="146">
        <v>16</v>
      </c>
      <c r="L345" s="148">
        <f t="shared" si="58"/>
        <v>4.5930816707334579E-4</v>
      </c>
      <c r="M345" s="164">
        <f t="shared" si="48"/>
        <v>1.5310272235778192E-4</v>
      </c>
      <c r="N345" s="171">
        <f t="shared" si="49"/>
        <v>145.22786092276064</v>
      </c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spans="1:26" s="124" customFormat="1" x14ac:dyDescent="0.25">
      <c r="A346" s="167" t="s">
        <v>30</v>
      </c>
      <c r="B346" s="144" t="s">
        <v>394</v>
      </c>
      <c r="C346" s="147">
        <v>65</v>
      </c>
      <c r="D346" s="146">
        <v>2260</v>
      </c>
      <c r="E346" s="146">
        <v>0</v>
      </c>
      <c r="F346" s="146">
        <v>0</v>
      </c>
      <c r="G346" s="146">
        <f t="shared" si="44"/>
        <v>0</v>
      </c>
      <c r="H346" s="148">
        <f t="shared" si="56"/>
        <v>0</v>
      </c>
      <c r="I346" s="149">
        <v>0</v>
      </c>
      <c r="J346" s="148">
        <f t="shared" si="57"/>
        <v>0</v>
      </c>
      <c r="K346" s="146">
        <v>0</v>
      </c>
      <c r="L346" s="148">
        <f t="shared" si="58"/>
        <v>0</v>
      </c>
      <c r="M346" s="164">
        <f t="shared" si="48"/>
        <v>0</v>
      </c>
      <c r="N346" s="171">
        <f t="shared" si="49"/>
        <v>0</v>
      </c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spans="1:26" s="124" customFormat="1" x14ac:dyDescent="0.25">
      <c r="A347" s="167" t="s">
        <v>30</v>
      </c>
      <c r="B347" s="144" t="s">
        <v>395</v>
      </c>
      <c r="C347" s="146">
        <v>321</v>
      </c>
      <c r="D347" s="146">
        <v>2261</v>
      </c>
      <c r="E347" s="146">
        <v>0</v>
      </c>
      <c r="F347" s="146">
        <v>0</v>
      </c>
      <c r="G347" s="146">
        <f t="shared" si="44"/>
        <v>0</v>
      </c>
      <c r="H347" s="148">
        <f t="shared" si="56"/>
        <v>0</v>
      </c>
      <c r="I347" s="149">
        <v>0</v>
      </c>
      <c r="J347" s="148">
        <f t="shared" si="57"/>
        <v>0</v>
      </c>
      <c r="K347" s="146">
        <v>0</v>
      </c>
      <c r="L347" s="148">
        <f t="shared" si="58"/>
        <v>0</v>
      </c>
      <c r="M347" s="164">
        <f t="shared" si="48"/>
        <v>0</v>
      </c>
      <c r="N347" s="171">
        <f t="shared" si="49"/>
        <v>0</v>
      </c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spans="1:26" s="124" customFormat="1" x14ac:dyDescent="0.25">
      <c r="A348" s="167" t="s">
        <v>30</v>
      </c>
      <c r="B348" s="144" t="s">
        <v>396</v>
      </c>
      <c r="C348" s="146">
        <v>450</v>
      </c>
      <c r="D348" s="146">
        <v>2262</v>
      </c>
      <c r="E348" s="146">
        <v>0</v>
      </c>
      <c r="F348" s="146">
        <v>0</v>
      </c>
      <c r="G348" s="146">
        <f t="shared" si="44"/>
        <v>0</v>
      </c>
      <c r="H348" s="148">
        <f t="shared" si="56"/>
        <v>0</v>
      </c>
      <c r="I348" s="149">
        <v>0</v>
      </c>
      <c r="J348" s="148">
        <f t="shared" si="57"/>
        <v>0</v>
      </c>
      <c r="K348" s="146">
        <v>11</v>
      </c>
      <c r="L348" s="148">
        <f t="shared" si="58"/>
        <v>3.1577436486292519E-4</v>
      </c>
      <c r="M348" s="164">
        <f t="shared" si="48"/>
        <v>1.0525812162097506E-4</v>
      </c>
      <c r="N348" s="171">
        <f t="shared" si="49"/>
        <v>99.844154384397925</v>
      </c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spans="1:26" s="124" customFormat="1" x14ac:dyDescent="0.25">
      <c r="A349" s="167" t="s">
        <v>30</v>
      </c>
      <c r="B349" s="144" t="s">
        <v>397</v>
      </c>
      <c r="C349" s="146">
        <v>300</v>
      </c>
      <c r="D349" s="146">
        <v>2263</v>
      </c>
      <c r="E349" s="146">
        <v>0</v>
      </c>
      <c r="F349" s="146">
        <v>0</v>
      </c>
      <c r="G349" s="146">
        <f t="shared" si="44"/>
        <v>0</v>
      </c>
      <c r="H349" s="148">
        <f t="shared" si="56"/>
        <v>0</v>
      </c>
      <c r="I349" s="149">
        <v>0</v>
      </c>
      <c r="J349" s="148">
        <f t="shared" si="57"/>
        <v>0</v>
      </c>
      <c r="K349" s="146">
        <v>0</v>
      </c>
      <c r="L349" s="148">
        <f t="shared" si="58"/>
        <v>0</v>
      </c>
      <c r="M349" s="164">
        <f t="shared" si="48"/>
        <v>0</v>
      </c>
      <c r="N349" s="171">
        <f t="shared" si="49"/>
        <v>0</v>
      </c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spans="1:26" s="124" customFormat="1" x14ac:dyDescent="0.25">
      <c r="A350" s="167" t="s">
        <v>30</v>
      </c>
      <c r="B350" s="144" t="s">
        <v>398</v>
      </c>
      <c r="C350" s="146">
        <v>56</v>
      </c>
      <c r="D350" s="146">
        <v>2266</v>
      </c>
      <c r="E350" s="146">
        <v>0</v>
      </c>
      <c r="F350" s="146">
        <v>0</v>
      </c>
      <c r="G350" s="146">
        <f t="shared" si="44"/>
        <v>0</v>
      </c>
      <c r="H350" s="148">
        <f t="shared" si="56"/>
        <v>0</v>
      </c>
      <c r="I350" s="149">
        <v>0</v>
      </c>
      <c r="J350" s="148">
        <f t="shared" si="57"/>
        <v>0</v>
      </c>
      <c r="K350" s="146">
        <v>320</v>
      </c>
      <c r="L350" s="148">
        <f t="shared" si="58"/>
        <v>9.1861633414669162E-3</v>
      </c>
      <c r="M350" s="164">
        <f t="shared" si="48"/>
        <v>3.0620544471556387E-3</v>
      </c>
      <c r="N350" s="171">
        <f t="shared" si="49"/>
        <v>2904.5572184552129</v>
      </c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spans="1:26" s="124" customFormat="1" x14ac:dyDescent="0.25">
      <c r="A351" s="167" t="s">
        <v>30</v>
      </c>
      <c r="B351" s="144" t="s">
        <v>399</v>
      </c>
      <c r="C351" s="146">
        <v>45</v>
      </c>
      <c r="D351" s="146">
        <v>2267</v>
      </c>
      <c r="E351" s="146">
        <v>0</v>
      </c>
      <c r="F351" s="146">
        <v>0</v>
      </c>
      <c r="G351" s="146">
        <f t="shared" si="44"/>
        <v>0</v>
      </c>
      <c r="H351" s="148">
        <f t="shared" si="56"/>
        <v>0</v>
      </c>
      <c r="I351" s="149">
        <v>0</v>
      </c>
      <c r="J351" s="148">
        <f t="shared" si="57"/>
        <v>0</v>
      </c>
      <c r="K351" s="146">
        <v>0</v>
      </c>
      <c r="L351" s="148">
        <f t="shared" si="58"/>
        <v>0</v>
      </c>
      <c r="M351" s="164">
        <f t="shared" si="48"/>
        <v>0</v>
      </c>
      <c r="N351" s="171">
        <f t="shared" si="49"/>
        <v>0</v>
      </c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spans="1:26" s="124" customFormat="1" x14ac:dyDescent="0.25">
      <c r="A352" s="167" t="s">
        <v>30</v>
      </c>
      <c r="B352" s="144" t="s">
        <v>400</v>
      </c>
      <c r="C352" s="146">
        <v>325</v>
      </c>
      <c r="D352" s="146">
        <v>2270</v>
      </c>
      <c r="E352" s="146">
        <v>0</v>
      </c>
      <c r="F352" s="146">
        <v>0</v>
      </c>
      <c r="G352" s="146">
        <f t="shared" si="44"/>
        <v>0</v>
      </c>
      <c r="H352" s="148">
        <f t="shared" si="56"/>
        <v>0</v>
      </c>
      <c r="I352" s="149">
        <v>0</v>
      </c>
      <c r="J352" s="148">
        <f t="shared" si="57"/>
        <v>0</v>
      </c>
      <c r="K352" s="146">
        <v>0</v>
      </c>
      <c r="L352" s="148">
        <f t="shared" si="58"/>
        <v>0</v>
      </c>
      <c r="M352" s="164">
        <f t="shared" si="48"/>
        <v>0</v>
      </c>
      <c r="N352" s="171">
        <f t="shared" si="49"/>
        <v>0</v>
      </c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spans="1:26" s="124" customFormat="1" x14ac:dyDescent="0.25">
      <c r="A353" s="167" t="s">
        <v>30</v>
      </c>
      <c r="B353" s="144" t="s">
        <v>401</v>
      </c>
      <c r="C353" s="146">
        <v>81</v>
      </c>
      <c r="D353" s="146">
        <v>2069</v>
      </c>
      <c r="E353" s="146">
        <v>31</v>
      </c>
      <c r="F353" s="146">
        <v>0</v>
      </c>
      <c r="G353" s="146">
        <f t="shared" si="44"/>
        <v>31</v>
      </c>
      <c r="H353" s="148">
        <f t="shared" si="56"/>
        <v>2.6138279932546374E-2</v>
      </c>
      <c r="I353" s="149">
        <v>0</v>
      </c>
      <c r="J353" s="148">
        <f t="shared" si="57"/>
        <v>0</v>
      </c>
      <c r="K353" s="146">
        <v>441</v>
      </c>
      <c r="L353" s="148">
        <f t="shared" si="58"/>
        <v>1.2659681354959092E-2</v>
      </c>
      <c r="M353" s="164">
        <f t="shared" si="48"/>
        <v>1.2932653762501823E-2</v>
      </c>
      <c r="N353" s="171">
        <f t="shared" si="49"/>
        <v>12267.460780963489</v>
      </c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spans="1:26" s="124" customFormat="1" x14ac:dyDescent="0.25">
      <c r="A354" s="167" t="s">
        <v>30</v>
      </c>
      <c r="B354" s="144" t="s">
        <v>402</v>
      </c>
      <c r="C354" s="146">
        <v>82</v>
      </c>
      <c r="D354" s="146">
        <v>2440</v>
      </c>
      <c r="E354" s="146">
        <v>30</v>
      </c>
      <c r="F354" s="146">
        <v>0</v>
      </c>
      <c r="G354" s="146">
        <f t="shared" si="44"/>
        <v>30</v>
      </c>
      <c r="H354" s="148">
        <f t="shared" si="56"/>
        <v>2.5295109612141653E-2</v>
      </c>
      <c r="I354" s="149">
        <v>36</v>
      </c>
      <c r="J354" s="148">
        <f t="shared" si="57"/>
        <v>3.64741641337386E-2</v>
      </c>
      <c r="K354" s="146">
        <v>477</v>
      </c>
      <c r="L354" s="148">
        <f t="shared" si="58"/>
        <v>1.3693124730874121E-2</v>
      </c>
      <c r="M354" s="164">
        <f t="shared" si="48"/>
        <v>2.5154132825584791E-2</v>
      </c>
      <c r="N354" s="171">
        <f t="shared" si="49"/>
        <v>23860.326239594113</v>
      </c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spans="1:26" s="124" customFormat="1" x14ac:dyDescent="0.25">
      <c r="A355" s="167" t="s">
        <v>30</v>
      </c>
      <c r="B355" s="144" t="s">
        <v>403</v>
      </c>
      <c r="C355" s="146">
        <v>154</v>
      </c>
      <c r="D355" s="146">
        <v>2323</v>
      </c>
      <c r="E355" s="146">
        <v>0</v>
      </c>
      <c r="F355" s="146">
        <v>0</v>
      </c>
      <c r="G355" s="146">
        <f t="shared" si="44"/>
        <v>0</v>
      </c>
      <c r="H355" s="148">
        <f t="shared" si="56"/>
        <v>0</v>
      </c>
      <c r="I355" s="149">
        <v>0</v>
      </c>
      <c r="J355" s="148">
        <f t="shared" si="57"/>
        <v>0</v>
      </c>
      <c r="K355" s="146">
        <v>38</v>
      </c>
      <c r="L355" s="148">
        <f t="shared" si="58"/>
        <v>1.0908568967991962E-3</v>
      </c>
      <c r="M355" s="164">
        <f t="shared" si="48"/>
        <v>3.6361896559973208E-4</v>
      </c>
      <c r="N355" s="171">
        <f t="shared" si="49"/>
        <v>344.91616969155649</v>
      </c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spans="1:26" s="124" customFormat="1" x14ac:dyDescent="0.25">
      <c r="A356" s="167" t="s">
        <v>30</v>
      </c>
      <c r="B356" s="144" t="s">
        <v>404</v>
      </c>
      <c r="C356" s="146">
        <v>78</v>
      </c>
      <c r="D356" s="146">
        <v>2324</v>
      </c>
      <c r="E356" s="146">
        <v>0</v>
      </c>
      <c r="F356" s="146">
        <v>0</v>
      </c>
      <c r="G356" s="146">
        <f t="shared" si="44"/>
        <v>0</v>
      </c>
      <c r="H356" s="148">
        <f t="shared" si="56"/>
        <v>0</v>
      </c>
      <c r="I356" s="149">
        <v>0</v>
      </c>
      <c r="J356" s="148">
        <f t="shared" si="57"/>
        <v>0</v>
      </c>
      <c r="K356" s="146">
        <v>25</v>
      </c>
      <c r="L356" s="148">
        <f t="shared" si="58"/>
        <v>7.176690110521028E-4</v>
      </c>
      <c r="M356" s="164">
        <f t="shared" si="48"/>
        <v>2.3922300368403428E-4</v>
      </c>
      <c r="N356" s="171">
        <f t="shared" si="49"/>
        <v>226.91853269181351</v>
      </c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spans="1:26" s="124" customFormat="1" x14ac:dyDescent="0.25">
      <c r="A357" s="167" t="s">
        <v>30</v>
      </c>
      <c r="B357" s="144" t="s">
        <v>405</v>
      </c>
      <c r="C357" s="146">
        <v>385</v>
      </c>
      <c r="D357" s="146">
        <v>2330</v>
      </c>
      <c r="E357" s="146">
        <v>1</v>
      </c>
      <c r="F357" s="146">
        <v>0</v>
      </c>
      <c r="G357" s="146">
        <f t="shared" si="44"/>
        <v>1</v>
      </c>
      <c r="H357" s="148">
        <f t="shared" si="56"/>
        <v>8.4317032040472171E-4</v>
      </c>
      <c r="I357" s="149">
        <v>0</v>
      </c>
      <c r="J357" s="148">
        <f t="shared" si="57"/>
        <v>0</v>
      </c>
      <c r="K357" s="146">
        <v>360</v>
      </c>
      <c r="L357" s="148">
        <f t="shared" si="58"/>
        <v>1.033443375915028E-2</v>
      </c>
      <c r="M357" s="164">
        <f t="shared" si="48"/>
        <v>3.7258680265183342E-3</v>
      </c>
      <c r="N357" s="171">
        <f t="shared" si="49"/>
        <v>3534.2274470292082</v>
      </c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spans="1:26" s="124" customFormat="1" x14ac:dyDescent="0.25">
      <c r="A358" s="167" t="s">
        <v>30</v>
      </c>
      <c r="B358" s="144" t="s">
        <v>406</v>
      </c>
      <c r="C358" s="146">
        <v>257</v>
      </c>
      <c r="D358" s="146">
        <v>2325</v>
      </c>
      <c r="E358" s="146">
        <v>0</v>
      </c>
      <c r="F358" s="146">
        <v>0</v>
      </c>
      <c r="G358" s="146">
        <f t="shared" si="44"/>
        <v>0</v>
      </c>
      <c r="H358" s="148">
        <f t="shared" si="56"/>
        <v>0</v>
      </c>
      <c r="I358" s="149">
        <v>0</v>
      </c>
      <c r="J358" s="148">
        <f t="shared" si="57"/>
        <v>0</v>
      </c>
      <c r="K358" s="146">
        <v>0</v>
      </c>
      <c r="L358" s="148">
        <f t="shared" si="58"/>
        <v>0</v>
      </c>
      <c r="M358" s="164">
        <f t="shared" si="48"/>
        <v>0</v>
      </c>
      <c r="N358" s="171">
        <f t="shared" si="49"/>
        <v>0</v>
      </c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spans="1:26" s="124" customFormat="1" x14ac:dyDescent="0.25">
      <c r="A359" s="167" t="s">
        <v>30</v>
      </c>
      <c r="B359" s="144" t="s">
        <v>407</v>
      </c>
      <c r="C359" s="146">
        <v>543</v>
      </c>
      <c r="D359" s="146">
        <v>2326</v>
      </c>
      <c r="E359" s="146">
        <v>0</v>
      </c>
      <c r="F359" s="146">
        <v>0</v>
      </c>
      <c r="G359" s="146">
        <f t="shared" si="44"/>
        <v>0</v>
      </c>
      <c r="H359" s="148">
        <f t="shared" si="56"/>
        <v>0</v>
      </c>
      <c r="I359" s="149">
        <v>0</v>
      </c>
      <c r="J359" s="148">
        <f t="shared" si="57"/>
        <v>0</v>
      </c>
      <c r="K359" s="146">
        <v>0</v>
      </c>
      <c r="L359" s="148">
        <f t="shared" si="58"/>
        <v>0</v>
      </c>
      <c r="M359" s="164">
        <f t="shared" si="48"/>
        <v>0</v>
      </c>
      <c r="N359" s="171">
        <f t="shared" si="49"/>
        <v>0</v>
      </c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spans="1:26" s="124" customFormat="1" x14ac:dyDescent="0.25">
      <c r="A360" s="167" t="s">
        <v>30</v>
      </c>
      <c r="B360" s="144" t="s">
        <v>408</v>
      </c>
      <c r="C360" s="146">
        <v>227</v>
      </c>
      <c r="D360" s="146">
        <v>2327</v>
      </c>
      <c r="E360" s="146">
        <v>0</v>
      </c>
      <c r="F360" s="146">
        <v>0</v>
      </c>
      <c r="G360" s="146">
        <f t="shared" si="44"/>
        <v>0</v>
      </c>
      <c r="H360" s="148">
        <f t="shared" si="56"/>
        <v>0</v>
      </c>
      <c r="I360" s="149">
        <v>0</v>
      </c>
      <c r="J360" s="148">
        <f t="shared" si="57"/>
        <v>0</v>
      </c>
      <c r="K360" s="146">
        <v>372</v>
      </c>
      <c r="L360" s="148">
        <f t="shared" si="58"/>
        <v>1.067891488445529E-2</v>
      </c>
      <c r="M360" s="164">
        <f t="shared" si="48"/>
        <v>3.55963829481843E-3</v>
      </c>
      <c r="N360" s="171">
        <f t="shared" si="49"/>
        <v>3376.547766454185</v>
      </c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spans="1:26" s="124" customFormat="1" x14ac:dyDescent="0.25">
      <c r="A361" s="167" t="s">
        <v>30</v>
      </c>
      <c r="B361" s="144" t="s">
        <v>409</v>
      </c>
      <c r="C361" s="146">
        <v>507</v>
      </c>
      <c r="D361" s="146">
        <v>2331</v>
      </c>
      <c r="E361" s="146">
        <v>0</v>
      </c>
      <c r="F361" s="146">
        <v>0</v>
      </c>
      <c r="G361" s="146">
        <f t="shared" si="44"/>
        <v>0</v>
      </c>
      <c r="H361" s="148">
        <f t="shared" si="56"/>
        <v>0</v>
      </c>
      <c r="I361" s="149">
        <v>0</v>
      </c>
      <c r="J361" s="148">
        <f t="shared" si="57"/>
        <v>0</v>
      </c>
      <c r="K361" s="146">
        <v>0</v>
      </c>
      <c r="L361" s="148">
        <f t="shared" si="58"/>
        <v>0</v>
      </c>
      <c r="M361" s="164">
        <f t="shared" si="48"/>
        <v>0</v>
      </c>
      <c r="N361" s="171">
        <f t="shared" si="49"/>
        <v>0</v>
      </c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spans="1:26" s="124" customFormat="1" x14ac:dyDescent="0.25">
      <c r="A362" s="167" t="s">
        <v>30</v>
      </c>
      <c r="B362" s="144" t="s">
        <v>410</v>
      </c>
      <c r="C362" s="147">
        <v>544</v>
      </c>
      <c r="D362" s="147">
        <v>2328</v>
      </c>
      <c r="E362" s="146">
        <v>0</v>
      </c>
      <c r="F362" s="146">
        <v>0</v>
      </c>
      <c r="G362" s="146">
        <f t="shared" si="44"/>
        <v>0</v>
      </c>
      <c r="H362" s="148">
        <f t="shared" si="56"/>
        <v>0</v>
      </c>
      <c r="I362" s="149">
        <v>0</v>
      </c>
      <c r="J362" s="148">
        <f t="shared" si="57"/>
        <v>0</v>
      </c>
      <c r="K362" s="146">
        <v>3</v>
      </c>
      <c r="L362" s="148">
        <f t="shared" si="58"/>
        <v>8.6120281326252328E-5</v>
      </c>
      <c r="M362" s="164">
        <f t="shared" si="48"/>
        <v>2.8706760442084108E-5</v>
      </c>
      <c r="N362" s="171">
        <f t="shared" si="49"/>
        <v>27.230223923017618</v>
      </c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spans="1:26" s="124" customFormat="1" x14ac:dyDescent="0.25">
      <c r="A363" s="167" t="s">
        <v>30</v>
      </c>
      <c r="B363" s="144" t="s">
        <v>411</v>
      </c>
      <c r="C363" s="146">
        <v>164</v>
      </c>
      <c r="D363" s="146">
        <v>2329</v>
      </c>
      <c r="E363" s="146">
        <v>0</v>
      </c>
      <c r="F363" s="146">
        <v>0</v>
      </c>
      <c r="G363" s="146">
        <f t="shared" si="44"/>
        <v>0</v>
      </c>
      <c r="H363" s="148">
        <f t="shared" si="56"/>
        <v>0</v>
      </c>
      <c r="I363" s="149">
        <v>0</v>
      </c>
      <c r="J363" s="148">
        <f t="shared" si="57"/>
        <v>0</v>
      </c>
      <c r="K363" s="146">
        <v>461</v>
      </c>
      <c r="L363" s="148">
        <f t="shared" si="58"/>
        <v>1.3233816563800776E-2</v>
      </c>
      <c r="M363" s="164">
        <f t="shared" si="48"/>
        <v>4.4112721879335922E-3</v>
      </c>
      <c r="N363" s="171">
        <f t="shared" si="49"/>
        <v>4184.3777428370413</v>
      </c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spans="1:26" s="124" customFormat="1" x14ac:dyDescent="0.25">
      <c r="A364" s="167" t="s">
        <v>30</v>
      </c>
      <c r="B364" s="144" t="s">
        <v>412</v>
      </c>
      <c r="C364" s="146"/>
      <c r="D364" s="146">
        <v>3721</v>
      </c>
      <c r="E364" s="146">
        <v>0</v>
      </c>
      <c r="F364" s="146">
        <v>0</v>
      </c>
      <c r="G364" s="146">
        <f t="shared" si="44"/>
        <v>0</v>
      </c>
      <c r="H364" s="148">
        <f t="shared" si="56"/>
        <v>0</v>
      </c>
      <c r="I364" s="149">
        <v>0</v>
      </c>
      <c r="J364" s="148">
        <f t="shared" si="57"/>
        <v>0</v>
      </c>
      <c r="K364" s="146">
        <v>0</v>
      </c>
      <c r="L364" s="148">
        <f t="shared" si="58"/>
        <v>0</v>
      </c>
      <c r="M364" s="164">
        <f t="shared" si="48"/>
        <v>0</v>
      </c>
      <c r="N364" s="171">
        <f t="shared" si="49"/>
        <v>0</v>
      </c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spans="1:26" s="124" customFormat="1" x14ac:dyDescent="0.25">
      <c r="A365" s="167" t="s">
        <v>30</v>
      </c>
      <c r="B365" s="144" t="s">
        <v>413</v>
      </c>
      <c r="C365" s="146">
        <v>70</v>
      </c>
      <c r="D365" s="146">
        <v>2336</v>
      </c>
      <c r="E365" s="146">
        <v>0</v>
      </c>
      <c r="F365" s="146">
        <v>0</v>
      </c>
      <c r="G365" s="146">
        <f t="shared" si="44"/>
        <v>0</v>
      </c>
      <c r="H365" s="148">
        <f t="shared" si="56"/>
        <v>0</v>
      </c>
      <c r="I365" s="149">
        <v>0</v>
      </c>
      <c r="J365" s="148">
        <f t="shared" si="57"/>
        <v>0</v>
      </c>
      <c r="K365" s="146">
        <v>0</v>
      </c>
      <c r="L365" s="148">
        <f t="shared" si="58"/>
        <v>0</v>
      </c>
      <c r="M365" s="164">
        <f t="shared" si="48"/>
        <v>0</v>
      </c>
      <c r="N365" s="171">
        <f t="shared" si="49"/>
        <v>0</v>
      </c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spans="1:26" s="124" customFormat="1" x14ac:dyDescent="0.25">
      <c r="A366" s="167" t="s">
        <v>30</v>
      </c>
      <c r="B366" s="144" t="s">
        <v>414</v>
      </c>
      <c r="C366" s="146">
        <v>386</v>
      </c>
      <c r="D366" s="146">
        <v>2337</v>
      </c>
      <c r="E366" s="146">
        <v>0</v>
      </c>
      <c r="F366" s="146">
        <v>0</v>
      </c>
      <c r="G366" s="146">
        <f t="shared" si="44"/>
        <v>0</v>
      </c>
      <c r="H366" s="148">
        <f t="shared" si="56"/>
        <v>0</v>
      </c>
      <c r="I366" s="149">
        <v>0</v>
      </c>
      <c r="J366" s="148">
        <f t="shared" si="57"/>
        <v>0</v>
      </c>
      <c r="K366" s="146">
        <v>0</v>
      </c>
      <c r="L366" s="148">
        <f t="shared" si="58"/>
        <v>0</v>
      </c>
      <c r="M366" s="164">
        <f t="shared" si="48"/>
        <v>0</v>
      </c>
      <c r="N366" s="171">
        <f t="shared" si="49"/>
        <v>0</v>
      </c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spans="1:26" s="124" customFormat="1" x14ac:dyDescent="0.25">
      <c r="A367" s="167" t="s">
        <v>30</v>
      </c>
      <c r="B367" s="144" t="s">
        <v>415</v>
      </c>
      <c r="C367" s="146">
        <v>480</v>
      </c>
      <c r="D367" s="146">
        <v>2338</v>
      </c>
      <c r="E367" s="146">
        <v>0</v>
      </c>
      <c r="F367" s="146">
        <v>0</v>
      </c>
      <c r="G367" s="146">
        <f t="shared" si="44"/>
        <v>0</v>
      </c>
      <c r="H367" s="148">
        <f t="shared" si="56"/>
        <v>0</v>
      </c>
      <c r="I367" s="149">
        <v>0</v>
      </c>
      <c r="J367" s="148">
        <f t="shared" si="57"/>
        <v>0</v>
      </c>
      <c r="K367" s="146">
        <v>0</v>
      </c>
      <c r="L367" s="148">
        <f t="shared" si="58"/>
        <v>0</v>
      </c>
      <c r="M367" s="164">
        <f t="shared" si="48"/>
        <v>0</v>
      </c>
      <c r="N367" s="171">
        <f t="shared" si="49"/>
        <v>0</v>
      </c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spans="1:26" s="124" customFormat="1" x14ac:dyDescent="0.25">
      <c r="A368" s="167" t="s">
        <v>30</v>
      </c>
      <c r="B368" s="144" t="s">
        <v>416</v>
      </c>
      <c r="C368" s="146">
        <v>66</v>
      </c>
      <c r="D368" s="146">
        <v>2339</v>
      </c>
      <c r="E368" s="146">
        <v>1</v>
      </c>
      <c r="F368" s="146">
        <v>0</v>
      </c>
      <c r="G368" s="146">
        <f t="shared" si="44"/>
        <v>1</v>
      </c>
      <c r="H368" s="148">
        <f t="shared" si="56"/>
        <v>8.4317032040472171E-4</v>
      </c>
      <c r="I368" s="149">
        <v>0</v>
      </c>
      <c r="J368" s="148">
        <f t="shared" si="57"/>
        <v>0</v>
      </c>
      <c r="K368" s="146">
        <v>88</v>
      </c>
      <c r="L368" s="148">
        <f t="shared" si="58"/>
        <v>2.5261949189034016E-3</v>
      </c>
      <c r="M368" s="164">
        <f t="shared" si="48"/>
        <v>1.1231217464360412E-3</v>
      </c>
      <c r="N368" s="171">
        <f t="shared" si="49"/>
        <v>1065.3538113422769</v>
      </c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spans="1:26" s="124" customFormat="1" x14ac:dyDescent="0.25">
      <c r="A369" s="167" t="s">
        <v>30</v>
      </c>
      <c r="B369" s="144" t="s">
        <v>417</v>
      </c>
      <c r="C369" s="146">
        <v>67</v>
      </c>
      <c r="D369" s="146">
        <v>2340</v>
      </c>
      <c r="E369" s="146">
        <v>0</v>
      </c>
      <c r="F369" s="146">
        <v>0</v>
      </c>
      <c r="G369" s="146">
        <f t="shared" si="44"/>
        <v>0</v>
      </c>
      <c r="H369" s="148">
        <f t="shared" si="56"/>
        <v>0</v>
      </c>
      <c r="I369" s="149">
        <v>0</v>
      </c>
      <c r="J369" s="148">
        <f t="shared" si="57"/>
        <v>0</v>
      </c>
      <c r="K369" s="146">
        <v>0</v>
      </c>
      <c r="L369" s="148">
        <f t="shared" si="58"/>
        <v>0</v>
      </c>
      <c r="M369" s="164">
        <f t="shared" si="48"/>
        <v>0</v>
      </c>
      <c r="N369" s="171">
        <f t="shared" si="49"/>
        <v>0</v>
      </c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spans="1:26" s="124" customFormat="1" x14ac:dyDescent="0.25">
      <c r="A370" s="167" t="s">
        <v>30</v>
      </c>
      <c r="B370" s="144" t="s">
        <v>418</v>
      </c>
      <c r="C370" s="146">
        <v>243</v>
      </c>
      <c r="D370" s="146">
        <v>2341</v>
      </c>
      <c r="E370" s="146">
        <v>0</v>
      </c>
      <c r="F370" s="146">
        <v>0</v>
      </c>
      <c r="G370" s="146">
        <f t="shared" si="44"/>
        <v>0</v>
      </c>
      <c r="H370" s="148">
        <f t="shared" si="56"/>
        <v>0</v>
      </c>
      <c r="I370" s="149">
        <v>0</v>
      </c>
      <c r="J370" s="148">
        <f t="shared" si="57"/>
        <v>0</v>
      </c>
      <c r="K370" s="146">
        <v>0</v>
      </c>
      <c r="L370" s="148">
        <f t="shared" si="58"/>
        <v>0</v>
      </c>
      <c r="M370" s="164">
        <f t="shared" si="48"/>
        <v>0</v>
      </c>
      <c r="N370" s="171">
        <f t="shared" si="49"/>
        <v>0</v>
      </c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spans="1:26" s="124" customFormat="1" x14ac:dyDescent="0.25">
      <c r="A371" s="167" t="s">
        <v>30</v>
      </c>
      <c r="B371" s="144" t="s">
        <v>419</v>
      </c>
      <c r="C371" s="146">
        <v>172</v>
      </c>
      <c r="D371" s="146">
        <v>2342</v>
      </c>
      <c r="E371" s="146">
        <v>0</v>
      </c>
      <c r="F371" s="146">
        <v>0</v>
      </c>
      <c r="G371" s="146">
        <f t="shared" si="44"/>
        <v>0</v>
      </c>
      <c r="H371" s="148">
        <f t="shared" si="56"/>
        <v>0</v>
      </c>
      <c r="I371" s="149">
        <v>0</v>
      </c>
      <c r="J371" s="148">
        <f t="shared" si="57"/>
        <v>0</v>
      </c>
      <c r="K371" s="146">
        <v>0</v>
      </c>
      <c r="L371" s="148">
        <f t="shared" si="58"/>
        <v>0</v>
      </c>
      <c r="M371" s="164">
        <f t="shared" si="48"/>
        <v>0</v>
      </c>
      <c r="N371" s="171">
        <f t="shared" si="49"/>
        <v>0</v>
      </c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spans="1:26" s="124" customFormat="1" x14ac:dyDescent="0.25">
      <c r="A372" s="167" t="s">
        <v>30</v>
      </c>
      <c r="B372" s="144" t="s">
        <v>420</v>
      </c>
      <c r="C372" s="146">
        <v>354</v>
      </c>
      <c r="D372" s="146">
        <v>2343</v>
      </c>
      <c r="E372" s="146">
        <v>0</v>
      </c>
      <c r="F372" s="146">
        <v>0</v>
      </c>
      <c r="G372" s="146">
        <f t="shared" si="44"/>
        <v>0</v>
      </c>
      <c r="H372" s="148">
        <f t="shared" si="56"/>
        <v>0</v>
      </c>
      <c r="I372" s="149">
        <v>0</v>
      </c>
      <c r="J372" s="148">
        <f t="shared" si="57"/>
        <v>0</v>
      </c>
      <c r="K372" s="146">
        <v>0</v>
      </c>
      <c r="L372" s="148">
        <f t="shared" si="58"/>
        <v>0</v>
      </c>
      <c r="M372" s="164">
        <f t="shared" si="48"/>
        <v>0</v>
      </c>
      <c r="N372" s="171">
        <f t="shared" si="49"/>
        <v>0</v>
      </c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spans="1:26" s="124" customFormat="1" x14ac:dyDescent="0.25">
      <c r="A373" s="167" t="s">
        <v>30</v>
      </c>
      <c r="B373" s="144" t="s">
        <v>421</v>
      </c>
      <c r="C373" s="146">
        <v>142</v>
      </c>
      <c r="D373" s="146">
        <v>2380</v>
      </c>
      <c r="E373" s="146">
        <v>0</v>
      </c>
      <c r="F373" s="146">
        <v>0</v>
      </c>
      <c r="G373" s="146">
        <f t="shared" si="44"/>
        <v>0</v>
      </c>
      <c r="H373" s="148">
        <f t="shared" si="56"/>
        <v>0</v>
      </c>
      <c r="I373" s="149">
        <v>0</v>
      </c>
      <c r="J373" s="148">
        <f t="shared" si="57"/>
        <v>0</v>
      </c>
      <c r="K373" s="146">
        <v>0</v>
      </c>
      <c r="L373" s="148">
        <f t="shared" si="58"/>
        <v>0</v>
      </c>
      <c r="M373" s="164">
        <f t="shared" si="48"/>
        <v>0</v>
      </c>
      <c r="N373" s="171">
        <f t="shared" si="49"/>
        <v>0</v>
      </c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spans="1:26" s="124" customFormat="1" x14ac:dyDescent="0.25">
      <c r="A374" s="167" t="s">
        <v>30</v>
      </c>
      <c r="B374" s="144" t="s">
        <v>422</v>
      </c>
      <c r="C374" s="146">
        <v>255</v>
      </c>
      <c r="D374" s="146">
        <v>2381</v>
      </c>
      <c r="E374" s="146">
        <v>0</v>
      </c>
      <c r="F374" s="146">
        <v>0</v>
      </c>
      <c r="G374" s="146">
        <f t="shared" si="44"/>
        <v>0</v>
      </c>
      <c r="H374" s="148">
        <f t="shared" ref="H374:H383" si="59">+G374/$G$535</f>
        <v>0</v>
      </c>
      <c r="I374" s="149">
        <v>0</v>
      </c>
      <c r="J374" s="148">
        <f t="shared" ref="J374:J383" si="60">+I374/$I$535</f>
        <v>0</v>
      </c>
      <c r="K374" s="146">
        <v>0</v>
      </c>
      <c r="L374" s="148">
        <f t="shared" ref="L374:L383" si="61">+K374/$K$535</f>
        <v>0</v>
      </c>
      <c r="M374" s="164">
        <f t="shared" si="48"/>
        <v>0</v>
      </c>
      <c r="N374" s="171">
        <f t="shared" si="49"/>
        <v>0</v>
      </c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spans="1:26" s="124" customFormat="1" x14ac:dyDescent="0.25">
      <c r="A375" s="167" t="s">
        <v>30</v>
      </c>
      <c r="B375" s="144" t="s">
        <v>423</v>
      </c>
      <c r="C375" s="174">
        <v>152</v>
      </c>
      <c r="D375" s="174">
        <v>2382</v>
      </c>
      <c r="E375" s="146">
        <v>0</v>
      </c>
      <c r="F375" s="146">
        <v>0</v>
      </c>
      <c r="G375" s="146">
        <f t="shared" si="44"/>
        <v>0</v>
      </c>
      <c r="H375" s="148">
        <f t="shared" si="59"/>
        <v>0</v>
      </c>
      <c r="I375" s="149">
        <v>0</v>
      </c>
      <c r="J375" s="148">
        <f t="shared" si="60"/>
        <v>0</v>
      </c>
      <c r="K375" s="146">
        <v>0</v>
      </c>
      <c r="L375" s="148">
        <f t="shared" si="61"/>
        <v>0</v>
      </c>
      <c r="M375" s="164">
        <f t="shared" si="48"/>
        <v>0</v>
      </c>
      <c r="N375" s="171">
        <f t="shared" si="49"/>
        <v>0</v>
      </c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spans="1:26" s="124" customFormat="1" x14ac:dyDescent="0.25">
      <c r="A376" s="167" t="s">
        <v>30</v>
      </c>
      <c r="B376" s="144" t="s">
        <v>424</v>
      </c>
      <c r="C376" s="174">
        <v>268</v>
      </c>
      <c r="D376" s="174">
        <v>2383</v>
      </c>
      <c r="E376" s="146">
        <v>0</v>
      </c>
      <c r="F376" s="146">
        <v>0</v>
      </c>
      <c r="G376" s="146">
        <f t="shared" si="44"/>
        <v>0</v>
      </c>
      <c r="H376" s="148">
        <f t="shared" si="59"/>
        <v>0</v>
      </c>
      <c r="I376" s="149">
        <v>0</v>
      </c>
      <c r="J376" s="148">
        <f t="shared" si="60"/>
        <v>0</v>
      </c>
      <c r="K376" s="146">
        <v>0</v>
      </c>
      <c r="L376" s="148">
        <f t="shared" si="61"/>
        <v>0</v>
      </c>
      <c r="M376" s="164">
        <f t="shared" si="48"/>
        <v>0</v>
      </c>
      <c r="N376" s="171">
        <f t="shared" si="49"/>
        <v>0</v>
      </c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spans="1:26" s="124" customFormat="1" x14ac:dyDescent="0.25">
      <c r="A377" s="167" t="s">
        <v>30</v>
      </c>
      <c r="B377" s="144" t="s">
        <v>425</v>
      </c>
      <c r="C377" s="174">
        <v>34</v>
      </c>
      <c r="D377" s="174">
        <v>2384</v>
      </c>
      <c r="E377" s="146">
        <v>0</v>
      </c>
      <c r="F377" s="146">
        <v>0</v>
      </c>
      <c r="G377" s="146">
        <f t="shared" si="44"/>
        <v>0</v>
      </c>
      <c r="H377" s="148">
        <f t="shared" si="59"/>
        <v>0</v>
      </c>
      <c r="I377" s="149">
        <v>2</v>
      </c>
      <c r="J377" s="148">
        <f t="shared" si="60"/>
        <v>2.0263424518743669E-3</v>
      </c>
      <c r="K377" s="146">
        <v>51</v>
      </c>
      <c r="L377" s="148">
        <f t="shared" si="61"/>
        <v>1.4640447825462896E-3</v>
      </c>
      <c r="M377" s="164">
        <f t="shared" si="48"/>
        <v>1.1634624114735522E-3</v>
      </c>
      <c r="N377" s="171">
        <f t="shared" si="49"/>
        <v>1103.6195482369387</v>
      </c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spans="1:26" s="124" customFormat="1" x14ac:dyDescent="0.25">
      <c r="A378" s="167" t="s">
        <v>30</v>
      </c>
      <c r="B378" s="144" t="s">
        <v>426</v>
      </c>
      <c r="C378" s="146">
        <v>246</v>
      </c>
      <c r="D378" s="146">
        <v>2385</v>
      </c>
      <c r="E378" s="146">
        <v>0</v>
      </c>
      <c r="F378" s="146">
        <v>0</v>
      </c>
      <c r="G378" s="146">
        <f t="shared" si="44"/>
        <v>0</v>
      </c>
      <c r="H378" s="148">
        <f t="shared" si="59"/>
        <v>0</v>
      </c>
      <c r="I378" s="149">
        <v>0</v>
      </c>
      <c r="J378" s="148">
        <f t="shared" si="60"/>
        <v>0</v>
      </c>
      <c r="K378" s="146">
        <v>0</v>
      </c>
      <c r="L378" s="148">
        <f t="shared" si="61"/>
        <v>0</v>
      </c>
      <c r="M378" s="164">
        <f t="shared" si="48"/>
        <v>0</v>
      </c>
      <c r="N378" s="171">
        <f t="shared" si="49"/>
        <v>0</v>
      </c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spans="1:26" s="124" customFormat="1" x14ac:dyDescent="0.25">
      <c r="A379" s="167" t="s">
        <v>30</v>
      </c>
      <c r="B379" s="144" t="s">
        <v>427</v>
      </c>
      <c r="C379" s="146">
        <v>37</v>
      </c>
      <c r="D379" s="146">
        <v>2386</v>
      </c>
      <c r="E379" s="146">
        <v>0</v>
      </c>
      <c r="F379" s="146">
        <v>0</v>
      </c>
      <c r="G379" s="146">
        <f t="shared" si="44"/>
        <v>0</v>
      </c>
      <c r="H379" s="148">
        <f t="shared" si="59"/>
        <v>0</v>
      </c>
      <c r="I379" s="149">
        <v>0</v>
      </c>
      <c r="J379" s="148">
        <f t="shared" si="60"/>
        <v>0</v>
      </c>
      <c r="K379" s="146">
        <v>0</v>
      </c>
      <c r="L379" s="148">
        <f t="shared" si="61"/>
        <v>0</v>
      </c>
      <c r="M379" s="164">
        <f t="shared" si="48"/>
        <v>0</v>
      </c>
      <c r="N379" s="171">
        <f t="shared" si="49"/>
        <v>0</v>
      </c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spans="1:26" s="124" customFormat="1" x14ac:dyDescent="0.25">
      <c r="A380" s="167" t="s">
        <v>30</v>
      </c>
      <c r="B380" s="144" t="s">
        <v>428</v>
      </c>
      <c r="C380" s="146">
        <v>388</v>
      </c>
      <c r="D380" s="146">
        <v>2387</v>
      </c>
      <c r="E380" s="146">
        <v>0</v>
      </c>
      <c r="F380" s="146">
        <v>0</v>
      </c>
      <c r="G380" s="146">
        <f t="shared" si="44"/>
        <v>0</v>
      </c>
      <c r="H380" s="148">
        <f t="shared" si="59"/>
        <v>0</v>
      </c>
      <c r="I380" s="149">
        <v>0</v>
      </c>
      <c r="J380" s="148">
        <f t="shared" si="60"/>
        <v>0</v>
      </c>
      <c r="K380" s="146">
        <v>0</v>
      </c>
      <c r="L380" s="148">
        <f t="shared" si="61"/>
        <v>0</v>
      </c>
      <c r="M380" s="164">
        <f t="shared" si="48"/>
        <v>0</v>
      </c>
      <c r="N380" s="171">
        <f t="shared" si="49"/>
        <v>0</v>
      </c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spans="1:26" s="124" customFormat="1" x14ac:dyDescent="0.25">
      <c r="A381" s="167" t="s">
        <v>30</v>
      </c>
      <c r="B381" s="144" t="s">
        <v>429</v>
      </c>
      <c r="C381" s="146">
        <v>536</v>
      </c>
      <c r="D381" s="146">
        <v>2424</v>
      </c>
      <c r="E381" s="146">
        <v>0</v>
      </c>
      <c r="F381" s="146">
        <v>0</v>
      </c>
      <c r="G381" s="146">
        <f t="shared" si="44"/>
        <v>0</v>
      </c>
      <c r="H381" s="148">
        <f t="shared" si="59"/>
        <v>0</v>
      </c>
      <c r="I381" s="149">
        <v>0</v>
      </c>
      <c r="J381" s="148">
        <f t="shared" si="60"/>
        <v>0</v>
      </c>
      <c r="K381" s="146">
        <v>120</v>
      </c>
      <c r="L381" s="148">
        <f t="shared" si="61"/>
        <v>3.4448112530500933E-3</v>
      </c>
      <c r="M381" s="164">
        <f t="shared" si="48"/>
        <v>1.1482704176833645E-3</v>
      </c>
      <c r="N381" s="171">
        <f t="shared" si="49"/>
        <v>1089.2089569207048</v>
      </c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spans="1:26" s="124" customFormat="1" x14ac:dyDescent="0.25">
      <c r="A382" s="167" t="s">
        <v>30</v>
      </c>
      <c r="B382" s="144" t="s">
        <v>430</v>
      </c>
      <c r="C382" s="146">
        <v>167</v>
      </c>
      <c r="D382" s="146">
        <v>2466</v>
      </c>
      <c r="E382" s="146">
        <v>0</v>
      </c>
      <c r="F382" s="146">
        <v>0</v>
      </c>
      <c r="G382" s="146">
        <f t="shared" si="44"/>
        <v>0</v>
      </c>
      <c r="H382" s="148">
        <f t="shared" si="59"/>
        <v>0</v>
      </c>
      <c r="I382" s="149">
        <v>0</v>
      </c>
      <c r="J382" s="148">
        <f t="shared" si="60"/>
        <v>0</v>
      </c>
      <c r="K382" s="146">
        <v>0</v>
      </c>
      <c r="L382" s="148">
        <f t="shared" si="61"/>
        <v>0</v>
      </c>
      <c r="M382" s="164">
        <f t="shared" si="48"/>
        <v>0</v>
      </c>
      <c r="N382" s="171">
        <f t="shared" si="49"/>
        <v>0</v>
      </c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spans="1:26" s="124" customFormat="1" x14ac:dyDescent="0.25">
      <c r="A383" s="159"/>
      <c r="B383" s="168" t="s">
        <v>431</v>
      </c>
      <c r="C383" s="145"/>
      <c r="D383" s="145"/>
      <c r="E383" s="154">
        <f t="shared" ref="E383:G383" si="62">SUM(E246:E382)</f>
        <v>113</v>
      </c>
      <c r="F383" s="154">
        <f t="shared" si="62"/>
        <v>8</v>
      </c>
      <c r="G383" s="162">
        <f t="shared" si="62"/>
        <v>121</v>
      </c>
      <c r="H383" s="163">
        <f t="shared" si="59"/>
        <v>0.10202360876897133</v>
      </c>
      <c r="I383" s="169">
        <f>SUM(I246:I382)</f>
        <v>184</v>
      </c>
      <c r="J383" s="163">
        <f t="shared" si="60"/>
        <v>0.18642350557244175</v>
      </c>
      <c r="K383" s="169">
        <f>SUM(K246:K382)</f>
        <v>9051</v>
      </c>
      <c r="L383" s="163">
        <f t="shared" si="61"/>
        <v>0.25982488876130327</v>
      </c>
      <c r="M383" s="164">
        <f t="shared" si="48"/>
        <v>0.18275733436757213</v>
      </c>
      <c r="N383" s="171">
        <f>SUM(N246:N382)</f>
        <v>173357.18352626139</v>
      </c>
      <c r="O383" s="166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spans="1:26" s="124" customFormat="1" x14ac:dyDescent="0.25">
      <c r="A384" s="167" t="s">
        <v>32</v>
      </c>
      <c r="B384" s="170"/>
      <c r="C384" s="145"/>
      <c r="D384" s="145"/>
      <c r="E384" s="146"/>
      <c r="F384" s="146"/>
      <c r="G384" s="147"/>
      <c r="H384" s="148"/>
      <c r="I384" s="149"/>
      <c r="J384" s="148"/>
      <c r="K384" s="149"/>
      <c r="L384" s="148"/>
      <c r="M384" s="150"/>
      <c r="N384" s="150"/>
      <c r="O384" s="166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spans="1:26" s="124" customFormat="1" x14ac:dyDescent="0.25">
      <c r="A385" s="167" t="s">
        <v>32</v>
      </c>
      <c r="B385" s="152" t="s">
        <v>432</v>
      </c>
      <c r="C385" s="153"/>
      <c r="D385" s="153"/>
      <c r="E385" s="154"/>
      <c r="F385" s="154"/>
      <c r="G385" s="147"/>
      <c r="H385" s="148"/>
      <c r="I385" s="149"/>
      <c r="J385" s="148"/>
      <c r="K385" s="149"/>
      <c r="L385" s="148"/>
      <c r="M385" s="164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spans="1:26" s="124" customFormat="1" x14ac:dyDescent="0.25">
      <c r="A386" s="167" t="s">
        <v>32</v>
      </c>
      <c r="B386" s="144" t="s">
        <v>433</v>
      </c>
      <c r="C386" s="149">
        <v>426</v>
      </c>
      <c r="D386" s="149">
        <v>1996</v>
      </c>
      <c r="E386" s="146">
        <v>0</v>
      </c>
      <c r="F386" s="146">
        <v>0</v>
      </c>
      <c r="G386" s="146">
        <f t="shared" ref="G386:G399" si="63">E386+F386</f>
        <v>0</v>
      </c>
      <c r="H386" s="148">
        <f t="shared" ref="H386:H400" si="64">+G386/$G$535</f>
        <v>0</v>
      </c>
      <c r="I386" s="149">
        <v>0</v>
      </c>
      <c r="J386" s="148">
        <f t="shared" ref="J386:J400" si="65">+I386/$I$535</f>
        <v>0</v>
      </c>
      <c r="K386" s="146">
        <v>0</v>
      </c>
      <c r="L386" s="148">
        <f t="shared" ref="L386:L400" si="66">+K386/$K$535</f>
        <v>0</v>
      </c>
      <c r="M386" s="164">
        <f t="shared" ref="M386:M400" si="67">+(H386+J386+L386)/3</f>
        <v>0</v>
      </c>
      <c r="N386" s="171">
        <f t="shared" ref="N386:N399" si="68">M386*$N$1</f>
        <v>0</v>
      </c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spans="1:26" s="124" customFormat="1" x14ac:dyDescent="0.25">
      <c r="A387" s="167" t="s">
        <v>32</v>
      </c>
      <c r="B387" s="144" t="s">
        <v>434</v>
      </c>
      <c r="C387" s="149">
        <v>427</v>
      </c>
      <c r="D387" s="149">
        <v>1997</v>
      </c>
      <c r="E387" s="146">
        <v>0</v>
      </c>
      <c r="F387" s="146">
        <v>0</v>
      </c>
      <c r="G387" s="146">
        <f t="shared" si="63"/>
        <v>0</v>
      </c>
      <c r="H387" s="148">
        <f t="shared" si="64"/>
        <v>0</v>
      </c>
      <c r="I387" s="149">
        <v>0</v>
      </c>
      <c r="J387" s="148">
        <f t="shared" si="65"/>
        <v>0</v>
      </c>
      <c r="K387" s="146">
        <v>0</v>
      </c>
      <c r="L387" s="148">
        <f t="shared" si="66"/>
        <v>0</v>
      </c>
      <c r="M387" s="164">
        <f t="shared" si="67"/>
        <v>0</v>
      </c>
      <c r="N387" s="171">
        <f t="shared" si="68"/>
        <v>0</v>
      </c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spans="1:26" s="124" customFormat="1" x14ac:dyDescent="0.25">
      <c r="A388" s="167" t="s">
        <v>32</v>
      </c>
      <c r="B388" s="144" t="s">
        <v>435</v>
      </c>
      <c r="C388" s="149">
        <v>312</v>
      </c>
      <c r="D388" s="149">
        <v>2034</v>
      </c>
      <c r="E388" s="146">
        <v>0</v>
      </c>
      <c r="F388" s="146">
        <v>0</v>
      </c>
      <c r="G388" s="146">
        <f t="shared" si="63"/>
        <v>0</v>
      </c>
      <c r="H388" s="148">
        <f t="shared" si="64"/>
        <v>0</v>
      </c>
      <c r="I388" s="149">
        <v>0</v>
      </c>
      <c r="J388" s="148">
        <f t="shared" si="65"/>
        <v>0</v>
      </c>
      <c r="K388" s="146">
        <v>0</v>
      </c>
      <c r="L388" s="148">
        <f t="shared" si="66"/>
        <v>0</v>
      </c>
      <c r="M388" s="164">
        <f t="shared" si="67"/>
        <v>0</v>
      </c>
      <c r="N388" s="171">
        <f t="shared" si="68"/>
        <v>0</v>
      </c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spans="1:26" s="124" customFormat="1" x14ac:dyDescent="0.25">
      <c r="A389" s="167" t="s">
        <v>32</v>
      </c>
      <c r="B389" s="144" t="s">
        <v>436</v>
      </c>
      <c r="C389" s="149">
        <v>425</v>
      </c>
      <c r="D389" s="149">
        <v>2035</v>
      </c>
      <c r="E389" s="146">
        <v>0</v>
      </c>
      <c r="F389" s="146">
        <v>0</v>
      </c>
      <c r="G389" s="146">
        <f t="shared" si="63"/>
        <v>0</v>
      </c>
      <c r="H389" s="148">
        <f t="shared" si="64"/>
        <v>0</v>
      </c>
      <c r="I389" s="149">
        <v>0</v>
      </c>
      <c r="J389" s="148">
        <f t="shared" si="65"/>
        <v>0</v>
      </c>
      <c r="K389" s="146">
        <v>0</v>
      </c>
      <c r="L389" s="148">
        <f t="shared" si="66"/>
        <v>0</v>
      </c>
      <c r="M389" s="164">
        <f t="shared" si="67"/>
        <v>0</v>
      </c>
      <c r="N389" s="171">
        <f t="shared" si="68"/>
        <v>0</v>
      </c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spans="1:26" s="124" customFormat="1" x14ac:dyDescent="0.25">
      <c r="A390" s="167" t="s">
        <v>32</v>
      </c>
      <c r="B390" s="144" t="s">
        <v>437</v>
      </c>
      <c r="C390" s="149">
        <v>125</v>
      </c>
      <c r="D390" s="149">
        <v>1910</v>
      </c>
      <c r="E390" s="146">
        <v>0</v>
      </c>
      <c r="F390" s="146">
        <v>0</v>
      </c>
      <c r="G390" s="146">
        <f t="shared" si="63"/>
        <v>0</v>
      </c>
      <c r="H390" s="148">
        <f t="shared" si="64"/>
        <v>0</v>
      </c>
      <c r="I390" s="149">
        <v>0</v>
      </c>
      <c r="J390" s="148">
        <f t="shared" si="65"/>
        <v>0</v>
      </c>
      <c r="K390" s="146">
        <v>60</v>
      </c>
      <c r="L390" s="148">
        <f t="shared" si="66"/>
        <v>1.7224056265250467E-3</v>
      </c>
      <c r="M390" s="164">
        <f t="shared" si="67"/>
        <v>5.7413520884168226E-4</v>
      </c>
      <c r="N390" s="171">
        <f t="shared" si="68"/>
        <v>544.60447846035242</v>
      </c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spans="1:26" s="124" customFormat="1" x14ac:dyDescent="0.25">
      <c r="A391" s="167" t="s">
        <v>32</v>
      </c>
      <c r="B391" s="144" t="s">
        <v>438</v>
      </c>
      <c r="C391" s="149">
        <v>423</v>
      </c>
      <c r="D391" s="149">
        <v>1917</v>
      </c>
      <c r="E391" s="146">
        <v>0</v>
      </c>
      <c r="F391" s="146">
        <v>0</v>
      </c>
      <c r="G391" s="146">
        <f t="shared" si="63"/>
        <v>0</v>
      </c>
      <c r="H391" s="148">
        <f t="shared" si="64"/>
        <v>0</v>
      </c>
      <c r="I391" s="149">
        <v>0</v>
      </c>
      <c r="J391" s="148">
        <f t="shared" si="65"/>
        <v>0</v>
      </c>
      <c r="K391" s="146">
        <v>3</v>
      </c>
      <c r="L391" s="148">
        <f t="shared" si="66"/>
        <v>8.6120281326252328E-5</v>
      </c>
      <c r="M391" s="164">
        <f t="shared" si="67"/>
        <v>2.8706760442084108E-5</v>
      </c>
      <c r="N391" s="171">
        <f t="shared" si="68"/>
        <v>27.230223923017618</v>
      </c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spans="1:26" s="124" customFormat="1" x14ac:dyDescent="0.25">
      <c r="A392" s="167" t="s">
        <v>32</v>
      </c>
      <c r="B392" s="144" t="s">
        <v>439</v>
      </c>
      <c r="C392" s="149">
        <v>424</v>
      </c>
      <c r="D392" s="149">
        <v>2361</v>
      </c>
      <c r="E392" s="146">
        <v>0</v>
      </c>
      <c r="F392" s="146">
        <v>0</v>
      </c>
      <c r="G392" s="146">
        <f t="shared" si="63"/>
        <v>0</v>
      </c>
      <c r="H392" s="148">
        <f t="shared" si="64"/>
        <v>0</v>
      </c>
      <c r="I392" s="149">
        <v>0</v>
      </c>
      <c r="J392" s="148">
        <f t="shared" si="65"/>
        <v>0</v>
      </c>
      <c r="K392" s="146">
        <v>0</v>
      </c>
      <c r="L392" s="148">
        <f t="shared" si="66"/>
        <v>0</v>
      </c>
      <c r="M392" s="164">
        <f t="shared" si="67"/>
        <v>0</v>
      </c>
      <c r="N392" s="171">
        <f t="shared" si="68"/>
        <v>0</v>
      </c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spans="1:26" s="124" customFormat="1" x14ac:dyDescent="0.25">
      <c r="A393" s="167" t="s">
        <v>32</v>
      </c>
      <c r="B393" s="144" t="s">
        <v>440</v>
      </c>
      <c r="C393" s="149">
        <v>157</v>
      </c>
      <c r="D393" s="149">
        <v>2460</v>
      </c>
      <c r="E393" s="146">
        <v>0</v>
      </c>
      <c r="F393" s="146">
        <v>0</v>
      </c>
      <c r="G393" s="146">
        <f t="shared" si="63"/>
        <v>0</v>
      </c>
      <c r="H393" s="148">
        <f t="shared" si="64"/>
        <v>0</v>
      </c>
      <c r="I393" s="149">
        <v>7</v>
      </c>
      <c r="J393" s="148">
        <f t="shared" si="65"/>
        <v>7.0921985815602835E-3</v>
      </c>
      <c r="K393" s="146">
        <v>36</v>
      </c>
      <c r="L393" s="148">
        <f t="shared" si="66"/>
        <v>1.033443375915028E-3</v>
      </c>
      <c r="M393" s="164">
        <f t="shared" si="67"/>
        <v>2.7085473191584375E-3</v>
      </c>
      <c r="N393" s="171">
        <f t="shared" si="68"/>
        <v>2569.2327824859485</v>
      </c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spans="1:26" s="124" customFormat="1" x14ac:dyDescent="0.25">
      <c r="A394" s="167" t="s">
        <v>32</v>
      </c>
      <c r="B394" s="144" t="s">
        <v>441</v>
      </c>
      <c r="C394" s="149">
        <v>421</v>
      </c>
      <c r="D394" s="149">
        <v>2461</v>
      </c>
      <c r="E394" s="146">
        <v>0</v>
      </c>
      <c r="F394" s="146">
        <v>0</v>
      </c>
      <c r="G394" s="146">
        <f t="shared" si="63"/>
        <v>0</v>
      </c>
      <c r="H394" s="148">
        <f t="shared" si="64"/>
        <v>0</v>
      </c>
      <c r="I394" s="149">
        <v>0</v>
      </c>
      <c r="J394" s="148">
        <f t="shared" si="65"/>
        <v>0</v>
      </c>
      <c r="K394" s="146">
        <v>0</v>
      </c>
      <c r="L394" s="148">
        <f t="shared" si="66"/>
        <v>0</v>
      </c>
      <c r="M394" s="164">
        <f t="shared" si="67"/>
        <v>0</v>
      </c>
      <c r="N394" s="171">
        <f t="shared" si="68"/>
        <v>0</v>
      </c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spans="1:26" s="124" customFormat="1" x14ac:dyDescent="0.25">
      <c r="A395" s="167" t="s">
        <v>32</v>
      </c>
      <c r="B395" s="144" t="s">
        <v>442</v>
      </c>
      <c r="C395" s="149">
        <v>407</v>
      </c>
      <c r="D395" s="149">
        <v>2463</v>
      </c>
      <c r="E395" s="146">
        <v>3</v>
      </c>
      <c r="F395" s="146">
        <v>0</v>
      </c>
      <c r="G395" s="146">
        <f t="shared" si="63"/>
        <v>3</v>
      </c>
      <c r="H395" s="148">
        <f t="shared" si="64"/>
        <v>2.5295109612141651E-3</v>
      </c>
      <c r="I395" s="149">
        <v>4</v>
      </c>
      <c r="J395" s="148">
        <f t="shared" si="65"/>
        <v>4.0526849037487338E-3</v>
      </c>
      <c r="K395" s="146">
        <v>84</v>
      </c>
      <c r="L395" s="148">
        <f t="shared" si="66"/>
        <v>2.4113678771350653E-3</v>
      </c>
      <c r="M395" s="164">
        <f t="shared" si="67"/>
        <v>2.9978545806993214E-3</v>
      </c>
      <c r="N395" s="171">
        <f t="shared" si="68"/>
        <v>2843.6594817370524</v>
      </c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spans="1:26" s="124" customFormat="1" x14ac:dyDescent="0.25">
      <c r="A396" s="167" t="s">
        <v>32</v>
      </c>
      <c r="B396" s="144" t="s">
        <v>443</v>
      </c>
      <c r="C396" s="149">
        <v>422</v>
      </c>
      <c r="D396" s="149">
        <v>2464</v>
      </c>
      <c r="E396" s="146">
        <v>0</v>
      </c>
      <c r="F396" s="146">
        <v>0</v>
      </c>
      <c r="G396" s="146">
        <f t="shared" si="63"/>
        <v>0</v>
      </c>
      <c r="H396" s="148">
        <f t="shared" si="64"/>
        <v>0</v>
      </c>
      <c r="I396" s="149">
        <v>0</v>
      </c>
      <c r="J396" s="148">
        <f t="shared" si="65"/>
        <v>0</v>
      </c>
      <c r="K396" s="146">
        <v>0</v>
      </c>
      <c r="L396" s="148">
        <f t="shared" si="66"/>
        <v>0</v>
      </c>
      <c r="M396" s="164">
        <f t="shared" si="67"/>
        <v>0</v>
      </c>
      <c r="N396" s="171">
        <f t="shared" si="68"/>
        <v>0</v>
      </c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spans="1:26" s="124" customFormat="1" x14ac:dyDescent="0.25">
      <c r="A397" s="167" t="s">
        <v>32</v>
      </c>
      <c r="B397" s="144" t="s">
        <v>444</v>
      </c>
      <c r="C397" s="149">
        <v>346</v>
      </c>
      <c r="D397" s="149">
        <v>2465</v>
      </c>
      <c r="E397" s="146">
        <v>0</v>
      </c>
      <c r="F397" s="146">
        <v>0</v>
      </c>
      <c r="G397" s="146">
        <f t="shared" si="63"/>
        <v>0</v>
      </c>
      <c r="H397" s="148">
        <f t="shared" si="64"/>
        <v>0</v>
      </c>
      <c r="I397" s="149">
        <v>0</v>
      </c>
      <c r="J397" s="148">
        <f t="shared" si="65"/>
        <v>0</v>
      </c>
      <c r="K397" s="146">
        <v>0</v>
      </c>
      <c r="L397" s="148">
        <f t="shared" si="66"/>
        <v>0</v>
      </c>
      <c r="M397" s="164">
        <f t="shared" si="67"/>
        <v>0</v>
      </c>
      <c r="N397" s="171">
        <f t="shared" si="68"/>
        <v>0</v>
      </c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spans="1:26" s="124" customFormat="1" x14ac:dyDescent="0.25">
      <c r="A398" s="167" t="s">
        <v>32</v>
      </c>
      <c r="B398" s="144" t="s">
        <v>445</v>
      </c>
      <c r="C398" s="149">
        <v>311</v>
      </c>
      <c r="D398" s="149">
        <v>2467</v>
      </c>
      <c r="E398" s="146">
        <v>0</v>
      </c>
      <c r="F398" s="146">
        <v>0</v>
      </c>
      <c r="G398" s="146">
        <f t="shared" si="63"/>
        <v>0</v>
      </c>
      <c r="H398" s="148">
        <f t="shared" si="64"/>
        <v>0</v>
      </c>
      <c r="I398" s="149">
        <v>0</v>
      </c>
      <c r="J398" s="148">
        <f t="shared" si="65"/>
        <v>0</v>
      </c>
      <c r="K398" s="146">
        <v>0</v>
      </c>
      <c r="L398" s="148">
        <f t="shared" si="66"/>
        <v>0</v>
      </c>
      <c r="M398" s="164">
        <f t="shared" si="67"/>
        <v>0</v>
      </c>
      <c r="N398" s="171">
        <f t="shared" si="68"/>
        <v>0</v>
      </c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spans="1:26" s="124" customFormat="1" x14ac:dyDescent="0.25">
      <c r="A399" s="167" t="s">
        <v>32</v>
      </c>
      <c r="B399" s="144" t="s">
        <v>446</v>
      </c>
      <c r="C399" s="149">
        <v>406</v>
      </c>
      <c r="D399" s="149">
        <v>2472</v>
      </c>
      <c r="E399" s="146">
        <v>0</v>
      </c>
      <c r="F399" s="146">
        <v>0</v>
      </c>
      <c r="G399" s="146">
        <f t="shared" si="63"/>
        <v>0</v>
      </c>
      <c r="H399" s="148">
        <f t="shared" si="64"/>
        <v>0</v>
      </c>
      <c r="I399" s="149">
        <v>0</v>
      </c>
      <c r="J399" s="148">
        <f t="shared" si="65"/>
        <v>0</v>
      </c>
      <c r="K399" s="146">
        <v>5</v>
      </c>
      <c r="L399" s="148">
        <f t="shared" si="66"/>
        <v>1.4353380221042057E-4</v>
      </c>
      <c r="M399" s="164">
        <f t="shared" si="67"/>
        <v>4.7844600736806855E-5</v>
      </c>
      <c r="N399" s="171">
        <f t="shared" si="68"/>
        <v>45.383706538362702</v>
      </c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spans="1:26" s="124" customFormat="1" x14ac:dyDescent="0.25">
      <c r="A400" s="159"/>
      <c r="B400" s="168" t="s">
        <v>447</v>
      </c>
      <c r="C400" s="145"/>
      <c r="D400" s="145"/>
      <c r="E400" s="154">
        <f t="shared" ref="E400:G400" si="69">SUM(E386:E399)</f>
        <v>3</v>
      </c>
      <c r="F400" s="154">
        <f t="shared" si="69"/>
        <v>0</v>
      </c>
      <c r="G400" s="162">
        <f t="shared" si="69"/>
        <v>3</v>
      </c>
      <c r="H400" s="163">
        <f t="shared" si="64"/>
        <v>2.5295109612141651E-3</v>
      </c>
      <c r="I400" s="169">
        <f>SUM(I386:I399)</f>
        <v>11</v>
      </c>
      <c r="J400" s="163">
        <f t="shared" si="65"/>
        <v>1.1144883485309016E-2</v>
      </c>
      <c r="K400" s="169">
        <f>SUM(K386:K399)</f>
        <v>188</v>
      </c>
      <c r="L400" s="163">
        <f t="shared" si="66"/>
        <v>5.3968709631118132E-3</v>
      </c>
      <c r="M400" s="164">
        <f t="shared" si="67"/>
        <v>6.3570884698783319E-3</v>
      </c>
      <c r="N400" s="171">
        <f>SUM(N386:N399)</f>
        <v>6030.1106731447335</v>
      </c>
      <c r="O400" s="166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spans="1:26" s="124" customFormat="1" x14ac:dyDescent="0.25">
      <c r="A401" s="167" t="s">
        <v>31</v>
      </c>
      <c r="B401" s="170"/>
      <c r="C401" s="145"/>
      <c r="D401" s="145"/>
      <c r="E401" s="146"/>
      <c r="F401" s="146"/>
      <c r="G401" s="147"/>
      <c r="H401" s="148"/>
      <c r="I401" s="149"/>
      <c r="J401" s="148"/>
      <c r="K401" s="149"/>
      <c r="L401" s="148"/>
      <c r="M401" s="150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51"/>
      <c r="Y401" s="151"/>
      <c r="Z401" s="151"/>
    </row>
    <row r="402" spans="1:26" s="124" customFormat="1" x14ac:dyDescent="0.25">
      <c r="A402" s="167" t="s">
        <v>31</v>
      </c>
      <c r="B402" s="152" t="s">
        <v>448</v>
      </c>
      <c r="C402" s="145"/>
      <c r="D402" s="145"/>
      <c r="E402" s="146"/>
      <c r="F402" s="146"/>
      <c r="G402" s="147"/>
      <c r="H402" s="148"/>
      <c r="I402" s="149"/>
      <c r="J402" s="148"/>
      <c r="K402" s="149"/>
      <c r="L402" s="148"/>
      <c r="M402" s="150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51"/>
      <c r="Y402" s="151"/>
      <c r="Z402" s="151"/>
    </row>
    <row r="403" spans="1:26" s="124" customFormat="1" outlineLevel="1" x14ac:dyDescent="0.25">
      <c r="A403" s="167" t="s">
        <v>31</v>
      </c>
      <c r="B403" s="144" t="s">
        <v>448</v>
      </c>
      <c r="C403" s="146"/>
      <c r="D403" s="146">
        <v>10224</v>
      </c>
      <c r="E403" s="146">
        <v>0</v>
      </c>
      <c r="F403" s="146">
        <v>0</v>
      </c>
      <c r="G403" s="146">
        <f>E403+F403</f>
        <v>0</v>
      </c>
      <c r="H403" s="148">
        <f>+G403/$G$535</f>
        <v>0</v>
      </c>
      <c r="I403" s="149">
        <v>18</v>
      </c>
      <c r="J403" s="148">
        <f>+I403/$I$535</f>
        <v>1.82370820668693E-2</v>
      </c>
      <c r="K403" s="146">
        <v>18</v>
      </c>
      <c r="L403" s="148">
        <f>+K403/$K$535</f>
        <v>5.1672168795751402E-4</v>
      </c>
      <c r="M403" s="164">
        <f t="shared" ref="M403:M404" si="70">+(H403+J403+L403)/3</f>
        <v>6.2512679182756053E-3</v>
      </c>
      <c r="N403" s="171">
        <f>M403*$N$1</f>
        <v>5929.7330174488588</v>
      </c>
      <c r="O403" s="144"/>
      <c r="P403" s="144"/>
      <c r="Q403" s="144"/>
      <c r="R403" s="144"/>
      <c r="S403" s="144"/>
      <c r="T403" s="144"/>
      <c r="U403" s="144"/>
      <c r="V403" s="144"/>
      <c r="W403" s="144"/>
      <c r="X403" s="151"/>
      <c r="Y403" s="151"/>
      <c r="Z403" s="151"/>
    </row>
    <row r="404" spans="1:26" s="124" customFormat="1" outlineLevel="1" x14ac:dyDescent="0.25">
      <c r="A404" s="159"/>
      <c r="B404" s="168" t="s">
        <v>449</v>
      </c>
      <c r="C404" s="145"/>
      <c r="D404" s="145"/>
      <c r="E404" s="154">
        <f t="shared" ref="E404:G404" si="71">SUM(E403)</f>
        <v>0</v>
      </c>
      <c r="F404" s="154">
        <f t="shared" si="71"/>
        <v>0</v>
      </c>
      <c r="G404" s="162">
        <f t="shared" si="71"/>
        <v>0</v>
      </c>
      <c r="H404" s="163">
        <f>+G404/$G$535</f>
        <v>0</v>
      </c>
      <c r="I404" s="169">
        <f>SUM(I403)</f>
        <v>18</v>
      </c>
      <c r="J404" s="163">
        <f>+I404/$I$535</f>
        <v>1.82370820668693E-2</v>
      </c>
      <c r="K404" s="169">
        <f>SUM(K403)</f>
        <v>18</v>
      </c>
      <c r="L404" s="163">
        <f>+K404/$K$535</f>
        <v>5.1672168795751402E-4</v>
      </c>
      <c r="M404" s="164">
        <f t="shared" si="70"/>
        <v>6.2512679182756053E-3</v>
      </c>
      <c r="N404" s="171">
        <f>SUM(N403)</f>
        <v>5929.7330174488588</v>
      </c>
      <c r="O404" s="166"/>
      <c r="P404" s="175"/>
      <c r="Q404" s="144"/>
      <c r="R404" s="144"/>
      <c r="S404" s="144"/>
      <c r="T404" s="144"/>
      <c r="U404" s="144"/>
      <c r="V404" s="144"/>
      <c r="W404" s="144"/>
      <c r="X404" s="151"/>
      <c r="Y404" s="151"/>
      <c r="Z404" s="151"/>
    </row>
    <row r="405" spans="1:26" s="124" customFormat="1" x14ac:dyDescent="0.25">
      <c r="A405" s="167" t="s">
        <v>34</v>
      </c>
      <c r="B405" s="170"/>
      <c r="C405" s="145"/>
      <c r="D405" s="145"/>
      <c r="E405" s="146"/>
      <c r="F405" s="146"/>
      <c r="G405" s="147"/>
      <c r="H405" s="148"/>
      <c r="I405" s="149"/>
      <c r="J405" s="148"/>
      <c r="K405" s="149"/>
      <c r="L405" s="148"/>
      <c r="M405" s="150"/>
      <c r="N405" s="150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spans="1:26" s="124" customFormat="1" x14ac:dyDescent="0.25">
      <c r="A406" s="167" t="s">
        <v>34</v>
      </c>
      <c r="B406" s="152" t="s">
        <v>450</v>
      </c>
      <c r="C406" s="153"/>
      <c r="D406" s="153"/>
      <c r="E406" s="154"/>
      <c r="F406" s="154"/>
      <c r="G406" s="147"/>
      <c r="H406" s="148"/>
      <c r="I406" s="149"/>
      <c r="J406" s="148"/>
      <c r="K406" s="149"/>
      <c r="L406" s="148"/>
      <c r="M406" s="150"/>
      <c r="N406" s="150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spans="1:26" s="124" customFormat="1" x14ac:dyDescent="0.25">
      <c r="A407" s="167" t="s">
        <v>34</v>
      </c>
      <c r="B407" s="144" t="s">
        <v>451</v>
      </c>
      <c r="C407" s="147">
        <v>559</v>
      </c>
      <c r="D407" s="146">
        <v>1979</v>
      </c>
      <c r="E407" s="146">
        <v>0</v>
      </c>
      <c r="F407" s="146">
        <v>0</v>
      </c>
      <c r="G407" s="146">
        <f t="shared" ref="G407:G422" si="72">E407+F407</f>
        <v>0</v>
      </c>
      <c r="H407" s="148">
        <f t="shared" ref="H407:H423" si="73">+G407/$G$535</f>
        <v>0</v>
      </c>
      <c r="I407" s="149">
        <v>0</v>
      </c>
      <c r="J407" s="148">
        <f t="shared" ref="J407:J423" si="74">+I407/$I$535</f>
        <v>0</v>
      </c>
      <c r="K407" s="146">
        <v>0</v>
      </c>
      <c r="L407" s="148">
        <f t="shared" ref="L407:L423" si="75">+K407/$K$535</f>
        <v>0</v>
      </c>
      <c r="M407" s="164">
        <f t="shared" ref="M407:M423" si="76">+(H407+J407+L407)/3</f>
        <v>0</v>
      </c>
      <c r="N407" s="171">
        <f t="shared" ref="N407:N422" si="77">M407*$N$1</f>
        <v>0</v>
      </c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spans="1:26" s="124" customFormat="1" x14ac:dyDescent="0.25">
      <c r="A408" s="167" t="s">
        <v>34</v>
      </c>
      <c r="B408" s="144" t="s">
        <v>452</v>
      </c>
      <c r="C408" s="146">
        <v>86</v>
      </c>
      <c r="D408" s="146">
        <v>1980</v>
      </c>
      <c r="E408" s="146">
        <v>0</v>
      </c>
      <c r="F408" s="146">
        <v>0</v>
      </c>
      <c r="G408" s="146">
        <f t="shared" si="72"/>
        <v>0</v>
      </c>
      <c r="H408" s="148">
        <f t="shared" si="73"/>
        <v>0</v>
      </c>
      <c r="I408" s="149">
        <v>0</v>
      </c>
      <c r="J408" s="148">
        <f t="shared" si="74"/>
        <v>0</v>
      </c>
      <c r="K408" s="146">
        <v>101</v>
      </c>
      <c r="L408" s="148">
        <f t="shared" si="75"/>
        <v>2.8993828046504954E-3</v>
      </c>
      <c r="M408" s="164">
        <f t="shared" si="76"/>
        <v>9.6646093488349846E-4</v>
      </c>
      <c r="N408" s="171">
        <f t="shared" si="77"/>
        <v>916.75087207492652</v>
      </c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spans="1:26" s="124" customFormat="1" x14ac:dyDescent="0.25">
      <c r="A409" s="167" t="s">
        <v>34</v>
      </c>
      <c r="B409" s="144" t="s">
        <v>453</v>
      </c>
      <c r="C409" s="146">
        <v>87</v>
      </c>
      <c r="D409" s="146">
        <v>1981</v>
      </c>
      <c r="E409" s="146">
        <v>1</v>
      </c>
      <c r="F409" s="146">
        <v>0</v>
      </c>
      <c r="G409" s="146">
        <f t="shared" si="72"/>
        <v>1</v>
      </c>
      <c r="H409" s="148">
        <f t="shared" si="73"/>
        <v>8.4317032040472171E-4</v>
      </c>
      <c r="I409" s="149">
        <v>0</v>
      </c>
      <c r="J409" s="148">
        <f t="shared" si="74"/>
        <v>0</v>
      </c>
      <c r="K409" s="146">
        <v>275</v>
      </c>
      <c r="L409" s="148">
        <f t="shared" si="75"/>
        <v>7.8943591215731301E-3</v>
      </c>
      <c r="M409" s="164">
        <f t="shared" si="76"/>
        <v>2.912509813992617E-3</v>
      </c>
      <c r="N409" s="171">
        <f t="shared" si="77"/>
        <v>2762.7044358770418</v>
      </c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spans="1:26" s="124" customFormat="1" x14ac:dyDescent="0.25">
      <c r="A410" s="167" t="s">
        <v>34</v>
      </c>
      <c r="B410" s="144" t="s">
        <v>454</v>
      </c>
      <c r="C410" s="146">
        <v>233</v>
      </c>
      <c r="D410" s="146">
        <v>1982</v>
      </c>
      <c r="E410" s="146">
        <v>0</v>
      </c>
      <c r="F410" s="146">
        <v>0</v>
      </c>
      <c r="G410" s="146">
        <f t="shared" si="72"/>
        <v>0</v>
      </c>
      <c r="H410" s="148">
        <f t="shared" si="73"/>
        <v>0</v>
      </c>
      <c r="I410" s="149">
        <v>0</v>
      </c>
      <c r="J410" s="148">
        <f t="shared" si="74"/>
        <v>0</v>
      </c>
      <c r="K410" s="146">
        <v>8</v>
      </c>
      <c r="L410" s="148">
        <f t="shared" si="75"/>
        <v>2.2965408353667289E-4</v>
      </c>
      <c r="M410" s="164">
        <f t="shared" si="76"/>
        <v>7.655136117889096E-5</v>
      </c>
      <c r="N410" s="171">
        <f t="shared" si="77"/>
        <v>72.61393046138032</v>
      </c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spans="1:26" s="124" customFormat="1" x14ac:dyDescent="0.25">
      <c r="A411" s="167" t="s">
        <v>34</v>
      </c>
      <c r="B411" s="144" t="s">
        <v>455</v>
      </c>
      <c r="C411" s="146">
        <v>234</v>
      </c>
      <c r="D411" s="146">
        <v>1983</v>
      </c>
      <c r="E411" s="146">
        <v>0</v>
      </c>
      <c r="F411" s="146">
        <v>0</v>
      </c>
      <c r="G411" s="146">
        <f t="shared" si="72"/>
        <v>0</v>
      </c>
      <c r="H411" s="148">
        <f t="shared" si="73"/>
        <v>0</v>
      </c>
      <c r="I411" s="149">
        <v>0</v>
      </c>
      <c r="J411" s="148">
        <f t="shared" si="74"/>
        <v>0</v>
      </c>
      <c r="K411" s="146">
        <v>1</v>
      </c>
      <c r="L411" s="148">
        <f t="shared" si="75"/>
        <v>2.8706760442084112E-5</v>
      </c>
      <c r="M411" s="164">
        <f t="shared" si="76"/>
        <v>9.56892014736137E-6</v>
      </c>
      <c r="N411" s="171">
        <f t="shared" si="77"/>
        <v>9.0767413076725401</v>
      </c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spans="1:26" s="124" customFormat="1" x14ac:dyDescent="0.25">
      <c r="A412" s="167" t="s">
        <v>34</v>
      </c>
      <c r="B412" s="144" t="s">
        <v>456</v>
      </c>
      <c r="C412" s="146">
        <v>235</v>
      </c>
      <c r="D412" s="146">
        <v>1984</v>
      </c>
      <c r="E412" s="146">
        <v>0</v>
      </c>
      <c r="F412" s="146">
        <v>0</v>
      </c>
      <c r="G412" s="146">
        <f t="shared" si="72"/>
        <v>0</v>
      </c>
      <c r="H412" s="148">
        <f t="shared" si="73"/>
        <v>0</v>
      </c>
      <c r="I412" s="149">
        <v>0</v>
      </c>
      <c r="J412" s="148">
        <f t="shared" si="74"/>
        <v>0</v>
      </c>
      <c r="K412" s="146">
        <v>25</v>
      </c>
      <c r="L412" s="148">
        <f t="shared" si="75"/>
        <v>7.176690110521028E-4</v>
      </c>
      <c r="M412" s="164">
        <f t="shared" si="76"/>
        <v>2.3922300368403428E-4</v>
      </c>
      <c r="N412" s="171">
        <f t="shared" si="77"/>
        <v>226.91853269181351</v>
      </c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spans="1:26" s="124" customFormat="1" x14ac:dyDescent="0.25">
      <c r="A413" s="167" t="s">
        <v>34</v>
      </c>
      <c r="B413" s="144" t="s">
        <v>457</v>
      </c>
      <c r="C413" s="147">
        <v>236</v>
      </c>
      <c r="D413" s="146">
        <v>1985</v>
      </c>
      <c r="E413" s="146">
        <v>0</v>
      </c>
      <c r="F413" s="146">
        <v>0</v>
      </c>
      <c r="G413" s="146">
        <f t="shared" si="72"/>
        <v>0</v>
      </c>
      <c r="H413" s="148">
        <f t="shared" si="73"/>
        <v>0</v>
      </c>
      <c r="I413" s="149">
        <v>0</v>
      </c>
      <c r="J413" s="148">
        <f t="shared" si="74"/>
        <v>0</v>
      </c>
      <c r="K413" s="146">
        <v>42</v>
      </c>
      <c r="L413" s="148">
        <f t="shared" si="75"/>
        <v>1.2056839385675326E-3</v>
      </c>
      <c r="M413" s="164">
        <f t="shared" si="76"/>
        <v>4.0189464618917755E-4</v>
      </c>
      <c r="N413" s="171">
        <f t="shared" si="77"/>
        <v>381.22313492224669</v>
      </c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spans="1:26" s="124" customFormat="1" x14ac:dyDescent="0.25">
      <c r="A414" s="167" t="s">
        <v>34</v>
      </c>
      <c r="B414" s="144" t="s">
        <v>458</v>
      </c>
      <c r="C414" s="146">
        <v>546</v>
      </c>
      <c r="D414" s="146">
        <v>2002</v>
      </c>
      <c r="E414" s="146">
        <v>0</v>
      </c>
      <c r="F414" s="146">
        <v>0</v>
      </c>
      <c r="G414" s="146">
        <f t="shared" si="72"/>
        <v>0</v>
      </c>
      <c r="H414" s="148">
        <f t="shared" si="73"/>
        <v>0</v>
      </c>
      <c r="I414" s="149">
        <v>0</v>
      </c>
      <c r="J414" s="148">
        <f t="shared" si="74"/>
        <v>0</v>
      </c>
      <c r="K414" s="146">
        <v>3</v>
      </c>
      <c r="L414" s="148">
        <f t="shared" si="75"/>
        <v>8.6120281326252328E-5</v>
      </c>
      <c r="M414" s="164">
        <f t="shared" si="76"/>
        <v>2.8706760442084108E-5</v>
      </c>
      <c r="N414" s="171">
        <f t="shared" si="77"/>
        <v>27.230223923017618</v>
      </c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spans="1:26" s="124" customFormat="1" x14ac:dyDescent="0.25">
      <c r="A415" s="167" t="s">
        <v>34</v>
      </c>
      <c r="B415" s="144" t="s">
        <v>459</v>
      </c>
      <c r="C415" s="146">
        <v>88</v>
      </c>
      <c r="D415" s="146">
        <v>3706</v>
      </c>
      <c r="E415" s="146">
        <v>7</v>
      </c>
      <c r="F415" s="146">
        <v>0</v>
      </c>
      <c r="G415" s="146">
        <f t="shared" si="72"/>
        <v>7</v>
      </c>
      <c r="H415" s="148">
        <f t="shared" si="73"/>
        <v>5.902192242833052E-3</v>
      </c>
      <c r="I415" s="149">
        <v>28</v>
      </c>
      <c r="J415" s="148">
        <f t="shared" si="74"/>
        <v>2.8368794326241134E-2</v>
      </c>
      <c r="K415" s="146">
        <v>947</v>
      </c>
      <c r="L415" s="148">
        <f t="shared" si="75"/>
        <v>2.7185302138653653E-2</v>
      </c>
      <c r="M415" s="164">
        <f t="shared" si="76"/>
        <v>2.0485429569242614E-2</v>
      </c>
      <c r="N415" s="171">
        <f t="shared" si="77"/>
        <v>19431.7584338745</v>
      </c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spans="1:26" s="124" customFormat="1" x14ac:dyDescent="0.25">
      <c r="A416" s="167" t="s">
        <v>34</v>
      </c>
      <c r="B416" s="144" t="s">
        <v>460</v>
      </c>
      <c r="C416" s="146">
        <v>84</v>
      </c>
      <c r="D416" s="146">
        <v>2066</v>
      </c>
      <c r="E416" s="146">
        <v>0</v>
      </c>
      <c r="F416" s="146">
        <v>0</v>
      </c>
      <c r="G416" s="146">
        <f t="shared" si="72"/>
        <v>0</v>
      </c>
      <c r="H416" s="148">
        <f t="shared" si="73"/>
        <v>0</v>
      </c>
      <c r="I416" s="149">
        <v>0</v>
      </c>
      <c r="J416" s="148">
        <f t="shared" si="74"/>
        <v>0</v>
      </c>
      <c r="K416" s="146">
        <v>5</v>
      </c>
      <c r="L416" s="148">
        <f t="shared" si="75"/>
        <v>1.4353380221042057E-4</v>
      </c>
      <c r="M416" s="164">
        <f t="shared" si="76"/>
        <v>4.7844600736806855E-5</v>
      </c>
      <c r="N416" s="171">
        <f t="shared" si="77"/>
        <v>45.383706538362702</v>
      </c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spans="1:26" s="124" customFormat="1" x14ac:dyDescent="0.25">
      <c r="A417" s="167" t="s">
        <v>34</v>
      </c>
      <c r="B417" s="144" t="s">
        <v>461</v>
      </c>
      <c r="C417" s="146">
        <v>112</v>
      </c>
      <c r="D417" s="146">
        <v>2123</v>
      </c>
      <c r="E417" s="146">
        <v>0</v>
      </c>
      <c r="F417" s="146">
        <v>0</v>
      </c>
      <c r="G417" s="146">
        <f t="shared" si="72"/>
        <v>0</v>
      </c>
      <c r="H417" s="148">
        <f t="shared" si="73"/>
        <v>0</v>
      </c>
      <c r="I417" s="149">
        <v>0</v>
      </c>
      <c r="J417" s="148">
        <f t="shared" si="74"/>
        <v>0</v>
      </c>
      <c r="K417" s="146">
        <v>16</v>
      </c>
      <c r="L417" s="148">
        <f t="shared" si="75"/>
        <v>4.5930816707334579E-4</v>
      </c>
      <c r="M417" s="164">
        <f t="shared" si="76"/>
        <v>1.5310272235778192E-4</v>
      </c>
      <c r="N417" s="171">
        <f t="shared" si="77"/>
        <v>145.22786092276064</v>
      </c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spans="1:26" s="124" customFormat="1" x14ac:dyDescent="0.25">
      <c r="A418" s="167" t="s">
        <v>34</v>
      </c>
      <c r="B418" s="144" t="s">
        <v>462</v>
      </c>
      <c r="C418" s="146">
        <v>356</v>
      </c>
      <c r="D418" s="146">
        <v>2316</v>
      </c>
      <c r="E418" s="146">
        <v>0</v>
      </c>
      <c r="F418" s="146">
        <v>0</v>
      </c>
      <c r="G418" s="146">
        <f t="shared" si="72"/>
        <v>0</v>
      </c>
      <c r="H418" s="148">
        <f t="shared" si="73"/>
        <v>0</v>
      </c>
      <c r="I418" s="149">
        <v>0</v>
      </c>
      <c r="J418" s="148">
        <f t="shared" si="74"/>
        <v>0</v>
      </c>
      <c r="K418" s="146">
        <v>21</v>
      </c>
      <c r="L418" s="148">
        <f t="shared" si="75"/>
        <v>6.0284196928376632E-4</v>
      </c>
      <c r="M418" s="164">
        <f t="shared" si="76"/>
        <v>2.0094732309458877E-4</v>
      </c>
      <c r="N418" s="171">
        <f t="shared" si="77"/>
        <v>190.61156746112334</v>
      </c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spans="1:26" s="124" customFormat="1" x14ac:dyDescent="0.25">
      <c r="A419" s="167" t="s">
        <v>34</v>
      </c>
      <c r="B419" s="144" t="s">
        <v>463</v>
      </c>
      <c r="C419" s="146">
        <v>492</v>
      </c>
      <c r="D419" s="146">
        <v>2355</v>
      </c>
      <c r="E419" s="146">
        <v>0</v>
      </c>
      <c r="F419" s="146">
        <v>0</v>
      </c>
      <c r="G419" s="146">
        <f t="shared" si="72"/>
        <v>0</v>
      </c>
      <c r="H419" s="148">
        <f t="shared" si="73"/>
        <v>0</v>
      </c>
      <c r="I419" s="149">
        <v>0</v>
      </c>
      <c r="J419" s="148">
        <f t="shared" si="74"/>
        <v>0</v>
      </c>
      <c r="K419" s="146">
        <v>48</v>
      </c>
      <c r="L419" s="148">
        <f t="shared" si="75"/>
        <v>1.3779245012200373E-3</v>
      </c>
      <c r="M419" s="164">
        <f t="shared" si="76"/>
        <v>4.5930816707334573E-4</v>
      </c>
      <c r="N419" s="171">
        <f t="shared" si="77"/>
        <v>435.68358276828189</v>
      </c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spans="1:26" s="124" customFormat="1" x14ac:dyDescent="0.25">
      <c r="A420" s="167" t="s">
        <v>34</v>
      </c>
      <c r="B420" s="144" t="s">
        <v>464</v>
      </c>
      <c r="C420" s="146">
        <v>20</v>
      </c>
      <c r="D420" s="146">
        <v>2356</v>
      </c>
      <c r="E420" s="146">
        <v>0</v>
      </c>
      <c r="F420" s="146">
        <v>0</v>
      </c>
      <c r="G420" s="146">
        <f t="shared" si="72"/>
        <v>0</v>
      </c>
      <c r="H420" s="148">
        <f t="shared" si="73"/>
        <v>0</v>
      </c>
      <c r="I420" s="149">
        <v>0</v>
      </c>
      <c r="J420" s="148">
        <f t="shared" si="74"/>
        <v>0</v>
      </c>
      <c r="K420" s="146">
        <v>5</v>
      </c>
      <c r="L420" s="148">
        <f t="shared" si="75"/>
        <v>1.4353380221042057E-4</v>
      </c>
      <c r="M420" s="164">
        <f t="shared" si="76"/>
        <v>4.7844600736806855E-5</v>
      </c>
      <c r="N420" s="171">
        <f t="shared" si="77"/>
        <v>45.383706538362702</v>
      </c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spans="1:26" s="124" customFormat="1" x14ac:dyDescent="0.25">
      <c r="A421" s="167" t="s">
        <v>34</v>
      </c>
      <c r="B421" s="144" t="s">
        <v>465</v>
      </c>
      <c r="C421" s="146">
        <v>68</v>
      </c>
      <c r="D421" s="146">
        <v>2358</v>
      </c>
      <c r="E421" s="146">
        <v>0</v>
      </c>
      <c r="F421" s="146">
        <v>0</v>
      </c>
      <c r="G421" s="146">
        <f t="shared" si="72"/>
        <v>0</v>
      </c>
      <c r="H421" s="148">
        <f t="shared" si="73"/>
        <v>0</v>
      </c>
      <c r="I421" s="149">
        <v>0</v>
      </c>
      <c r="J421" s="148">
        <f t="shared" si="74"/>
        <v>0</v>
      </c>
      <c r="K421" s="146">
        <v>12</v>
      </c>
      <c r="L421" s="148">
        <f t="shared" si="75"/>
        <v>3.4448112530500931E-4</v>
      </c>
      <c r="M421" s="164">
        <f t="shared" si="76"/>
        <v>1.1482704176833643E-4</v>
      </c>
      <c r="N421" s="171">
        <f t="shared" si="77"/>
        <v>108.92089569207047</v>
      </c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spans="1:26" s="124" customFormat="1" x14ac:dyDescent="0.25">
      <c r="A422" s="167" t="s">
        <v>34</v>
      </c>
      <c r="B422" s="144" t="s">
        <v>466</v>
      </c>
      <c r="C422" s="146">
        <v>530</v>
      </c>
      <c r="D422" s="146">
        <v>2201</v>
      </c>
      <c r="E422" s="146">
        <v>0</v>
      </c>
      <c r="F422" s="146">
        <v>0</v>
      </c>
      <c r="G422" s="146">
        <f t="shared" si="72"/>
        <v>0</v>
      </c>
      <c r="H422" s="148">
        <f t="shared" si="73"/>
        <v>0</v>
      </c>
      <c r="I422" s="149">
        <v>0</v>
      </c>
      <c r="J422" s="148">
        <f t="shared" si="74"/>
        <v>0</v>
      </c>
      <c r="K422" s="146">
        <v>2</v>
      </c>
      <c r="L422" s="148">
        <f t="shared" si="75"/>
        <v>5.7413520884168223E-5</v>
      </c>
      <c r="M422" s="164">
        <f t="shared" si="76"/>
        <v>1.913784029472274E-5</v>
      </c>
      <c r="N422" s="171">
        <f t="shared" si="77"/>
        <v>18.15348261534508</v>
      </c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spans="1:26" s="124" customFormat="1" x14ac:dyDescent="0.25">
      <c r="A423" s="159"/>
      <c r="B423" s="176" t="s">
        <v>467</v>
      </c>
      <c r="C423" s="145"/>
      <c r="D423" s="145"/>
      <c r="E423" s="154">
        <f t="shared" ref="E423:G423" si="78">SUM(E407:E422)</f>
        <v>8</v>
      </c>
      <c r="F423" s="154">
        <f t="shared" si="78"/>
        <v>0</v>
      </c>
      <c r="G423" s="162">
        <f t="shared" si="78"/>
        <v>8</v>
      </c>
      <c r="H423" s="163">
        <f t="shared" si="73"/>
        <v>6.7453625632377737E-3</v>
      </c>
      <c r="I423" s="169">
        <f>SUM(I407:I422)</f>
        <v>28</v>
      </c>
      <c r="J423" s="163">
        <f t="shared" si="74"/>
        <v>2.8368794326241134E-2</v>
      </c>
      <c r="K423" s="169">
        <f>SUM(K407:K422)</f>
        <v>1511</v>
      </c>
      <c r="L423" s="163">
        <f t="shared" si="75"/>
        <v>4.3375915027989091E-2</v>
      </c>
      <c r="M423" s="164">
        <f t="shared" si="76"/>
        <v>2.6163357305822667E-2</v>
      </c>
      <c r="N423" s="171">
        <f>SUM(N407:N422)</f>
        <v>24817.641107668907</v>
      </c>
      <c r="O423" s="166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spans="1:26" s="124" customFormat="1" x14ac:dyDescent="0.25">
      <c r="A424" s="143" t="s">
        <v>24</v>
      </c>
      <c r="B424" s="177"/>
      <c r="C424" s="178"/>
      <c r="D424" s="178"/>
      <c r="E424" s="154"/>
      <c r="F424" s="154"/>
      <c r="G424" s="162"/>
      <c r="H424" s="163"/>
      <c r="I424" s="169"/>
      <c r="J424" s="163"/>
      <c r="K424" s="169"/>
      <c r="L424" s="163"/>
      <c r="M424" s="164"/>
      <c r="N424" s="164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spans="1:26" s="124" customFormat="1" x14ac:dyDescent="0.25">
      <c r="A425" s="143" t="s">
        <v>24</v>
      </c>
      <c r="B425" s="152" t="s">
        <v>468</v>
      </c>
      <c r="C425" s="153"/>
      <c r="D425" s="153"/>
      <c r="E425" s="154"/>
      <c r="F425" s="154"/>
      <c r="G425" s="147"/>
      <c r="H425" s="148"/>
      <c r="I425" s="149"/>
      <c r="J425" s="148"/>
      <c r="K425" s="149"/>
      <c r="L425" s="148"/>
      <c r="M425" s="150"/>
      <c r="N425" s="150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spans="1:26" s="124" customFormat="1" x14ac:dyDescent="0.25">
      <c r="A426" s="143" t="s">
        <v>24</v>
      </c>
      <c r="B426" s="144" t="s">
        <v>468</v>
      </c>
      <c r="C426" s="179">
        <v>89</v>
      </c>
      <c r="D426" s="179">
        <v>1905</v>
      </c>
      <c r="E426" s="146">
        <v>0</v>
      </c>
      <c r="F426" s="146">
        <v>0</v>
      </c>
      <c r="G426" s="146">
        <f t="shared" ref="G426:G450" si="79">E426+F426</f>
        <v>0</v>
      </c>
      <c r="H426" s="148">
        <f t="shared" ref="H426:H451" si="80">+G426/$G$535</f>
        <v>0</v>
      </c>
      <c r="I426" s="149">
        <v>0</v>
      </c>
      <c r="J426" s="148">
        <f t="shared" ref="J426:J451" si="81">+I426/$I$535</f>
        <v>0</v>
      </c>
      <c r="K426" s="146">
        <v>3</v>
      </c>
      <c r="L426" s="148">
        <f t="shared" ref="L426:L451" si="82">+K426/$K$535</f>
        <v>8.6120281326252328E-5</v>
      </c>
      <c r="M426" s="164">
        <f t="shared" ref="M426:M451" si="83">+(H426+J426+L426)/3</f>
        <v>2.8706760442084108E-5</v>
      </c>
      <c r="N426" s="171">
        <f t="shared" ref="N426:N450" si="84">M426*$N$1</f>
        <v>27.230223923017618</v>
      </c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spans="1:26" s="124" customFormat="1" x14ac:dyDescent="0.25">
      <c r="A427" s="143" t="s">
        <v>24</v>
      </c>
      <c r="B427" s="144" t="s">
        <v>469</v>
      </c>
      <c r="C427" s="179">
        <v>90</v>
      </c>
      <c r="D427" s="179">
        <v>2092</v>
      </c>
      <c r="E427" s="146">
        <v>0</v>
      </c>
      <c r="F427" s="146">
        <v>0</v>
      </c>
      <c r="G427" s="146">
        <f t="shared" si="79"/>
        <v>0</v>
      </c>
      <c r="H427" s="148">
        <f t="shared" si="80"/>
        <v>0</v>
      </c>
      <c r="I427" s="149">
        <v>0</v>
      </c>
      <c r="J427" s="148">
        <f t="shared" si="81"/>
        <v>0</v>
      </c>
      <c r="K427" s="146">
        <v>1</v>
      </c>
      <c r="L427" s="148">
        <f t="shared" si="82"/>
        <v>2.8706760442084112E-5</v>
      </c>
      <c r="M427" s="164">
        <f t="shared" si="83"/>
        <v>9.56892014736137E-6</v>
      </c>
      <c r="N427" s="171">
        <f t="shared" si="84"/>
        <v>9.0767413076725401</v>
      </c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spans="1:26" s="124" customFormat="1" x14ac:dyDescent="0.25">
      <c r="A428" s="143" t="s">
        <v>24</v>
      </c>
      <c r="B428" s="144" t="s">
        <v>470</v>
      </c>
      <c r="C428" s="179"/>
      <c r="D428" s="179">
        <v>2730</v>
      </c>
      <c r="E428" s="146">
        <v>0</v>
      </c>
      <c r="F428" s="146">
        <v>0</v>
      </c>
      <c r="G428" s="146">
        <f t="shared" si="79"/>
        <v>0</v>
      </c>
      <c r="H428" s="148">
        <f t="shared" si="80"/>
        <v>0</v>
      </c>
      <c r="I428" s="149">
        <v>0</v>
      </c>
      <c r="J428" s="148">
        <f t="shared" si="81"/>
        <v>0</v>
      </c>
      <c r="K428" s="146">
        <v>0</v>
      </c>
      <c r="L428" s="148">
        <f t="shared" si="82"/>
        <v>0</v>
      </c>
      <c r="M428" s="164">
        <f t="shared" si="83"/>
        <v>0</v>
      </c>
      <c r="N428" s="171">
        <f t="shared" si="84"/>
        <v>0</v>
      </c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spans="1:26" s="124" customFormat="1" x14ac:dyDescent="0.25">
      <c r="A429" s="143" t="s">
        <v>24</v>
      </c>
      <c r="B429" s="144" t="s">
        <v>471</v>
      </c>
      <c r="C429" s="149">
        <v>91</v>
      </c>
      <c r="D429" s="149">
        <v>2096</v>
      </c>
      <c r="E429" s="146">
        <v>0</v>
      </c>
      <c r="F429" s="146">
        <v>0</v>
      </c>
      <c r="G429" s="146">
        <f t="shared" si="79"/>
        <v>0</v>
      </c>
      <c r="H429" s="148">
        <f t="shared" si="80"/>
        <v>0</v>
      </c>
      <c r="I429" s="149">
        <v>0</v>
      </c>
      <c r="J429" s="148">
        <f t="shared" si="81"/>
        <v>0</v>
      </c>
      <c r="K429" s="146">
        <v>0</v>
      </c>
      <c r="L429" s="148">
        <f t="shared" si="82"/>
        <v>0</v>
      </c>
      <c r="M429" s="164">
        <f t="shared" si="83"/>
        <v>0</v>
      </c>
      <c r="N429" s="171">
        <f t="shared" si="84"/>
        <v>0</v>
      </c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spans="1:26" s="124" customFormat="1" x14ac:dyDescent="0.25">
      <c r="A430" s="143" t="s">
        <v>24</v>
      </c>
      <c r="B430" s="144" t="s">
        <v>472</v>
      </c>
      <c r="C430" s="149">
        <v>451</v>
      </c>
      <c r="D430" s="149">
        <v>2164</v>
      </c>
      <c r="E430" s="146">
        <v>543</v>
      </c>
      <c r="F430" s="146">
        <v>13</v>
      </c>
      <c r="G430" s="146">
        <f t="shared" si="79"/>
        <v>556</v>
      </c>
      <c r="H430" s="148">
        <f t="shared" si="80"/>
        <v>0.46880269814502529</v>
      </c>
      <c r="I430" s="149">
        <v>0</v>
      </c>
      <c r="J430" s="148">
        <f t="shared" si="81"/>
        <v>0</v>
      </c>
      <c r="K430" s="146">
        <v>4522</v>
      </c>
      <c r="L430" s="148">
        <f t="shared" si="82"/>
        <v>0.12981197071910436</v>
      </c>
      <c r="M430" s="164">
        <f t="shared" si="83"/>
        <v>0.19953822295470988</v>
      </c>
      <c r="N430" s="171">
        <f t="shared" si="84"/>
        <v>189274.94459779921</v>
      </c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spans="1:26" s="124" customFormat="1" x14ac:dyDescent="0.25">
      <c r="A431" s="143" t="s">
        <v>24</v>
      </c>
      <c r="B431" s="144" t="s">
        <v>473</v>
      </c>
      <c r="C431" s="149"/>
      <c r="D431" s="149">
        <v>8499</v>
      </c>
      <c r="E431" s="146">
        <v>3</v>
      </c>
      <c r="F431" s="146">
        <v>0</v>
      </c>
      <c r="G431" s="146">
        <f t="shared" si="79"/>
        <v>3</v>
      </c>
      <c r="H431" s="148">
        <f t="shared" si="80"/>
        <v>2.5295109612141651E-3</v>
      </c>
      <c r="I431" s="149">
        <v>0</v>
      </c>
      <c r="J431" s="148">
        <f t="shared" si="81"/>
        <v>0</v>
      </c>
      <c r="K431" s="146">
        <v>34</v>
      </c>
      <c r="L431" s="148">
        <f t="shared" si="82"/>
        <v>9.7602985503085981E-4</v>
      </c>
      <c r="M431" s="164">
        <f t="shared" si="83"/>
        <v>1.1685136054150082E-3</v>
      </c>
      <c r="N431" s="171">
        <f t="shared" si="84"/>
        <v>1108.4109332621467</v>
      </c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spans="1:26" s="124" customFormat="1" x14ac:dyDescent="0.25">
      <c r="A432" s="143" t="s">
        <v>24</v>
      </c>
      <c r="B432" s="144" t="s">
        <v>474</v>
      </c>
      <c r="C432" s="149">
        <v>119</v>
      </c>
      <c r="D432" s="149">
        <v>2097</v>
      </c>
      <c r="E432" s="146">
        <v>0</v>
      </c>
      <c r="F432" s="146">
        <v>0</v>
      </c>
      <c r="G432" s="146">
        <f t="shared" si="79"/>
        <v>0</v>
      </c>
      <c r="H432" s="148">
        <f t="shared" si="80"/>
        <v>0</v>
      </c>
      <c r="I432" s="149">
        <v>0</v>
      </c>
      <c r="J432" s="148">
        <f t="shared" si="81"/>
        <v>0</v>
      </c>
      <c r="K432" s="146">
        <v>0</v>
      </c>
      <c r="L432" s="148">
        <f t="shared" si="82"/>
        <v>0</v>
      </c>
      <c r="M432" s="164">
        <f t="shared" si="83"/>
        <v>0</v>
      </c>
      <c r="N432" s="171">
        <f t="shared" si="84"/>
        <v>0</v>
      </c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spans="1:26" s="124" customFormat="1" x14ac:dyDescent="0.25">
      <c r="A433" s="143" t="s">
        <v>24</v>
      </c>
      <c r="B433" s="144" t="s">
        <v>475</v>
      </c>
      <c r="C433" s="149">
        <v>529</v>
      </c>
      <c r="D433" s="149">
        <v>2101</v>
      </c>
      <c r="E433" s="146">
        <v>0</v>
      </c>
      <c r="F433" s="146">
        <v>0</v>
      </c>
      <c r="G433" s="146">
        <f t="shared" si="79"/>
        <v>0</v>
      </c>
      <c r="H433" s="148">
        <f t="shared" si="80"/>
        <v>0</v>
      </c>
      <c r="I433" s="149">
        <v>0</v>
      </c>
      <c r="J433" s="148">
        <f t="shared" si="81"/>
        <v>0</v>
      </c>
      <c r="K433" s="146">
        <v>0</v>
      </c>
      <c r="L433" s="148">
        <f t="shared" si="82"/>
        <v>0</v>
      </c>
      <c r="M433" s="164">
        <f t="shared" si="83"/>
        <v>0</v>
      </c>
      <c r="N433" s="171">
        <f t="shared" si="84"/>
        <v>0</v>
      </c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spans="1:26" s="124" customFormat="1" x14ac:dyDescent="0.25">
      <c r="A434" s="143" t="s">
        <v>24</v>
      </c>
      <c r="B434" s="144" t="s">
        <v>476</v>
      </c>
      <c r="C434" s="149">
        <v>113</v>
      </c>
      <c r="D434" s="149">
        <v>2095</v>
      </c>
      <c r="E434" s="146">
        <v>0</v>
      </c>
      <c r="F434" s="146">
        <v>0</v>
      </c>
      <c r="G434" s="146">
        <f t="shared" si="79"/>
        <v>0</v>
      </c>
      <c r="H434" s="148">
        <f t="shared" si="80"/>
        <v>0</v>
      </c>
      <c r="I434" s="149">
        <v>0</v>
      </c>
      <c r="J434" s="148">
        <f t="shared" si="81"/>
        <v>0</v>
      </c>
      <c r="K434" s="146">
        <v>0</v>
      </c>
      <c r="L434" s="148">
        <f t="shared" si="82"/>
        <v>0</v>
      </c>
      <c r="M434" s="164">
        <f t="shared" si="83"/>
        <v>0</v>
      </c>
      <c r="N434" s="171">
        <f t="shared" si="84"/>
        <v>0</v>
      </c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spans="1:26" s="124" customFormat="1" x14ac:dyDescent="0.25">
      <c r="A435" s="143" t="s">
        <v>24</v>
      </c>
      <c r="B435" s="144" t="s">
        <v>477</v>
      </c>
      <c r="C435" s="149">
        <v>107</v>
      </c>
      <c r="D435" s="149">
        <v>2094</v>
      </c>
      <c r="E435" s="146">
        <v>0</v>
      </c>
      <c r="F435" s="146">
        <v>0</v>
      </c>
      <c r="G435" s="146">
        <f t="shared" si="79"/>
        <v>0</v>
      </c>
      <c r="H435" s="148">
        <f t="shared" si="80"/>
        <v>0</v>
      </c>
      <c r="I435" s="149">
        <v>0</v>
      </c>
      <c r="J435" s="148">
        <f t="shared" si="81"/>
        <v>0</v>
      </c>
      <c r="K435" s="146">
        <v>0</v>
      </c>
      <c r="L435" s="148">
        <f t="shared" si="82"/>
        <v>0</v>
      </c>
      <c r="M435" s="164">
        <f t="shared" si="83"/>
        <v>0</v>
      </c>
      <c r="N435" s="171">
        <f t="shared" si="84"/>
        <v>0</v>
      </c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spans="1:26" s="124" customFormat="1" x14ac:dyDescent="0.25">
      <c r="A436" s="143" t="s">
        <v>24</v>
      </c>
      <c r="B436" s="144" t="s">
        <v>478</v>
      </c>
      <c r="C436" s="149">
        <v>253</v>
      </c>
      <c r="D436" s="149">
        <v>2098</v>
      </c>
      <c r="E436" s="146">
        <v>0</v>
      </c>
      <c r="F436" s="146">
        <v>0</v>
      </c>
      <c r="G436" s="146">
        <f t="shared" si="79"/>
        <v>0</v>
      </c>
      <c r="H436" s="148">
        <f t="shared" si="80"/>
        <v>0</v>
      </c>
      <c r="I436" s="149">
        <v>0</v>
      </c>
      <c r="J436" s="148">
        <f t="shared" si="81"/>
        <v>0</v>
      </c>
      <c r="K436" s="146">
        <v>0</v>
      </c>
      <c r="L436" s="148">
        <f t="shared" si="82"/>
        <v>0</v>
      </c>
      <c r="M436" s="164">
        <f t="shared" si="83"/>
        <v>0</v>
      </c>
      <c r="N436" s="171">
        <f t="shared" si="84"/>
        <v>0</v>
      </c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spans="1:26" s="124" customFormat="1" x14ac:dyDescent="0.25">
      <c r="A437" s="143" t="s">
        <v>24</v>
      </c>
      <c r="B437" s="144" t="s">
        <v>479</v>
      </c>
      <c r="C437" s="179">
        <v>390</v>
      </c>
      <c r="D437" s="179">
        <v>2099</v>
      </c>
      <c r="E437" s="146">
        <v>0</v>
      </c>
      <c r="F437" s="146">
        <v>0</v>
      </c>
      <c r="G437" s="146">
        <f t="shared" si="79"/>
        <v>0</v>
      </c>
      <c r="H437" s="148">
        <f t="shared" si="80"/>
        <v>0</v>
      </c>
      <c r="I437" s="149">
        <v>0</v>
      </c>
      <c r="J437" s="148">
        <f t="shared" si="81"/>
        <v>0</v>
      </c>
      <c r="K437" s="146">
        <v>113</v>
      </c>
      <c r="L437" s="148">
        <f t="shared" si="82"/>
        <v>3.2438639299555046E-3</v>
      </c>
      <c r="M437" s="164">
        <f t="shared" si="83"/>
        <v>1.0812879766518349E-3</v>
      </c>
      <c r="N437" s="171">
        <f t="shared" si="84"/>
        <v>1025.6717677669972</v>
      </c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spans="1:26" s="124" customFormat="1" x14ac:dyDescent="0.25">
      <c r="A438" s="143" t="s">
        <v>24</v>
      </c>
      <c r="B438" s="144" t="s">
        <v>480</v>
      </c>
      <c r="C438" s="149">
        <v>560</v>
      </c>
      <c r="D438" s="149">
        <v>2070</v>
      </c>
      <c r="E438" s="146">
        <v>0</v>
      </c>
      <c r="F438" s="146">
        <v>0</v>
      </c>
      <c r="G438" s="146">
        <f t="shared" si="79"/>
        <v>0</v>
      </c>
      <c r="H438" s="148">
        <f t="shared" si="80"/>
        <v>0</v>
      </c>
      <c r="I438" s="149">
        <v>0</v>
      </c>
      <c r="J438" s="148">
        <f t="shared" si="81"/>
        <v>0</v>
      </c>
      <c r="K438" s="146">
        <v>0</v>
      </c>
      <c r="L438" s="148">
        <f t="shared" si="82"/>
        <v>0</v>
      </c>
      <c r="M438" s="164">
        <f t="shared" si="83"/>
        <v>0</v>
      </c>
      <c r="N438" s="171">
        <f t="shared" si="84"/>
        <v>0</v>
      </c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spans="1:26" s="124" customFormat="1" x14ac:dyDescent="0.25">
      <c r="A439" s="143" t="s">
        <v>24</v>
      </c>
      <c r="B439" s="144" t="s">
        <v>481</v>
      </c>
      <c r="C439" s="149">
        <v>337</v>
      </c>
      <c r="D439" s="149">
        <v>2093</v>
      </c>
      <c r="E439" s="146">
        <v>0</v>
      </c>
      <c r="F439" s="146">
        <v>0</v>
      </c>
      <c r="G439" s="146">
        <f t="shared" si="79"/>
        <v>0</v>
      </c>
      <c r="H439" s="148">
        <f t="shared" si="80"/>
        <v>0</v>
      </c>
      <c r="I439" s="149">
        <v>0</v>
      </c>
      <c r="J439" s="148">
        <f t="shared" si="81"/>
        <v>0</v>
      </c>
      <c r="K439" s="146">
        <v>0</v>
      </c>
      <c r="L439" s="148">
        <f t="shared" si="82"/>
        <v>0</v>
      </c>
      <c r="M439" s="164">
        <f t="shared" si="83"/>
        <v>0</v>
      </c>
      <c r="N439" s="171">
        <f t="shared" si="84"/>
        <v>0</v>
      </c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spans="1:26" s="124" customFormat="1" x14ac:dyDescent="0.25">
      <c r="A440" s="143" t="s">
        <v>24</v>
      </c>
      <c r="B440" s="144" t="s">
        <v>482</v>
      </c>
      <c r="C440" s="149">
        <v>378</v>
      </c>
      <c r="D440" s="149">
        <v>2100</v>
      </c>
      <c r="E440" s="146">
        <v>0</v>
      </c>
      <c r="F440" s="146">
        <v>0</v>
      </c>
      <c r="G440" s="146">
        <f t="shared" si="79"/>
        <v>0</v>
      </c>
      <c r="H440" s="148">
        <f t="shared" si="80"/>
        <v>0</v>
      </c>
      <c r="I440" s="149">
        <v>0</v>
      </c>
      <c r="J440" s="148">
        <f t="shared" si="81"/>
        <v>0</v>
      </c>
      <c r="K440" s="146">
        <v>0</v>
      </c>
      <c r="L440" s="148">
        <f t="shared" si="82"/>
        <v>0</v>
      </c>
      <c r="M440" s="164">
        <f t="shared" si="83"/>
        <v>0</v>
      </c>
      <c r="N440" s="171">
        <f t="shared" si="84"/>
        <v>0</v>
      </c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spans="1:26" s="124" customFormat="1" x14ac:dyDescent="0.25">
      <c r="A441" s="143" t="s">
        <v>24</v>
      </c>
      <c r="B441" s="144" t="s">
        <v>483</v>
      </c>
      <c r="C441" s="149">
        <v>344</v>
      </c>
      <c r="D441" s="149">
        <v>2155</v>
      </c>
      <c r="E441" s="146">
        <v>0</v>
      </c>
      <c r="F441" s="146">
        <v>0</v>
      </c>
      <c r="G441" s="146">
        <f t="shared" si="79"/>
        <v>0</v>
      </c>
      <c r="H441" s="148">
        <f t="shared" si="80"/>
        <v>0</v>
      </c>
      <c r="I441" s="149">
        <v>0</v>
      </c>
      <c r="J441" s="148">
        <f t="shared" si="81"/>
        <v>0</v>
      </c>
      <c r="K441" s="146">
        <v>0</v>
      </c>
      <c r="L441" s="148">
        <f t="shared" si="82"/>
        <v>0</v>
      </c>
      <c r="M441" s="164">
        <f t="shared" si="83"/>
        <v>0</v>
      </c>
      <c r="N441" s="171">
        <f t="shared" si="84"/>
        <v>0</v>
      </c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spans="1:26" s="124" customFormat="1" x14ac:dyDescent="0.25">
      <c r="A442" s="143" t="s">
        <v>24</v>
      </c>
      <c r="B442" s="144" t="s">
        <v>484</v>
      </c>
      <c r="C442" s="149">
        <v>94</v>
      </c>
      <c r="D442" s="149">
        <v>2156</v>
      </c>
      <c r="E442" s="146">
        <v>8</v>
      </c>
      <c r="F442" s="146">
        <v>0</v>
      </c>
      <c r="G442" s="146">
        <f t="shared" si="79"/>
        <v>8</v>
      </c>
      <c r="H442" s="148">
        <f t="shared" si="80"/>
        <v>6.7453625632377737E-3</v>
      </c>
      <c r="I442" s="149">
        <v>10</v>
      </c>
      <c r="J442" s="148">
        <f t="shared" si="81"/>
        <v>1.0131712259371834E-2</v>
      </c>
      <c r="K442" s="146">
        <v>485</v>
      </c>
      <c r="L442" s="148">
        <f t="shared" si="82"/>
        <v>1.3922778814410794E-2</v>
      </c>
      <c r="M442" s="164">
        <f t="shared" si="83"/>
        <v>1.0266617879006802E-2</v>
      </c>
      <c r="N442" s="171">
        <f t="shared" si="84"/>
        <v>9738.5528520861262</v>
      </c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spans="1:26" s="124" customFormat="1" x14ac:dyDescent="0.25">
      <c r="A443" s="143" t="s">
        <v>24</v>
      </c>
      <c r="B443" s="144" t="s">
        <v>485</v>
      </c>
      <c r="C443" s="149">
        <v>177</v>
      </c>
      <c r="D443" s="149">
        <v>2157</v>
      </c>
      <c r="E443" s="146">
        <v>0</v>
      </c>
      <c r="F443" s="146">
        <v>0</v>
      </c>
      <c r="G443" s="146">
        <f t="shared" si="79"/>
        <v>0</v>
      </c>
      <c r="H443" s="148">
        <f t="shared" si="80"/>
        <v>0</v>
      </c>
      <c r="I443" s="149">
        <v>0</v>
      </c>
      <c r="J443" s="148">
        <f t="shared" si="81"/>
        <v>0</v>
      </c>
      <c r="K443" s="146">
        <v>0</v>
      </c>
      <c r="L443" s="148">
        <f t="shared" si="82"/>
        <v>0</v>
      </c>
      <c r="M443" s="164">
        <f t="shared" si="83"/>
        <v>0</v>
      </c>
      <c r="N443" s="171">
        <f t="shared" si="84"/>
        <v>0</v>
      </c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spans="1:26" s="124" customFormat="1" x14ac:dyDescent="0.25">
      <c r="A444" s="143" t="s">
        <v>24</v>
      </c>
      <c r="B444" s="144" t="s">
        <v>486</v>
      </c>
      <c r="C444" s="149">
        <v>171</v>
      </c>
      <c r="D444" s="149">
        <v>2158</v>
      </c>
      <c r="E444" s="146">
        <v>0</v>
      </c>
      <c r="F444" s="146">
        <v>0</v>
      </c>
      <c r="G444" s="146">
        <f t="shared" si="79"/>
        <v>0</v>
      </c>
      <c r="H444" s="148">
        <f t="shared" si="80"/>
        <v>0</v>
      </c>
      <c r="I444" s="149">
        <v>0</v>
      </c>
      <c r="J444" s="148">
        <f t="shared" si="81"/>
        <v>0</v>
      </c>
      <c r="K444" s="146">
        <v>3</v>
      </c>
      <c r="L444" s="148">
        <f t="shared" si="82"/>
        <v>8.6120281326252328E-5</v>
      </c>
      <c r="M444" s="164">
        <f t="shared" si="83"/>
        <v>2.8706760442084108E-5</v>
      </c>
      <c r="N444" s="171">
        <f t="shared" si="84"/>
        <v>27.230223923017618</v>
      </c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spans="1:26" s="124" customFormat="1" x14ac:dyDescent="0.25">
      <c r="A445" s="143" t="s">
        <v>24</v>
      </c>
      <c r="B445" s="144" t="s">
        <v>487</v>
      </c>
      <c r="C445" s="149">
        <v>114</v>
      </c>
      <c r="D445" s="149">
        <v>2159</v>
      </c>
      <c r="E445" s="146">
        <v>1</v>
      </c>
      <c r="F445" s="146">
        <v>0</v>
      </c>
      <c r="G445" s="146">
        <f t="shared" si="79"/>
        <v>1</v>
      </c>
      <c r="H445" s="148">
        <f t="shared" si="80"/>
        <v>8.4317032040472171E-4</v>
      </c>
      <c r="I445" s="149">
        <v>16</v>
      </c>
      <c r="J445" s="148">
        <f t="shared" si="81"/>
        <v>1.6210739614994935E-2</v>
      </c>
      <c r="K445" s="146">
        <v>1022</v>
      </c>
      <c r="L445" s="148">
        <f t="shared" si="82"/>
        <v>2.9338309171809962E-2</v>
      </c>
      <c r="M445" s="164">
        <f t="shared" si="83"/>
        <v>1.5464073035736539E-2</v>
      </c>
      <c r="N445" s="171">
        <f t="shared" si="84"/>
        <v>14668.676125073542</v>
      </c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spans="1:26" s="124" customFormat="1" x14ac:dyDescent="0.25">
      <c r="A446" s="143" t="s">
        <v>24</v>
      </c>
      <c r="B446" s="144" t="s">
        <v>488</v>
      </c>
      <c r="C446" s="149">
        <v>327</v>
      </c>
      <c r="D446" s="149">
        <v>2160</v>
      </c>
      <c r="E446" s="146">
        <v>0</v>
      </c>
      <c r="F446" s="146">
        <v>0</v>
      </c>
      <c r="G446" s="146">
        <f t="shared" si="79"/>
        <v>0</v>
      </c>
      <c r="H446" s="148">
        <f t="shared" si="80"/>
        <v>0</v>
      </c>
      <c r="I446" s="149">
        <v>0</v>
      </c>
      <c r="J446" s="148">
        <f t="shared" si="81"/>
        <v>0</v>
      </c>
      <c r="K446" s="146">
        <v>13</v>
      </c>
      <c r="L446" s="148">
        <f t="shared" si="82"/>
        <v>3.7318788574709343E-4</v>
      </c>
      <c r="M446" s="164">
        <f t="shared" si="83"/>
        <v>1.243959619156978E-4</v>
      </c>
      <c r="N446" s="171">
        <f t="shared" si="84"/>
        <v>117.99763699974301</v>
      </c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spans="1:26" s="124" customFormat="1" x14ac:dyDescent="0.25">
      <c r="A447" s="143" t="s">
        <v>24</v>
      </c>
      <c r="B447" s="144" t="s">
        <v>489</v>
      </c>
      <c r="C447" s="149">
        <v>452</v>
      </c>
      <c r="D447" s="149">
        <v>2161</v>
      </c>
      <c r="E447" s="146">
        <v>7</v>
      </c>
      <c r="F447" s="146">
        <v>0</v>
      </c>
      <c r="G447" s="146">
        <f t="shared" si="79"/>
        <v>7</v>
      </c>
      <c r="H447" s="148">
        <f t="shared" si="80"/>
        <v>5.902192242833052E-3</v>
      </c>
      <c r="I447" s="149">
        <v>0</v>
      </c>
      <c r="J447" s="148">
        <f t="shared" si="81"/>
        <v>0</v>
      </c>
      <c r="K447" s="146">
        <v>0</v>
      </c>
      <c r="L447" s="148">
        <f t="shared" si="82"/>
        <v>0</v>
      </c>
      <c r="M447" s="164">
        <f t="shared" si="83"/>
        <v>1.9673974142776838E-3</v>
      </c>
      <c r="N447" s="171">
        <f t="shared" si="84"/>
        <v>1866.2040338696545</v>
      </c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spans="1:26" s="124" customFormat="1" x14ac:dyDescent="0.25">
      <c r="A448" s="143" t="s">
        <v>24</v>
      </c>
      <c r="B448" s="144" t="s">
        <v>490</v>
      </c>
      <c r="C448" s="149">
        <v>149</v>
      </c>
      <c r="D448" s="149">
        <v>2162</v>
      </c>
      <c r="E448" s="146">
        <v>0</v>
      </c>
      <c r="F448" s="146">
        <v>0</v>
      </c>
      <c r="G448" s="146">
        <f t="shared" si="79"/>
        <v>0</v>
      </c>
      <c r="H448" s="148">
        <f t="shared" si="80"/>
        <v>0</v>
      </c>
      <c r="I448" s="149">
        <v>0</v>
      </c>
      <c r="J448" s="148">
        <f t="shared" si="81"/>
        <v>0</v>
      </c>
      <c r="K448" s="146">
        <v>0</v>
      </c>
      <c r="L448" s="148">
        <f t="shared" si="82"/>
        <v>0</v>
      </c>
      <c r="M448" s="164">
        <f t="shared" si="83"/>
        <v>0</v>
      </c>
      <c r="N448" s="171">
        <f t="shared" si="84"/>
        <v>0</v>
      </c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spans="1:26" s="124" customFormat="1" x14ac:dyDescent="0.25">
      <c r="A449" s="143" t="s">
        <v>24</v>
      </c>
      <c r="B449" s="144" t="s">
        <v>491</v>
      </c>
      <c r="C449" s="149">
        <v>477</v>
      </c>
      <c r="D449" s="149">
        <v>2154</v>
      </c>
      <c r="E449" s="146">
        <v>0</v>
      </c>
      <c r="F449" s="146">
        <v>0</v>
      </c>
      <c r="G449" s="146">
        <f t="shared" si="79"/>
        <v>0</v>
      </c>
      <c r="H449" s="148">
        <f t="shared" si="80"/>
        <v>0</v>
      </c>
      <c r="I449" s="149">
        <v>0</v>
      </c>
      <c r="J449" s="148">
        <f t="shared" si="81"/>
        <v>0</v>
      </c>
      <c r="K449" s="146">
        <v>5</v>
      </c>
      <c r="L449" s="148">
        <f t="shared" si="82"/>
        <v>1.4353380221042057E-4</v>
      </c>
      <c r="M449" s="164">
        <f t="shared" si="83"/>
        <v>4.7844600736806855E-5</v>
      </c>
      <c r="N449" s="171">
        <f t="shared" si="84"/>
        <v>45.383706538362702</v>
      </c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spans="1:26" s="124" customFormat="1" x14ac:dyDescent="0.25">
      <c r="A450" s="143" t="s">
        <v>24</v>
      </c>
      <c r="B450" s="144" t="s">
        <v>492</v>
      </c>
      <c r="C450" s="149">
        <v>93</v>
      </c>
      <c r="D450" s="149">
        <v>2354</v>
      </c>
      <c r="E450" s="146">
        <v>3</v>
      </c>
      <c r="F450" s="146">
        <v>0</v>
      </c>
      <c r="G450" s="146">
        <f t="shared" si="79"/>
        <v>3</v>
      </c>
      <c r="H450" s="148">
        <f t="shared" si="80"/>
        <v>2.5295109612141651E-3</v>
      </c>
      <c r="I450" s="149">
        <v>0</v>
      </c>
      <c r="J450" s="148">
        <f t="shared" si="81"/>
        <v>0</v>
      </c>
      <c r="K450" s="146">
        <v>40</v>
      </c>
      <c r="L450" s="148">
        <f t="shared" si="82"/>
        <v>1.1482704176833645E-3</v>
      </c>
      <c r="M450" s="164">
        <f t="shared" si="83"/>
        <v>1.2259271262991765E-3</v>
      </c>
      <c r="N450" s="171">
        <f t="shared" si="84"/>
        <v>1162.871381108182</v>
      </c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spans="1:26" s="124" customFormat="1" x14ac:dyDescent="0.25">
      <c r="A451" s="159"/>
      <c r="B451" s="176" t="s">
        <v>493</v>
      </c>
      <c r="C451" s="145"/>
      <c r="D451" s="145"/>
      <c r="E451" s="154">
        <f t="shared" ref="E451:G451" si="85">SUM(E426:E450)</f>
        <v>565</v>
      </c>
      <c r="F451" s="154">
        <f t="shared" si="85"/>
        <v>13</v>
      </c>
      <c r="G451" s="162">
        <f t="shared" si="85"/>
        <v>578</v>
      </c>
      <c r="H451" s="163">
        <f t="shared" si="80"/>
        <v>0.48735244519392917</v>
      </c>
      <c r="I451" s="169">
        <f>SUM(I426:I450)</f>
        <v>26</v>
      </c>
      <c r="J451" s="163">
        <f t="shared" si="81"/>
        <v>2.6342451874366769E-2</v>
      </c>
      <c r="K451" s="169">
        <f>SUM(K426:K450)</f>
        <v>6241</v>
      </c>
      <c r="L451" s="163">
        <f t="shared" si="82"/>
        <v>0.17915889191904694</v>
      </c>
      <c r="M451" s="164">
        <f t="shared" si="83"/>
        <v>0.23095126299578098</v>
      </c>
      <c r="N451" s="171">
        <f>SUM(N426:N450)</f>
        <v>219072.25022365767</v>
      </c>
      <c r="O451" s="166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spans="1:26" s="124" customFormat="1" x14ac:dyDescent="0.25">
      <c r="A452" s="167" t="s">
        <v>33</v>
      </c>
      <c r="B452" s="170"/>
      <c r="C452" s="145"/>
      <c r="D452" s="145"/>
      <c r="E452" s="146"/>
      <c r="F452" s="146"/>
      <c r="G452" s="147"/>
      <c r="H452" s="148"/>
      <c r="I452" s="149"/>
      <c r="J452" s="148"/>
      <c r="K452" s="149"/>
      <c r="L452" s="148"/>
      <c r="M452" s="150"/>
      <c r="N452" s="150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spans="1:26" s="124" customFormat="1" x14ac:dyDescent="0.25">
      <c r="A453" s="167" t="s">
        <v>33</v>
      </c>
      <c r="B453" s="152" t="s">
        <v>33</v>
      </c>
      <c r="C453" s="153"/>
      <c r="D453" s="153"/>
      <c r="E453" s="154"/>
      <c r="F453" s="154"/>
      <c r="G453" s="147"/>
      <c r="H453" s="148"/>
      <c r="I453" s="149"/>
      <c r="J453" s="148"/>
      <c r="K453" s="149"/>
      <c r="L453" s="148"/>
      <c r="M453" s="150"/>
      <c r="N453" s="150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spans="1:26" s="124" customFormat="1" x14ac:dyDescent="0.25">
      <c r="A454" s="167" t="s">
        <v>33</v>
      </c>
      <c r="B454" s="144" t="s">
        <v>494</v>
      </c>
      <c r="C454" s="149">
        <v>147</v>
      </c>
      <c r="D454" s="149">
        <v>2046</v>
      </c>
      <c r="E454" s="146">
        <v>0</v>
      </c>
      <c r="F454" s="146">
        <v>0</v>
      </c>
      <c r="G454" s="146">
        <f t="shared" ref="G454:G503" si="86">E454+F454</f>
        <v>0</v>
      </c>
      <c r="H454" s="148">
        <f t="shared" ref="H454:H485" si="87">+G454/$G$535</f>
        <v>0</v>
      </c>
      <c r="I454" s="149">
        <v>0</v>
      </c>
      <c r="J454" s="148">
        <f t="shared" ref="J454:J485" si="88">+I454/$I$535</f>
        <v>0</v>
      </c>
      <c r="K454" s="146">
        <v>5</v>
      </c>
      <c r="L454" s="148">
        <f t="shared" ref="L454:L485" si="89">+K454/$K$535</f>
        <v>1.4353380221042057E-4</v>
      </c>
      <c r="M454" s="164">
        <f t="shared" ref="M454:M504" si="90">+(H454+J454+L454)/3</f>
        <v>4.7844600736806855E-5</v>
      </c>
      <c r="N454" s="171">
        <f t="shared" ref="N454:N503" si="91">M454*$N$1</f>
        <v>45.383706538362702</v>
      </c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spans="1:26" s="124" customFormat="1" x14ac:dyDescent="0.25">
      <c r="A455" s="167" t="s">
        <v>33</v>
      </c>
      <c r="B455" s="144" t="s">
        <v>495</v>
      </c>
      <c r="C455" s="149">
        <v>97</v>
      </c>
      <c r="D455" s="149">
        <v>2051</v>
      </c>
      <c r="E455" s="146">
        <v>0</v>
      </c>
      <c r="F455" s="146">
        <v>0</v>
      </c>
      <c r="G455" s="146">
        <f t="shared" si="86"/>
        <v>0</v>
      </c>
      <c r="H455" s="148">
        <f t="shared" si="87"/>
        <v>0</v>
      </c>
      <c r="I455" s="149">
        <v>56</v>
      </c>
      <c r="J455" s="148">
        <f t="shared" si="88"/>
        <v>5.6737588652482268E-2</v>
      </c>
      <c r="K455" s="146">
        <v>395</v>
      </c>
      <c r="L455" s="148">
        <f t="shared" si="89"/>
        <v>1.1339170374623224E-2</v>
      </c>
      <c r="M455" s="164">
        <f t="shared" si="90"/>
        <v>2.2692253009035167E-2</v>
      </c>
      <c r="N455" s="171">
        <f t="shared" si="91"/>
        <v>21525.073579808552</v>
      </c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spans="1:26" s="124" customFormat="1" x14ac:dyDescent="0.25">
      <c r="A456" s="167" t="s">
        <v>33</v>
      </c>
      <c r="B456" s="144" t="s">
        <v>496</v>
      </c>
      <c r="C456" s="149">
        <v>432</v>
      </c>
      <c r="D456" s="149">
        <v>2052</v>
      </c>
      <c r="E456" s="146">
        <v>1</v>
      </c>
      <c r="F456" s="146">
        <v>0</v>
      </c>
      <c r="G456" s="146">
        <f t="shared" si="86"/>
        <v>1</v>
      </c>
      <c r="H456" s="148">
        <f t="shared" si="87"/>
        <v>8.4317032040472171E-4</v>
      </c>
      <c r="I456" s="149">
        <v>0</v>
      </c>
      <c r="J456" s="148">
        <f t="shared" si="88"/>
        <v>0</v>
      </c>
      <c r="K456" s="146">
        <v>57</v>
      </c>
      <c r="L456" s="148">
        <f t="shared" si="89"/>
        <v>1.6362853451987944E-3</v>
      </c>
      <c r="M456" s="164">
        <f t="shared" si="90"/>
        <v>8.2648522186783873E-4</v>
      </c>
      <c r="N456" s="171">
        <f t="shared" si="91"/>
        <v>783.97483080442828</v>
      </c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spans="1:26" s="124" customFormat="1" x14ac:dyDescent="0.25">
      <c r="A457" s="167" t="s">
        <v>33</v>
      </c>
      <c r="B457" s="144" t="s">
        <v>497</v>
      </c>
      <c r="C457" s="149">
        <v>435</v>
      </c>
      <c r="D457" s="149">
        <v>2053</v>
      </c>
      <c r="E457" s="146">
        <v>0</v>
      </c>
      <c r="F457" s="146">
        <v>0</v>
      </c>
      <c r="G457" s="146">
        <f t="shared" si="86"/>
        <v>0</v>
      </c>
      <c r="H457" s="148">
        <f t="shared" si="87"/>
        <v>0</v>
      </c>
      <c r="I457" s="149">
        <v>0</v>
      </c>
      <c r="J457" s="148">
        <f t="shared" si="88"/>
        <v>0</v>
      </c>
      <c r="K457" s="146">
        <v>0</v>
      </c>
      <c r="L457" s="148">
        <f t="shared" si="89"/>
        <v>0</v>
      </c>
      <c r="M457" s="164">
        <f t="shared" si="90"/>
        <v>0</v>
      </c>
      <c r="N457" s="171">
        <f t="shared" si="91"/>
        <v>0</v>
      </c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spans="1:26" s="124" customFormat="1" x14ac:dyDescent="0.25">
      <c r="A458" s="167" t="s">
        <v>33</v>
      </c>
      <c r="B458" s="144" t="s">
        <v>498</v>
      </c>
      <c r="C458" s="149">
        <v>110</v>
      </c>
      <c r="D458" s="149">
        <v>2054</v>
      </c>
      <c r="E458" s="146">
        <v>0</v>
      </c>
      <c r="F458" s="146">
        <v>0</v>
      </c>
      <c r="G458" s="146">
        <f t="shared" si="86"/>
        <v>0</v>
      </c>
      <c r="H458" s="148">
        <f t="shared" si="87"/>
        <v>0</v>
      </c>
      <c r="I458" s="149">
        <v>42</v>
      </c>
      <c r="J458" s="148">
        <f t="shared" si="88"/>
        <v>4.2553191489361701E-2</v>
      </c>
      <c r="K458" s="146">
        <v>436</v>
      </c>
      <c r="L458" s="148">
        <f t="shared" si="89"/>
        <v>1.2516147552748672E-2</v>
      </c>
      <c r="M458" s="164">
        <f t="shared" si="90"/>
        <v>1.8356446347370124E-2</v>
      </c>
      <c r="N458" s="171">
        <f t="shared" si="91"/>
        <v>17412.279782603648</v>
      </c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spans="1:26" s="124" customFormat="1" x14ac:dyDescent="0.25">
      <c r="A459" s="167" t="s">
        <v>33</v>
      </c>
      <c r="B459" s="144" t="s">
        <v>499</v>
      </c>
      <c r="C459" s="149">
        <v>124</v>
      </c>
      <c r="D459" s="149">
        <v>2047</v>
      </c>
      <c r="E459" s="146">
        <v>0</v>
      </c>
      <c r="F459" s="146">
        <v>0</v>
      </c>
      <c r="G459" s="146">
        <f t="shared" si="86"/>
        <v>0</v>
      </c>
      <c r="H459" s="148">
        <f t="shared" si="87"/>
        <v>0</v>
      </c>
      <c r="I459" s="149">
        <v>15</v>
      </c>
      <c r="J459" s="148">
        <f t="shared" si="88"/>
        <v>1.5197568389057751E-2</v>
      </c>
      <c r="K459" s="146">
        <v>164</v>
      </c>
      <c r="L459" s="148">
        <f t="shared" si="89"/>
        <v>4.7079087125017939E-3</v>
      </c>
      <c r="M459" s="164">
        <f t="shared" si="90"/>
        <v>6.6351590338531814E-3</v>
      </c>
      <c r="N459" s="171">
        <f t="shared" si="91"/>
        <v>6293.8786360505901</v>
      </c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spans="1:26" s="124" customFormat="1" x14ac:dyDescent="0.25">
      <c r="A460" s="167" t="s">
        <v>33</v>
      </c>
      <c r="B460" s="144" t="s">
        <v>500</v>
      </c>
      <c r="C460" s="149">
        <v>569</v>
      </c>
      <c r="D460" s="149">
        <v>2050</v>
      </c>
      <c r="E460" s="146">
        <v>0</v>
      </c>
      <c r="F460" s="146">
        <v>0</v>
      </c>
      <c r="G460" s="146">
        <f t="shared" si="86"/>
        <v>0</v>
      </c>
      <c r="H460" s="148">
        <f t="shared" si="87"/>
        <v>0</v>
      </c>
      <c r="I460" s="149">
        <v>0</v>
      </c>
      <c r="J460" s="148">
        <f t="shared" si="88"/>
        <v>0</v>
      </c>
      <c r="K460" s="146">
        <v>0</v>
      </c>
      <c r="L460" s="148">
        <f t="shared" si="89"/>
        <v>0</v>
      </c>
      <c r="M460" s="164">
        <f t="shared" si="90"/>
        <v>0</v>
      </c>
      <c r="N460" s="171">
        <f t="shared" si="91"/>
        <v>0</v>
      </c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spans="1:26" s="124" customFormat="1" x14ac:dyDescent="0.25">
      <c r="A461" s="167" t="s">
        <v>33</v>
      </c>
      <c r="B461" s="144" t="s">
        <v>501</v>
      </c>
      <c r="C461" s="149">
        <v>162</v>
      </c>
      <c r="D461" s="149">
        <v>2062</v>
      </c>
      <c r="E461" s="146">
        <v>0</v>
      </c>
      <c r="F461" s="146">
        <v>0</v>
      </c>
      <c r="G461" s="146">
        <f t="shared" si="86"/>
        <v>0</v>
      </c>
      <c r="H461" s="148">
        <f t="shared" si="87"/>
        <v>0</v>
      </c>
      <c r="I461" s="149">
        <v>0</v>
      </c>
      <c r="J461" s="148">
        <f t="shared" si="88"/>
        <v>0</v>
      </c>
      <c r="K461" s="146">
        <v>0</v>
      </c>
      <c r="L461" s="148">
        <f t="shared" si="89"/>
        <v>0</v>
      </c>
      <c r="M461" s="164">
        <f t="shared" si="90"/>
        <v>0</v>
      </c>
      <c r="N461" s="171">
        <f t="shared" si="91"/>
        <v>0</v>
      </c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spans="1:26" s="124" customFormat="1" x14ac:dyDescent="0.25">
      <c r="A462" s="167" t="s">
        <v>33</v>
      </c>
      <c r="B462" s="144" t="s">
        <v>502</v>
      </c>
      <c r="C462" s="149">
        <v>461</v>
      </c>
      <c r="D462" s="149">
        <v>2055</v>
      </c>
      <c r="E462" s="146">
        <v>0</v>
      </c>
      <c r="F462" s="146">
        <v>0</v>
      </c>
      <c r="G462" s="146">
        <f t="shared" si="86"/>
        <v>0</v>
      </c>
      <c r="H462" s="148">
        <f t="shared" si="87"/>
        <v>0</v>
      </c>
      <c r="I462" s="149">
        <v>74</v>
      </c>
      <c r="J462" s="148">
        <f t="shared" si="88"/>
        <v>7.4974670719351572E-2</v>
      </c>
      <c r="K462" s="146">
        <v>6</v>
      </c>
      <c r="L462" s="148">
        <f t="shared" si="89"/>
        <v>1.7224056265250466E-4</v>
      </c>
      <c r="M462" s="164">
        <f t="shared" si="90"/>
        <v>2.5048970427334689E-2</v>
      </c>
      <c r="N462" s="171">
        <f t="shared" si="91"/>
        <v>23760.572885034682</v>
      </c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spans="1:26" s="124" customFormat="1" x14ac:dyDescent="0.25">
      <c r="A463" s="167" t="s">
        <v>33</v>
      </c>
      <c r="B463" s="144" t="s">
        <v>503</v>
      </c>
      <c r="C463" s="149">
        <v>266</v>
      </c>
      <c r="D463" s="149">
        <v>2056</v>
      </c>
      <c r="E463" s="146">
        <v>0</v>
      </c>
      <c r="F463" s="146">
        <v>0</v>
      </c>
      <c r="G463" s="146">
        <f t="shared" si="86"/>
        <v>0</v>
      </c>
      <c r="H463" s="148">
        <f t="shared" si="87"/>
        <v>0</v>
      </c>
      <c r="I463" s="149">
        <v>0</v>
      </c>
      <c r="J463" s="148">
        <f t="shared" si="88"/>
        <v>0</v>
      </c>
      <c r="K463" s="146">
        <v>0</v>
      </c>
      <c r="L463" s="148">
        <f t="shared" si="89"/>
        <v>0</v>
      </c>
      <c r="M463" s="164">
        <f t="shared" si="90"/>
        <v>0</v>
      </c>
      <c r="N463" s="171">
        <f t="shared" si="91"/>
        <v>0</v>
      </c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spans="1:26" s="124" customFormat="1" x14ac:dyDescent="0.25">
      <c r="A464" s="167" t="s">
        <v>33</v>
      </c>
      <c r="B464" s="144" t="s">
        <v>504</v>
      </c>
      <c r="C464" s="149">
        <v>251</v>
      </c>
      <c r="D464" s="149">
        <v>2057</v>
      </c>
      <c r="E464" s="146">
        <v>0</v>
      </c>
      <c r="F464" s="146">
        <v>0</v>
      </c>
      <c r="G464" s="146">
        <f t="shared" si="86"/>
        <v>0</v>
      </c>
      <c r="H464" s="148">
        <f t="shared" si="87"/>
        <v>0</v>
      </c>
      <c r="I464" s="149">
        <v>0</v>
      </c>
      <c r="J464" s="148">
        <f t="shared" si="88"/>
        <v>0</v>
      </c>
      <c r="K464" s="146">
        <v>0</v>
      </c>
      <c r="L464" s="148">
        <f t="shared" si="89"/>
        <v>0</v>
      </c>
      <c r="M464" s="164">
        <f t="shared" si="90"/>
        <v>0</v>
      </c>
      <c r="N464" s="171">
        <f t="shared" si="91"/>
        <v>0</v>
      </c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spans="1:26" s="124" customFormat="1" x14ac:dyDescent="0.25">
      <c r="A465" s="167" t="s">
        <v>33</v>
      </c>
      <c r="B465" s="144" t="s">
        <v>505</v>
      </c>
      <c r="C465" s="149">
        <v>262</v>
      </c>
      <c r="D465" s="149">
        <v>2058</v>
      </c>
      <c r="E465" s="146">
        <v>0</v>
      </c>
      <c r="F465" s="146">
        <v>0</v>
      </c>
      <c r="G465" s="146">
        <f t="shared" si="86"/>
        <v>0</v>
      </c>
      <c r="H465" s="148">
        <f t="shared" si="87"/>
        <v>0</v>
      </c>
      <c r="I465" s="149">
        <v>0</v>
      </c>
      <c r="J465" s="148">
        <f t="shared" si="88"/>
        <v>0</v>
      </c>
      <c r="K465" s="146">
        <v>32</v>
      </c>
      <c r="L465" s="148">
        <f t="shared" si="89"/>
        <v>9.1861633414669157E-4</v>
      </c>
      <c r="M465" s="164">
        <f t="shared" si="90"/>
        <v>3.0620544471556384E-4</v>
      </c>
      <c r="N465" s="171">
        <f t="shared" si="91"/>
        <v>290.45572184552128</v>
      </c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spans="1:26" s="124" customFormat="1" x14ac:dyDescent="0.25">
      <c r="A466" s="167" t="s">
        <v>33</v>
      </c>
      <c r="B466" s="144" t="s">
        <v>506</v>
      </c>
      <c r="C466" s="149">
        <v>111</v>
      </c>
      <c r="D466" s="149">
        <v>2059</v>
      </c>
      <c r="E466" s="146">
        <v>0</v>
      </c>
      <c r="F466" s="146">
        <v>0</v>
      </c>
      <c r="G466" s="146">
        <f t="shared" si="86"/>
        <v>0</v>
      </c>
      <c r="H466" s="148">
        <f t="shared" si="87"/>
        <v>0</v>
      </c>
      <c r="I466" s="149">
        <v>3</v>
      </c>
      <c r="J466" s="148">
        <f t="shared" si="88"/>
        <v>3.0395136778115501E-3</v>
      </c>
      <c r="K466" s="146">
        <v>20</v>
      </c>
      <c r="L466" s="148">
        <f t="shared" si="89"/>
        <v>5.7413520884168226E-4</v>
      </c>
      <c r="M466" s="164">
        <f t="shared" si="90"/>
        <v>1.2045496288844108E-3</v>
      </c>
      <c r="N466" s="171">
        <f t="shared" si="91"/>
        <v>1142.5934384719094</v>
      </c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spans="1:26" s="124" customFormat="1" x14ac:dyDescent="0.25">
      <c r="A467" s="167" t="s">
        <v>33</v>
      </c>
      <c r="B467" s="144" t="s">
        <v>507</v>
      </c>
      <c r="C467" s="149">
        <v>433</v>
      </c>
      <c r="D467" s="149">
        <v>2060</v>
      </c>
      <c r="E467" s="146">
        <v>0</v>
      </c>
      <c r="F467" s="146">
        <v>0</v>
      </c>
      <c r="G467" s="146">
        <f t="shared" si="86"/>
        <v>0</v>
      </c>
      <c r="H467" s="148">
        <f t="shared" si="87"/>
        <v>0</v>
      </c>
      <c r="I467" s="149">
        <v>0</v>
      </c>
      <c r="J467" s="148">
        <f t="shared" si="88"/>
        <v>0</v>
      </c>
      <c r="K467" s="146">
        <v>0</v>
      </c>
      <c r="L467" s="148">
        <f t="shared" si="89"/>
        <v>0</v>
      </c>
      <c r="M467" s="164">
        <f t="shared" si="90"/>
        <v>0</v>
      </c>
      <c r="N467" s="171">
        <f t="shared" si="91"/>
        <v>0</v>
      </c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spans="1:26" s="124" customFormat="1" x14ac:dyDescent="0.25">
      <c r="A468" s="167" t="s">
        <v>33</v>
      </c>
      <c r="B468" s="144" t="s">
        <v>508</v>
      </c>
      <c r="C468" s="149">
        <v>403</v>
      </c>
      <c r="D468" s="149">
        <v>2061</v>
      </c>
      <c r="E468" s="146">
        <v>0</v>
      </c>
      <c r="F468" s="146">
        <v>0</v>
      </c>
      <c r="G468" s="146">
        <f t="shared" si="86"/>
        <v>0</v>
      </c>
      <c r="H468" s="148">
        <f t="shared" si="87"/>
        <v>0</v>
      </c>
      <c r="I468" s="149">
        <v>57</v>
      </c>
      <c r="J468" s="148">
        <f t="shared" si="88"/>
        <v>5.7750759878419454E-2</v>
      </c>
      <c r="K468" s="146">
        <v>312</v>
      </c>
      <c r="L468" s="148">
        <f t="shared" si="89"/>
        <v>8.9565092579302428E-3</v>
      </c>
      <c r="M468" s="164">
        <f t="shared" si="90"/>
        <v>2.2235756378783233E-2</v>
      </c>
      <c r="N468" s="171">
        <f t="shared" si="91"/>
        <v>21092.05692204455</v>
      </c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spans="1:26" s="124" customFormat="1" x14ac:dyDescent="0.25">
      <c r="A469" s="167" t="s">
        <v>33</v>
      </c>
      <c r="B469" s="144" t="s">
        <v>509</v>
      </c>
      <c r="C469" s="149">
        <v>462</v>
      </c>
      <c r="D469" s="149">
        <v>2130</v>
      </c>
      <c r="E469" s="146">
        <v>0</v>
      </c>
      <c r="F469" s="146">
        <v>0</v>
      </c>
      <c r="G469" s="146">
        <f t="shared" si="86"/>
        <v>0</v>
      </c>
      <c r="H469" s="148">
        <f t="shared" si="87"/>
        <v>0</v>
      </c>
      <c r="I469" s="149">
        <v>0</v>
      </c>
      <c r="J469" s="148">
        <f t="shared" si="88"/>
        <v>0</v>
      </c>
      <c r="K469" s="146">
        <v>0</v>
      </c>
      <c r="L469" s="148">
        <f t="shared" si="89"/>
        <v>0</v>
      </c>
      <c r="M469" s="164">
        <f t="shared" si="90"/>
        <v>0</v>
      </c>
      <c r="N469" s="171">
        <f t="shared" si="91"/>
        <v>0</v>
      </c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spans="1:26" s="124" customFormat="1" x14ac:dyDescent="0.25">
      <c r="A470" s="167" t="s">
        <v>33</v>
      </c>
      <c r="B470" s="144" t="s">
        <v>510</v>
      </c>
      <c r="C470" s="149">
        <v>103</v>
      </c>
      <c r="D470" s="149">
        <v>2131</v>
      </c>
      <c r="E470" s="146">
        <v>8</v>
      </c>
      <c r="F470" s="146">
        <v>0</v>
      </c>
      <c r="G470" s="146">
        <f t="shared" si="86"/>
        <v>8</v>
      </c>
      <c r="H470" s="148">
        <f t="shared" si="87"/>
        <v>6.7453625632377737E-3</v>
      </c>
      <c r="I470" s="149">
        <v>0</v>
      </c>
      <c r="J470" s="148">
        <f t="shared" si="88"/>
        <v>0</v>
      </c>
      <c r="K470" s="146">
        <v>245</v>
      </c>
      <c r="L470" s="148">
        <f t="shared" si="89"/>
        <v>7.0331563083106076E-3</v>
      </c>
      <c r="M470" s="164">
        <f t="shared" si="90"/>
        <v>4.5928396238494604E-3</v>
      </c>
      <c r="N470" s="171">
        <f t="shared" si="91"/>
        <v>4356.6062305165206</v>
      </c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spans="1:26" s="124" customFormat="1" x14ac:dyDescent="0.25">
      <c r="A471" s="167" t="s">
        <v>33</v>
      </c>
      <c r="B471" s="144" t="s">
        <v>511</v>
      </c>
      <c r="C471" s="149">
        <v>280</v>
      </c>
      <c r="D471" s="149">
        <v>2134</v>
      </c>
      <c r="E471" s="146">
        <v>9</v>
      </c>
      <c r="F471" s="146">
        <v>0</v>
      </c>
      <c r="G471" s="146">
        <f t="shared" si="86"/>
        <v>9</v>
      </c>
      <c r="H471" s="148">
        <f t="shared" si="87"/>
        <v>7.5885328836424954E-3</v>
      </c>
      <c r="I471" s="149">
        <v>1</v>
      </c>
      <c r="J471" s="148">
        <f t="shared" si="88"/>
        <v>1.0131712259371835E-3</v>
      </c>
      <c r="K471" s="146">
        <v>144</v>
      </c>
      <c r="L471" s="148">
        <f t="shared" si="89"/>
        <v>4.1337735036601122E-3</v>
      </c>
      <c r="M471" s="164">
        <f t="shared" si="90"/>
        <v>4.2451592044132633E-3</v>
      </c>
      <c r="N471" s="171">
        <f t="shared" si="91"/>
        <v>4026.8088054815066</v>
      </c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spans="1:26" s="124" customFormat="1" x14ac:dyDescent="0.25">
      <c r="A472" s="167" t="s">
        <v>33</v>
      </c>
      <c r="B472" s="144" t="s">
        <v>512</v>
      </c>
      <c r="C472" s="149">
        <v>389</v>
      </c>
      <c r="D472" s="149">
        <v>2132</v>
      </c>
      <c r="E472" s="146">
        <v>0</v>
      </c>
      <c r="F472" s="146">
        <v>0</v>
      </c>
      <c r="G472" s="146">
        <f t="shared" si="86"/>
        <v>0</v>
      </c>
      <c r="H472" s="148">
        <f t="shared" si="87"/>
        <v>0</v>
      </c>
      <c r="I472" s="149">
        <v>0</v>
      </c>
      <c r="J472" s="148">
        <f t="shared" si="88"/>
        <v>0</v>
      </c>
      <c r="K472" s="146">
        <v>0</v>
      </c>
      <c r="L472" s="148">
        <f t="shared" si="89"/>
        <v>0</v>
      </c>
      <c r="M472" s="164">
        <f t="shared" si="90"/>
        <v>0</v>
      </c>
      <c r="N472" s="171">
        <f t="shared" si="91"/>
        <v>0</v>
      </c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spans="1:26" s="124" customFormat="1" x14ac:dyDescent="0.25">
      <c r="A473" s="167" t="s">
        <v>33</v>
      </c>
      <c r="B473" s="144" t="s">
        <v>513</v>
      </c>
      <c r="C473" s="149">
        <v>166</v>
      </c>
      <c r="D473" s="149">
        <v>2133</v>
      </c>
      <c r="E473" s="146">
        <v>0</v>
      </c>
      <c r="F473" s="146">
        <v>0</v>
      </c>
      <c r="G473" s="146">
        <f t="shared" si="86"/>
        <v>0</v>
      </c>
      <c r="H473" s="148">
        <f t="shared" si="87"/>
        <v>0</v>
      </c>
      <c r="I473" s="149">
        <v>0</v>
      </c>
      <c r="J473" s="148">
        <f t="shared" si="88"/>
        <v>0</v>
      </c>
      <c r="K473" s="146">
        <v>0</v>
      </c>
      <c r="L473" s="148">
        <f t="shared" si="89"/>
        <v>0</v>
      </c>
      <c r="M473" s="164">
        <f t="shared" si="90"/>
        <v>0</v>
      </c>
      <c r="N473" s="171">
        <f t="shared" si="91"/>
        <v>0</v>
      </c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spans="1:26" s="124" customFormat="1" x14ac:dyDescent="0.25">
      <c r="A474" s="167" t="s">
        <v>33</v>
      </c>
      <c r="B474" s="144" t="s">
        <v>514</v>
      </c>
      <c r="C474" s="149">
        <v>96</v>
      </c>
      <c r="D474" s="149">
        <v>2135</v>
      </c>
      <c r="E474" s="146">
        <v>0</v>
      </c>
      <c r="F474" s="146">
        <v>0</v>
      </c>
      <c r="G474" s="146">
        <f t="shared" si="86"/>
        <v>0</v>
      </c>
      <c r="H474" s="148">
        <f t="shared" si="87"/>
        <v>0</v>
      </c>
      <c r="I474" s="149">
        <v>0</v>
      </c>
      <c r="J474" s="148">
        <f t="shared" si="88"/>
        <v>0</v>
      </c>
      <c r="K474" s="146">
        <v>228</v>
      </c>
      <c r="L474" s="148">
        <f t="shared" si="89"/>
        <v>6.5451413807951775E-3</v>
      </c>
      <c r="M474" s="164">
        <f t="shared" si="90"/>
        <v>2.1817137935983924E-3</v>
      </c>
      <c r="N474" s="171">
        <f t="shared" si="91"/>
        <v>2069.4970181493391</v>
      </c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spans="1:26" s="124" customFormat="1" x14ac:dyDescent="0.25">
      <c r="A475" s="167" t="s">
        <v>33</v>
      </c>
      <c r="B475" s="144" t="s">
        <v>515</v>
      </c>
      <c r="C475" s="149">
        <v>533</v>
      </c>
      <c r="D475" s="149">
        <v>2136</v>
      </c>
      <c r="E475" s="146">
        <v>0</v>
      </c>
      <c r="F475" s="146">
        <v>0</v>
      </c>
      <c r="G475" s="146">
        <f t="shared" si="86"/>
        <v>0</v>
      </c>
      <c r="H475" s="148">
        <f t="shared" si="87"/>
        <v>0</v>
      </c>
      <c r="I475" s="149">
        <v>0</v>
      </c>
      <c r="J475" s="148">
        <f t="shared" si="88"/>
        <v>0</v>
      </c>
      <c r="K475" s="146">
        <v>45</v>
      </c>
      <c r="L475" s="148">
        <f t="shared" si="89"/>
        <v>1.291804219893785E-3</v>
      </c>
      <c r="M475" s="164">
        <f t="shared" si="90"/>
        <v>4.3060140663126167E-4</v>
      </c>
      <c r="N475" s="171">
        <f t="shared" si="91"/>
        <v>408.45335884526429</v>
      </c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spans="1:26" s="124" customFormat="1" x14ac:dyDescent="0.25">
      <c r="A476" s="167" t="s">
        <v>33</v>
      </c>
      <c r="B476" s="144" t="s">
        <v>516</v>
      </c>
      <c r="C476" s="149">
        <v>436</v>
      </c>
      <c r="D476" s="149">
        <v>2137</v>
      </c>
      <c r="E476" s="146">
        <v>0</v>
      </c>
      <c r="F476" s="146">
        <v>0</v>
      </c>
      <c r="G476" s="146">
        <f t="shared" si="86"/>
        <v>0</v>
      </c>
      <c r="H476" s="148">
        <f t="shared" si="87"/>
        <v>0</v>
      </c>
      <c r="I476" s="149">
        <v>0</v>
      </c>
      <c r="J476" s="148">
        <f t="shared" si="88"/>
        <v>0</v>
      </c>
      <c r="K476" s="146">
        <v>0</v>
      </c>
      <c r="L476" s="148">
        <f t="shared" si="89"/>
        <v>0</v>
      </c>
      <c r="M476" s="164">
        <f t="shared" si="90"/>
        <v>0</v>
      </c>
      <c r="N476" s="171">
        <f t="shared" si="91"/>
        <v>0</v>
      </c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spans="1:26" s="124" customFormat="1" x14ac:dyDescent="0.25">
      <c r="A477" s="167" t="s">
        <v>33</v>
      </c>
      <c r="B477" s="144" t="s">
        <v>517</v>
      </c>
      <c r="C477" s="149">
        <v>431</v>
      </c>
      <c r="D477" s="149">
        <v>2138</v>
      </c>
      <c r="E477" s="146">
        <v>0</v>
      </c>
      <c r="F477" s="146">
        <v>0</v>
      </c>
      <c r="G477" s="146">
        <f t="shared" si="86"/>
        <v>0</v>
      </c>
      <c r="H477" s="148">
        <f t="shared" si="87"/>
        <v>0</v>
      </c>
      <c r="I477" s="149">
        <v>0</v>
      </c>
      <c r="J477" s="148">
        <f t="shared" si="88"/>
        <v>0</v>
      </c>
      <c r="K477" s="146">
        <v>0</v>
      </c>
      <c r="L477" s="148">
        <f t="shared" si="89"/>
        <v>0</v>
      </c>
      <c r="M477" s="164">
        <f t="shared" si="90"/>
        <v>0</v>
      </c>
      <c r="N477" s="171">
        <f t="shared" si="91"/>
        <v>0</v>
      </c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spans="1:26" s="124" customFormat="1" x14ac:dyDescent="0.25">
      <c r="A478" s="167" t="s">
        <v>33</v>
      </c>
      <c r="B478" s="144" t="s">
        <v>518</v>
      </c>
      <c r="C478" s="149">
        <v>430</v>
      </c>
      <c r="D478" s="149">
        <v>2139</v>
      </c>
      <c r="E478" s="146">
        <v>0</v>
      </c>
      <c r="F478" s="146">
        <v>0</v>
      </c>
      <c r="G478" s="146">
        <f t="shared" si="86"/>
        <v>0</v>
      </c>
      <c r="H478" s="148">
        <f t="shared" si="87"/>
        <v>0</v>
      </c>
      <c r="I478" s="149">
        <v>0</v>
      </c>
      <c r="J478" s="148">
        <f t="shared" si="88"/>
        <v>0</v>
      </c>
      <c r="K478" s="146">
        <v>0</v>
      </c>
      <c r="L478" s="148">
        <f t="shared" si="89"/>
        <v>0</v>
      </c>
      <c r="M478" s="164">
        <f t="shared" si="90"/>
        <v>0</v>
      </c>
      <c r="N478" s="171">
        <f t="shared" si="91"/>
        <v>0</v>
      </c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spans="1:26" s="124" customFormat="1" x14ac:dyDescent="0.25">
      <c r="A479" s="167" t="s">
        <v>33</v>
      </c>
      <c r="B479" s="144" t="s">
        <v>519</v>
      </c>
      <c r="C479" s="149">
        <v>496</v>
      </c>
      <c r="D479" s="149">
        <v>2141</v>
      </c>
      <c r="E479" s="146">
        <v>23</v>
      </c>
      <c r="F479" s="146">
        <v>0</v>
      </c>
      <c r="G479" s="146">
        <f t="shared" si="86"/>
        <v>23</v>
      </c>
      <c r="H479" s="148">
        <f t="shared" si="87"/>
        <v>1.93929173693086E-2</v>
      </c>
      <c r="I479" s="149">
        <v>0</v>
      </c>
      <c r="J479" s="148">
        <f t="shared" si="88"/>
        <v>0</v>
      </c>
      <c r="K479" s="146">
        <v>204</v>
      </c>
      <c r="L479" s="148">
        <f t="shared" si="89"/>
        <v>5.8561791301851582E-3</v>
      </c>
      <c r="M479" s="164">
        <f t="shared" si="90"/>
        <v>8.4163654998312531E-3</v>
      </c>
      <c r="N479" s="171">
        <f t="shared" si="91"/>
        <v>7983.4684809083492</v>
      </c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spans="1:26" s="124" customFormat="1" x14ac:dyDescent="0.25">
      <c r="A480" s="167" t="s">
        <v>33</v>
      </c>
      <c r="B480" s="144" t="s">
        <v>520</v>
      </c>
      <c r="C480" s="149">
        <v>437</v>
      </c>
      <c r="D480" s="149">
        <v>2140</v>
      </c>
      <c r="E480" s="146">
        <v>0</v>
      </c>
      <c r="F480" s="146">
        <v>0</v>
      </c>
      <c r="G480" s="146">
        <f t="shared" si="86"/>
        <v>0</v>
      </c>
      <c r="H480" s="148">
        <f t="shared" si="87"/>
        <v>0</v>
      </c>
      <c r="I480" s="149">
        <v>0</v>
      </c>
      <c r="J480" s="148">
        <f t="shared" si="88"/>
        <v>0</v>
      </c>
      <c r="K480" s="146">
        <v>0</v>
      </c>
      <c r="L480" s="148">
        <f t="shared" si="89"/>
        <v>0</v>
      </c>
      <c r="M480" s="164">
        <f t="shared" si="90"/>
        <v>0</v>
      </c>
      <c r="N480" s="171">
        <f t="shared" si="91"/>
        <v>0</v>
      </c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spans="1:26" s="124" customFormat="1" x14ac:dyDescent="0.25">
      <c r="A481" s="167" t="s">
        <v>33</v>
      </c>
      <c r="B481" s="144" t="s">
        <v>521</v>
      </c>
      <c r="C481" s="149">
        <v>282</v>
      </c>
      <c r="D481" s="149">
        <v>2142</v>
      </c>
      <c r="E481" s="146">
        <v>0</v>
      </c>
      <c r="F481" s="146">
        <v>0</v>
      </c>
      <c r="G481" s="146">
        <f t="shared" si="86"/>
        <v>0</v>
      </c>
      <c r="H481" s="148">
        <f t="shared" si="87"/>
        <v>0</v>
      </c>
      <c r="I481" s="149">
        <v>0</v>
      </c>
      <c r="J481" s="148">
        <f t="shared" si="88"/>
        <v>0</v>
      </c>
      <c r="K481" s="146">
        <v>0</v>
      </c>
      <c r="L481" s="148">
        <f t="shared" si="89"/>
        <v>0</v>
      </c>
      <c r="M481" s="164">
        <f t="shared" si="90"/>
        <v>0</v>
      </c>
      <c r="N481" s="171">
        <f t="shared" si="91"/>
        <v>0</v>
      </c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spans="1:26" s="124" customFormat="1" x14ac:dyDescent="0.25">
      <c r="A482" s="167" t="s">
        <v>33</v>
      </c>
      <c r="B482" s="144" t="s">
        <v>522</v>
      </c>
      <c r="C482" s="149">
        <v>102</v>
      </c>
      <c r="D482" s="149">
        <v>2450</v>
      </c>
      <c r="E482" s="146">
        <v>68</v>
      </c>
      <c r="F482" s="146">
        <v>0</v>
      </c>
      <c r="G482" s="146">
        <f t="shared" si="86"/>
        <v>68</v>
      </c>
      <c r="H482" s="148">
        <f t="shared" si="87"/>
        <v>5.733558178752108E-2</v>
      </c>
      <c r="I482" s="149">
        <v>11</v>
      </c>
      <c r="J482" s="148">
        <f t="shared" si="88"/>
        <v>1.1144883485309016E-2</v>
      </c>
      <c r="K482" s="146">
        <v>213</v>
      </c>
      <c r="L482" s="148">
        <f t="shared" si="89"/>
        <v>6.1145399741639158E-3</v>
      </c>
      <c r="M482" s="164">
        <f t="shared" si="90"/>
        <v>2.4865001748998004E-2</v>
      </c>
      <c r="N482" s="171">
        <f t="shared" si="91"/>
        <v>23586.066663197627</v>
      </c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spans="1:26" s="124" customFormat="1" x14ac:dyDescent="0.25">
      <c r="A483" s="167" t="s">
        <v>33</v>
      </c>
      <c r="B483" s="144" t="s">
        <v>523</v>
      </c>
      <c r="C483" s="149">
        <v>463</v>
      </c>
      <c r="D483" s="149">
        <v>2213</v>
      </c>
      <c r="E483" s="146">
        <v>0</v>
      </c>
      <c r="F483" s="146">
        <v>0</v>
      </c>
      <c r="G483" s="146">
        <f t="shared" si="86"/>
        <v>0</v>
      </c>
      <c r="H483" s="148">
        <f t="shared" si="87"/>
        <v>0</v>
      </c>
      <c r="I483" s="149">
        <v>0</v>
      </c>
      <c r="J483" s="148">
        <f t="shared" si="88"/>
        <v>0</v>
      </c>
      <c r="K483" s="146">
        <v>0</v>
      </c>
      <c r="L483" s="148">
        <f t="shared" si="89"/>
        <v>0</v>
      </c>
      <c r="M483" s="164">
        <f t="shared" si="90"/>
        <v>0</v>
      </c>
      <c r="N483" s="171">
        <f t="shared" si="91"/>
        <v>0</v>
      </c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spans="1:26" s="124" customFormat="1" x14ac:dyDescent="0.25">
      <c r="A484" s="167" t="s">
        <v>33</v>
      </c>
      <c r="B484" s="144" t="s">
        <v>524</v>
      </c>
      <c r="C484" s="149">
        <v>308</v>
      </c>
      <c r="D484" s="149">
        <v>2214</v>
      </c>
      <c r="E484" s="146">
        <v>0</v>
      </c>
      <c r="F484" s="146">
        <v>0</v>
      </c>
      <c r="G484" s="146">
        <f t="shared" si="86"/>
        <v>0</v>
      </c>
      <c r="H484" s="148">
        <f t="shared" si="87"/>
        <v>0</v>
      </c>
      <c r="I484" s="149">
        <v>0</v>
      </c>
      <c r="J484" s="148">
        <f t="shared" si="88"/>
        <v>0</v>
      </c>
      <c r="K484" s="146">
        <v>1</v>
      </c>
      <c r="L484" s="148">
        <f t="shared" si="89"/>
        <v>2.8706760442084112E-5</v>
      </c>
      <c r="M484" s="164">
        <f t="shared" si="90"/>
        <v>9.56892014736137E-6</v>
      </c>
      <c r="N484" s="171">
        <f t="shared" si="91"/>
        <v>9.0767413076725401</v>
      </c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spans="1:26" s="124" customFormat="1" x14ac:dyDescent="0.25">
      <c r="A485" s="167" t="s">
        <v>33</v>
      </c>
      <c r="B485" s="144" t="s">
        <v>525</v>
      </c>
      <c r="C485" s="149">
        <v>155</v>
      </c>
      <c r="D485" s="149">
        <v>2215</v>
      </c>
      <c r="E485" s="146">
        <v>0</v>
      </c>
      <c r="F485" s="146">
        <v>0</v>
      </c>
      <c r="G485" s="146">
        <f t="shared" si="86"/>
        <v>0</v>
      </c>
      <c r="H485" s="148">
        <f t="shared" si="87"/>
        <v>0</v>
      </c>
      <c r="I485" s="149">
        <v>0</v>
      </c>
      <c r="J485" s="148">
        <f t="shared" si="88"/>
        <v>0</v>
      </c>
      <c r="K485" s="146">
        <v>0</v>
      </c>
      <c r="L485" s="148">
        <f t="shared" si="89"/>
        <v>0</v>
      </c>
      <c r="M485" s="164">
        <f t="shared" si="90"/>
        <v>0</v>
      </c>
      <c r="N485" s="171">
        <f t="shared" si="91"/>
        <v>0</v>
      </c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spans="1:26" s="124" customFormat="1" x14ac:dyDescent="0.25">
      <c r="A486" s="167" t="s">
        <v>33</v>
      </c>
      <c r="B486" s="144" t="s">
        <v>526</v>
      </c>
      <c r="C486" s="149">
        <v>95</v>
      </c>
      <c r="D486" s="149">
        <v>1908</v>
      </c>
      <c r="E486" s="146">
        <v>0</v>
      </c>
      <c r="F486" s="146">
        <v>0</v>
      </c>
      <c r="G486" s="146">
        <f t="shared" si="86"/>
        <v>0</v>
      </c>
      <c r="H486" s="148">
        <f t="shared" ref="H486:H504" si="92">+G486/$G$535</f>
        <v>0</v>
      </c>
      <c r="I486" s="149">
        <v>0</v>
      </c>
      <c r="J486" s="148">
        <f t="shared" ref="J486:J504" si="93">+I486/$I$535</f>
        <v>0</v>
      </c>
      <c r="K486" s="146">
        <v>62</v>
      </c>
      <c r="L486" s="148">
        <f t="shared" ref="L486:L504" si="94">+K486/$K$535</f>
        <v>1.7798191474092148E-3</v>
      </c>
      <c r="M486" s="164">
        <f t="shared" si="90"/>
        <v>5.9327304913640497E-4</v>
      </c>
      <c r="N486" s="171">
        <f t="shared" si="91"/>
        <v>562.75796107569749</v>
      </c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spans="1:26" s="124" customFormat="1" x14ac:dyDescent="0.25">
      <c r="A487" s="167" t="s">
        <v>33</v>
      </c>
      <c r="B487" s="144" t="s">
        <v>527</v>
      </c>
      <c r="C487" s="149">
        <v>404</v>
      </c>
      <c r="D487" s="149">
        <v>1914</v>
      </c>
      <c r="E487" s="146">
        <v>0</v>
      </c>
      <c r="F487" s="146">
        <v>0</v>
      </c>
      <c r="G487" s="146">
        <f t="shared" si="86"/>
        <v>0</v>
      </c>
      <c r="H487" s="148">
        <f t="shared" si="92"/>
        <v>0</v>
      </c>
      <c r="I487" s="149">
        <v>0</v>
      </c>
      <c r="J487" s="148">
        <f t="shared" si="93"/>
        <v>0</v>
      </c>
      <c r="K487" s="146">
        <v>17</v>
      </c>
      <c r="L487" s="148">
        <f t="shared" si="94"/>
        <v>4.8801492751542991E-4</v>
      </c>
      <c r="M487" s="164">
        <f t="shared" si="90"/>
        <v>1.626716425051433E-4</v>
      </c>
      <c r="N487" s="171">
        <f t="shared" si="91"/>
        <v>154.30460223043318</v>
      </c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spans="1:26" s="124" customFormat="1" x14ac:dyDescent="0.25">
      <c r="A488" s="167" t="s">
        <v>33</v>
      </c>
      <c r="B488" s="144" t="s">
        <v>528</v>
      </c>
      <c r="C488" s="149">
        <v>550</v>
      </c>
      <c r="D488" s="149">
        <v>1918</v>
      </c>
      <c r="E488" s="146">
        <v>0</v>
      </c>
      <c r="F488" s="146">
        <v>0</v>
      </c>
      <c r="G488" s="146">
        <f t="shared" si="86"/>
        <v>0</v>
      </c>
      <c r="H488" s="148">
        <f t="shared" si="92"/>
        <v>0</v>
      </c>
      <c r="I488" s="149">
        <v>0</v>
      </c>
      <c r="J488" s="148">
        <f t="shared" si="93"/>
        <v>0</v>
      </c>
      <c r="K488" s="146">
        <v>164</v>
      </c>
      <c r="L488" s="148">
        <f t="shared" si="94"/>
        <v>4.7079087125017939E-3</v>
      </c>
      <c r="M488" s="164">
        <f t="shared" si="90"/>
        <v>1.5693029041672646E-3</v>
      </c>
      <c r="N488" s="171">
        <f t="shared" si="91"/>
        <v>1488.5855744582964</v>
      </c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spans="1:26" s="124" customFormat="1" x14ac:dyDescent="0.25">
      <c r="A489" s="167" t="s">
        <v>33</v>
      </c>
      <c r="B489" s="144" t="s">
        <v>529</v>
      </c>
      <c r="C489" s="149"/>
      <c r="D489" s="149">
        <v>3689</v>
      </c>
      <c r="E489" s="146">
        <v>0</v>
      </c>
      <c r="F489" s="146">
        <v>0</v>
      </c>
      <c r="G489" s="146">
        <f t="shared" si="86"/>
        <v>0</v>
      </c>
      <c r="H489" s="148">
        <f t="shared" si="92"/>
        <v>0</v>
      </c>
      <c r="I489" s="149">
        <v>0</v>
      </c>
      <c r="J489" s="148">
        <f t="shared" si="93"/>
        <v>0</v>
      </c>
      <c r="K489" s="146">
        <v>5</v>
      </c>
      <c r="L489" s="148">
        <f t="shared" si="94"/>
        <v>1.4353380221042057E-4</v>
      </c>
      <c r="M489" s="164">
        <f t="shared" si="90"/>
        <v>4.7844600736806855E-5</v>
      </c>
      <c r="N489" s="171">
        <f t="shared" si="91"/>
        <v>45.383706538362702</v>
      </c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spans="1:26" s="124" customFormat="1" x14ac:dyDescent="0.25">
      <c r="A490" s="167" t="s">
        <v>33</v>
      </c>
      <c r="B490" s="144" t="s">
        <v>530</v>
      </c>
      <c r="C490" s="149">
        <v>434</v>
      </c>
      <c r="D490" s="149">
        <v>2443</v>
      </c>
      <c r="E490" s="146">
        <v>0</v>
      </c>
      <c r="F490" s="146">
        <v>0</v>
      </c>
      <c r="G490" s="146">
        <f t="shared" si="86"/>
        <v>0</v>
      </c>
      <c r="H490" s="148">
        <f t="shared" si="92"/>
        <v>0</v>
      </c>
      <c r="I490" s="149">
        <v>0</v>
      </c>
      <c r="J490" s="148">
        <f t="shared" si="93"/>
        <v>0</v>
      </c>
      <c r="K490" s="146">
        <v>10</v>
      </c>
      <c r="L490" s="148">
        <f t="shared" si="94"/>
        <v>2.8706760442084113E-4</v>
      </c>
      <c r="M490" s="164">
        <f t="shared" si="90"/>
        <v>9.568920147361371E-5</v>
      </c>
      <c r="N490" s="171">
        <f t="shared" si="91"/>
        <v>90.767413076725404</v>
      </c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spans="1:26" s="124" customFormat="1" x14ac:dyDescent="0.25">
      <c r="A491" s="167" t="s">
        <v>33</v>
      </c>
      <c r="B491" s="144" t="s">
        <v>531</v>
      </c>
      <c r="C491" s="149">
        <v>429</v>
      </c>
      <c r="D491" s="149">
        <v>2444</v>
      </c>
      <c r="E491" s="146">
        <v>0</v>
      </c>
      <c r="F491" s="146">
        <v>0</v>
      </c>
      <c r="G491" s="146">
        <f t="shared" si="86"/>
        <v>0</v>
      </c>
      <c r="H491" s="148">
        <f t="shared" si="92"/>
        <v>0</v>
      </c>
      <c r="I491" s="149">
        <v>0</v>
      </c>
      <c r="J491" s="148">
        <f t="shared" si="93"/>
        <v>0</v>
      </c>
      <c r="K491" s="146">
        <v>0</v>
      </c>
      <c r="L491" s="148">
        <f t="shared" si="94"/>
        <v>0</v>
      </c>
      <c r="M491" s="164">
        <f t="shared" si="90"/>
        <v>0</v>
      </c>
      <c r="N491" s="171">
        <f t="shared" si="91"/>
        <v>0</v>
      </c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spans="1:26" s="124" customFormat="1" x14ac:dyDescent="0.25">
      <c r="A492" s="167" t="s">
        <v>33</v>
      </c>
      <c r="B492" s="144" t="s">
        <v>532</v>
      </c>
      <c r="C492" s="149">
        <v>134</v>
      </c>
      <c r="D492" s="149">
        <v>2445</v>
      </c>
      <c r="E492" s="146">
        <v>0</v>
      </c>
      <c r="F492" s="146">
        <v>0</v>
      </c>
      <c r="G492" s="146">
        <f t="shared" si="86"/>
        <v>0</v>
      </c>
      <c r="H492" s="148">
        <f t="shared" si="92"/>
        <v>0</v>
      </c>
      <c r="I492" s="149">
        <v>0</v>
      </c>
      <c r="J492" s="148">
        <f t="shared" si="93"/>
        <v>0</v>
      </c>
      <c r="K492" s="146">
        <v>0</v>
      </c>
      <c r="L492" s="148">
        <f t="shared" si="94"/>
        <v>0</v>
      </c>
      <c r="M492" s="164">
        <f t="shared" si="90"/>
        <v>0</v>
      </c>
      <c r="N492" s="171">
        <f t="shared" si="91"/>
        <v>0</v>
      </c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spans="1:26" s="124" customFormat="1" x14ac:dyDescent="0.25">
      <c r="A493" s="167" t="s">
        <v>33</v>
      </c>
      <c r="B493" s="144" t="s">
        <v>533</v>
      </c>
      <c r="C493" s="149">
        <v>148</v>
      </c>
      <c r="D493" s="149">
        <v>2446</v>
      </c>
      <c r="E493" s="146">
        <v>0</v>
      </c>
      <c r="F493" s="146">
        <v>0</v>
      </c>
      <c r="G493" s="146">
        <f t="shared" si="86"/>
        <v>0</v>
      </c>
      <c r="H493" s="148">
        <f t="shared" si="92"/>
        <v>0</v>
      </c>
      <c r="I493" s="149">
        <v>0</v>
      </c>
      <c r="J493" s="148">
        <f t="shared" si="93"/>
        <v>0</v>
      </c>
      <c r="K493" s="146">
        <v>0</v>
      </c>
      <c r="L493" s="148">
        <f t="shared" si="94"/>
        <v>0</v>
      </c>
      <c r="M493" s="164">
        <f t="shared" si="90"/>
        <v>0</v>
      </c>
      <c r="N493" s="171">
        <f t="shared" si="91"/>
        <v>0</v>
      </c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spans="1:26" s="124" customFormat="1" x14ac:dyDescent="0.25">
      <c r="A494" s="167" t="s">
        <v>33</v>
      </c>
      <c r="B494" s="144" t="s">
        <v>534</v>
      </c>
      <c r="C494" s="149">
        <v>329</v>
      </c>
      <c r="D494" s="149">
        <v>2447</v>
      </c>
      <c r="E494" s="146">
        <v>29</v>
      </c>
      <c r="F494" s="146">
        <v>0</v>
      </c>
      <c r="G494" s="146">
        <f t="shared" si="86"/>
        <v>29</v>
      </c>
      <c r="H494" s="148">
        <f t="shared" si="92"/>
        <v>2.4451939291736932E-2</v>
      </c>
      <c r="I494" s="149">
        <v>57</v>
      </c>
      <c r="J494" s="148">
        <f t="shared" si="93"/>
        <v>5.7750759878419454E-2</v>
      </c>
      <c r="K494" s="146">
        <v>278</v>
      </c>
      <c r="L494" s="148">
        <f t="shared" si="94"/>
        <v>7.9804794028993827E-3</v>
      </c>
      <c r="M494" s="164">
        <f t="shared" si="90"/>
        <v>3.0061059524351921E-2</v>
      </c>
      <c r="N494" s="171">
        <f t="shared" si="91"/>
        <v>28514.864429329391</v>
      </c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spans="1:26" s="124" customFormat="1" x14ac:dyDescent="0.25">
      <c r="A495" s="167" t="s">
        <v>33</v>
      </c>
      <c r="B495" s="144" t="s">
        <v>535</v>
      </c>
      <c r="C495" s="149">
        <v>358</v>
      </c>
      <c r="D495" s="149">
        <v>2449</v>
      </c>
      <c r="E495" s="146">
        <v>1</v>
      </c>
      <c r="F495" s="146">
        <v>0</v>
      </c>
      <c r="G495" s="146">
        <f t="shared" si="86"/>
        <v>1</v>
      </c>
      <c r="H495" s="148">
        <f t="shared" si="92"/>
        <v>8.4317032040472171E-4</v>
      </c>
      <c r="I495" s="149">
        <v>50</v>
      </c>
      <c r="J495" s="148">
        <f t="shared" si="93"/>
        <v>5.0658561296859167E-2</v>
      </c>
      <c r="K495" s="146">
        <v>332</v>
      </c>
      <c r="L495" s="148">
        <f t="shared" si="94"/>
        <v>9.5306444667719245E-3</v>
      </c>
      <c r="M495" s="164">
        <f t="shared" si="90"/>
        <v>2.0344125361345271E-2</v>
      </c>
      <c r="N495" s="171">
        <f t="shared" si="91"/>
        <v>19297.722229055355</v>
      </c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spans="1:26" s="124" customFormat="1" x14ac:dyDescent="0.25">
      <c r="A496" s="167" t="s">
        <v>33</v>
      </c>
      <c r="B496" s="144" t="s">
        <v>536</v>
      </c>
      <c r="C496" s="149">
        <v>264</v>
      </c>
      <c r="D496" s="149">
        <v>2451</v>
      </c>
      <c r="E496" s="146">
        <v>0</v>
      </c>
      <c r="F496" s="146">
        <v>0</v>
      </c>
      <c r="G496" s="146">
        <f t="shared" si="86"/>
        <v>0</v>
      </c>
      <c r="H496" s="148">
        <f t="shared" si="92"/>
        <v>0</v>
      </c>
      <c r="I496" s="149">
        <v>0</v>
      </c>
      <c r="J496" s="148">
        <f t="shared" si="93"/>
        <v>0</v>
      </c>
      <c r="K496" s="146">
        <v>0</v>
      </c>
      <c r="L496" s="148">
        <f t="shared" si="94"/>
        <v>0</v>
      </c>
      <c r="M496" s="164">
        <f t="shared" si="90"/>
        <v>0</v>
      </c>
      <c r="N496" s="171">
        <f t="shared" si="91"/>
        <v>0</v>
      </c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spans="1:26" s="124" customFormat="1" x14ac:dyDescent="0.25">
      <c r="A497" s="167" t="s">
        <v>33</v>
      </c>
      <c r="B497" s="144" t="s">
        <v>537</v>
      </c>
      <c r="C497" s="149">
        <v>330</v>
      </c>
      <c r="D497" s="149">
        <v>2452</v>
      </c>
      <c r="E497" s="146">
        <v>0</v>
      </c>
      <c r="F497" s="146">
        <v>0</v>
      </c>
      <c r="G497" s="146">
        <f t="shared" si="86"/>
        <v>0</v>
      </c>
      <c r="H497" s="148">
        <f t="shared" si="92"/>
        <v>0</v>
      </c>
      <c r="I497" s="149">
        <v>0</v>
      </c>
      <c r="J497" s="148">
        <f t="shared" si="93"/>
        <v>0</v>
      </c>
      <c r="K497" s="146">
        <v>9</v>
      </c>
      <c r="L497" s="148">
        <f t="shared" si="94"/>
        <v>2.5836084397875701E-4</v>
      </c>
      <c r="M497" s="164">
        <f t="shared" si="90"/>
        <v>8.6120281326252342E-5</v>
      </c>
      <c r="N497" s="171">
        <f t="shared" si="91"/>
        <v>81.690671769052869</v>
      </c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spans="1:26" s="124" customFormat="1" x14ac:dyDescent="0.25">
      <c r="A498" s="167" t="s">
        <v>33</v>
      </c>
      <c r="B498" s="144" t="s">
        <v>538</v>
      </c>
      <c r="C498" s="149">
        <v>326</v>
      </c>
      <c r="D498" s="149">
        <v>2453</v>
      </c>
      <c r="E498" s="146">
        <v>0</v>
      </c>
      <c r="F498" s="146">
        <v>0</v>
      </c>
      <c r="G498" s="146">
        <f t="shared" si="86"/>
        <v>0</v>
      </c>
      <c r="H498" s="148">
        <f t="shared" si="92"/>
        <v>0</v>
      </c>
      <c r="I498" s="149">
        <v>0</v>
      </c>
      <c r="J498" s="148">
        <f t="shared" si="93"/>
        <v>0</v>
      </c>
      <c r="K498" s="146">
        <v>0</v>
      </c>
      <c r="L498" s="148">
        <f t="shared" si="94"/>
        <v>0</v>
      </c>
      <c r="M498" s="164">
        <f t="shared" si="90"/>
        <v>0</v>
      </c>
      <c r="N498" s="171">
        <f t="shared" si="91"/>
        <v>0</v>
      </c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spans="1:26" s="124" customFormat="1" x14ac:dyDescent="0.25">
      <c r="A499" s="167" t="s">
        <v>33</v>
      </c>
      <c r="B499" s="144" t="s">
        <v>539</v>
      </c>
      <c r="C499" s="149">
        <v>100</v>
      </c>
      <c r="D499" s="149">
        <v>2455</v>
      </c>
      <c r="E499" s="146">
        <v>0</v>
      </c>
      <c r="F499" s="146">
        <v>0</v>
      </c>
      <c r="G499" s="146">
        <f t="shared" si="86"/>
        <v>0</v>
      </c>
      <c r="H499" s="148">
        <f t="shared" si="92"/>
        <v>0</v>
      </c>
      <c r="I499" s="149">
        <v>0</v>
      </c>
      <c r="J499" s="148">
        <f t="shared" si="93"/>
        <v>0</v>
      </c>
      <c r="K499" s="146">
        <v>180</v>
      </c>
      <c r="L499" s="148">
        <f t="shared" si="94"/>
        <v>5.1672168795751398E-3</v>
      </c>
      <c r="M499" s="164">
        <f t="shared" si="90"/>
        <v>1.7224056265250467E-3</v>
      </c>
      <c r="N499" s="171">
        <f t="shared" si="91"/>
        <v>1633.8134353810572</v>
      </c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spans="1:26" s="124" customFormat="1" x14ac:dyDescent="0.25">
      <c r="A500" s="167" t="s">
        <v>33</v>
      </c>
      <c r="B500" s="144" t="s">
        <v>540</v>
      </c>
      <c r="C500" s="149">
        <v>98</v>
      </c>
      <c r="D500" s="149">
        <v>2456</v>
      </c>
      <c r="E500" s="146">
        <v>0</v>
      </c>
      <c r="F500" s="146">
        <v>0</v>
      </c>
      <c r="G500" s="146">
        <f t="shared" si="86"/>
        <v>0</v>
      </c>
      <c r="H500" s="148">
        <f t="shared" si="92"/>
        <v>0</v>
      </c>
      <c r="I500" s="149">
        <v>27</v>
      </c>
      <c r="J500" s="148">
        <f t="shared" si="93"/>
        <v>2.7355623100303952E-2</v>
      </c>
      <c r="K500" s="146">
        <v>149</v>
      </c>
      <c r="L500" s="148">
        <f t="shared" si="94"/>
        <v>4.2773073058705322E-3</v>
      </c>
      <c r="M500" s="164">
        <f t="shared" si="90"/>
        <v>1.0544310135391496E-2</v>
      </c>
      <c r="N500" s="171">
        <f t="shared" si="91"/>
        <v>10001.961965709339</v>
      </c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spans="1:26" s="124" customFormat="1" x14ac:dyDescent="0.25">
      <c r="A501" s="167" t="s">
        <v>33</v>
      </c>
      <c r="B501" s="144" t="s">
        <v>541</v>
      </c>
      <c r="C501" s="149">
        <v>314</v>
      </c>
      <c r="D501" s="149">
        <v>2457</v>
      </c>
      <c r="E501" s="146">
        <v>0</v>
      </c>
      <c r="F501" s="146">
        <v>0</v>
      </c>
      <c r="G501" s="146">
        <f t="shared" si="86"/>
        <v>0</v>
      </c>
      <c r="H501" s="148">
        <f t="shared" si="92"/>
        <v>0</v>
      </c>
      <c r="I501" s="149">
        <v>0</v>
      </c>
      <c r="J501" s="148">
        <f t="shared" si="93"/>
        <v>0</v>
      </c>
      <c r="K501" s="146">
        <v>0</v>
      </c>
      <c r="L501" s="148">
        <f t="shared" si="94"/>
        <v>0</v>
      </c>
      <c r="M501" s="164">
        <f t="shared" si="90"/>
        <v>0</v>
      </c>
      <c r="N501" s="171">
        <f t="shared" si="91"/>
        <v>0</v>
      </c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spans="1:26" s="124" customFormat="1" x14ac:dyDescent="0.25">
      <c r="A502" s="167" t="s">
        <v>33</v>
      </c>
      <c r="B502" s="144" t="s">
        <v>542</v>
      </c>
      <c r="C502" s="149">
        <v>359</v>
      </c>
      <c r="D502" s="149">
        <v>2458</v>
      </c>
      <c r="E502" s="146">
        <v>0</v>
      </c>
      <c r="F502" s="146">
        <v>0</v>
      </c>
      <c r="G502" s="146">
        <f t="shared" si="86"/>
        <v>0</v>
      </c>
      <c r="H502" s="148">
        <f t="shared" si="92"/>
        <v>0</v>
      </c>
      <c r="I502" s="149">
        <v>0</v>
      </c>
      <c r="J502" s="148">
        <f t="shared" si="93"/>
        <v>0</v>
      </c>
      <c r="K502" s="146">
        <v>0</v>
      </c>
      <c r="L502" s="148">
        <f t="shared" si="94"/>
        <v>0</v>
      </c>
      <c r="M502" s="164">
        <f t="shared" si="90"/>
        <v>0</v>
      </c>
      <c r="N502" s="171">
        <f t="shared" si="91"/>
        <v>0</v>
      </c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spans="1:26" s="124" customFormat="1" x14ac:dyDescent="0.25">
      <c r="A503" s="167" t="s">
        <v>33</v>
      </c>
      <c r="B503" s="144" t="s">
        <v>543</v>
      </c>
      <c r="C503" s="149">
        <v>313</v>
      </c>
      <c r="D503" s="149">
        <v>2459</v>
      </c>
      <c r="E503" s="146">
        <v>0</v>
      </c>
      <c r="F503" s="146">
        <v>0</v>
      </c>
      <c r="G503" s="146">
        <f t="shared" si="86"/>
        <v>0</v>
      </c>
      <c r="H503" s="148">
        <f t="shared" si="92"/>
        <v>0</v>
      </c>
      <c r="I503" s="149">
        <v>0</v>
      </c>
      <c r="J503" s="148">
        <f t="shared" si="93"/>
        <v>0</v>
      </c>
      <c r="K503" s="146">
        <v>0</v>
      </c>
      <c r="L503" s="148">
        <f t="shared" si="94"/>
        <v>0</v>
      </c>
      <c r="M503" s="164">
        <f t="shared" si="90"/>
        <v>0</v>
      </c>
      <c r="N503" s="171">
        <f t="shared" si="91"/>
        <v>0</v>
      </c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spans="1:26" s="124" customFormat="1" x14ac:dyDescent="0.25">
      <c r="A504" s="180"/>
      <c r="B504" s="176" t="s">
        <v>544</v>
      </c>
      <c r="C504" s="145"/>
      <c r="D504" s="145"/>
      <c r="E504" s="154">
        <f t="shared" ref="E504:G504" si="95">SUM(E454:E503)</f>
        <v>139</v>
      </c>
      <c r="F504" s="154">
        <f t="shared" si="95"/>
        <v>0</v>
      </c>
      <c r="G504" s="162">
        <f t="shared" si="95"/>
        <v>139</v>
      </c>
      <c r="H504" s="163">
        <f t="shared" si="92"/>
        <v>0.11720067453625632</v>
      </c>
      <c r="I504" s="169">
        <f>SUM(I454:I503)</f>
        <v>393</v>
      </c>
      <c r="J504" s="163">
        <f t="shared" si="93"/>
        <v>0.3981762917933131</v>
      </c>
      <c r="K504" s="169">
        <f>SUM(K454:K503)</f>
        <v>3713</v>
      </c>
      <c r="L504" s="163">
        <f t="shared" si="94"/>
        <v>0.1065882015214583</v>
      </c>
      <c r="M504" s="164">
        <f t="shared" si="90"/>
        <v>0.20732172261700924</v>
      </c>
      <c r="N504" s="181">
        <f>SUM(N454:N503)</f>
        <v>196658.09879023224</v>
      </c>
      <c r="O504" s="166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spans="1:26" s="124" customFormat="1" x14ac:dyDescent="0.25">
      <c r="A505" s="151"/>
      <c r="B505" s="144"/>
      <c r="C505" s="144"/>
      <c r="D505" s="149"/>
      <c r="E505" s="146"/>
      <c r="F505" s="146"/>
      <c r="G505" s="147"/>
      <c r="H505" s="148"/>
      <c r="I505" s="149"/>
      <c r="J505" s="148"/>
      <c r="K505" s="169"/>
      <c r="L505" s="148"/>
      <c r="M505" s="150"/>
      <c r="N505" s="182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spans="1:26" s="124" customFormat="1" x14ac:dyDescent="0.25">
      <c r="A506" s="151"/>
      <c r="B506" s="152" t="s">
        <v>545</v>
      </c>
      <c r="C506" s="153"/>
      <c r="D506" s="153"/>
      <c r="E506" s="154"/>
      <c r="F506" s="154"/>
      <c r="G506" s="147"/>
      <c r="H506" s="148"/>
      <c r="I506" s="149"/>
      <c r="J506" s="148"/>
      <c r="K506" s="149"/>
      <c r="L506" s="148"/>
      <c r="M506" s="150"/>
      <c r="N506" s="183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spans="1:26" s="124" customFormat="1" x14ac:dyDescent="0.25">
      <c r="A507" s="151"/>
      <c r="B507" s="144" t="s">
        <v>546</v>
      </c>
      <c r="C507" s="184">
        <v>460</v>
      </c>
      <c r="D507" s="184">
        <v>2427</v>
      </c>
      <c r="E507" s="146">
        <v>0</v>
      </c>
      <c r="F507" s="146">
        <v>0</v>
      </c>
      <c r="G507" s="147">
        <f t="shared" ref="G507:G516" si="96">E507+F507</f>
        <v>0</v>
      </c>
      <c r="H507" s="148">
        <f t="shared" ref="H507:H516" si="97">+G507/$G$533</f>
        <v>0</v>
      </c>
      <c r="I507" s="146">
        <v>0</v>
      </c>
      <c r="J507" s="148">
        <f t="shared" ref="J507:J516" si="98">+I507/$I$533</f>
        <v>0</v>
      </c>
      <c r="K507" s="185">
        <v>0</v>
      </c>
      <c r="L507" s="186">
        <f t="shared" ref="L507:L516" si="99">+K507/$K$533</f>
        <v>0</v>
      </c>
      <c r="M507" s="187">
        <f t="shared" ref="M507:M517" si="100">+(H507+J507+L507)/3</f>
        <v>0</v>
      </c>
      <c r="N507" s="171">
        <f t="shared" ref="N507:N511" si="101">M507*$N$1</f>
        <v>0</v>
      </c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spans="1:26" s="124" customFormat="1" x14ac:dyDescent="0.25">
      <c r="A508" s="151"/>
      <c r="B508" s="144" t="s">
        <v>547</v>
      </c>
      <c r="C508" s="184">
        <v>104</v>
      </c>
      <c r="D508" s="184">
        <v>2439</v>
      </c>
      <c r="E508" s="146">
        <v>0</v>
      </c>
      <c r="F508" s="146">
        <v>0</v>
      </c>
      <c r="G508" s="147">
        <f t="shared" si="96"/>
        <v>0</v>
      </c>
      <c r="H508" s="148">
        <f t="shared" si="97"/>
        <v>0</v>
      </c>
      <c r="I508" s="146">
        <v>0</v>
      </c>
      <c r="J508" s="148">
        <f t="shared" si="98"/>
        <v>0</v>
      </c>
      <c r="K508" s="185">
        <v>0</v>
      </c>
      <c r="L508" s="186">
        <f t="shared" si="99"/>
        <v>0</v>
      </c>
      <c r="M508" s="187">
        <f t="shared" si="100"/>
        <v>0</v>
      </c>
      <c r="N508" s="171">
        <f t="shared" si="101"/>
        <v>0</v>
      </c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spans="1:26" s="124" customFormat="1" x14ac:dyDescent="0.25">
      <c r="A509" s="151"/>
      <c r="B509" s="144" t="s">
        <v>548</v>
      </c>
      <c r="C509" s="184">
        <v>285</v>
      </c>
      <c r="D509" s="184">
        <v>2144</v>
      </c>
      <c r="E509" s="146">
        <v>0</v>
      </c>
      <c r="F509" s="146">
        <v>0</v>
      </c>
      <c r="G509" s="147">
        <f t="shared" si="96"/>
        <v>0</v>
      </c>
      <c r="H509" s="148">
        <f t="shared" si="97"/>
        <v>0</v>
      </c>
      <c r="I509" s="146">
        <v>0</v>
      </c>
      <c r="J509" s="148">
        <f t="shared" si="98"/>
        <v>0</v>
      </c>
      <c r="K509" s="185">
        <v>17</v>
      </c>
      <c r="L509" s="186">
        <f t="shared" si="99"/>
        <v>4.8650659645708727E-4</v>
      </c>
      <c r="M509" s="187">
        <f t="shared" si="100"/>
        <v>1.6216886548569575E-4</v>
      </c>
      <c r="N509" s="171">
        <f t="shared" si="101"/>
        <v>153.8276856222173</v>
      </c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spans="1:26" s="124" customFormat="1" x14ac:dyDescent="0.25">
      <c r="A510" s="151"/>
      <c r="B510" s="144" t="s">
        <v>549</v>
      </c>
      <c r="C510" s="184">
        <v>163</v>
      </c>
      <c r="D510" s="184">
        <v>2145</v>
      </c>
      <c r="E510" s="146">
        <v>0</v>
      </c>
      <c r="F510" s="146">
        <v>0</v>
      </c>
      <c r="G510" s="147">
        <f t="shared" si="96"/>
        <v>0</v>
      </c>
      <c r="H510" s="148">
        <f t="shared" si="97"/>
        <v>0</v>
      </c>
      <c r="I510" s="146">
        <v>0</v>
      </c>
      <c r="J510" s="148">
        <f t="shared" si="98"/>
        <v>0</v>
      </c>
      <c r="K510" s="185">
        <v>1</v>
      </c>
      <c r="L510" s="186">
        <f t="shared" si="99"/>
        <v>2.8618035085711015E-5</v>
      </c>
      <c r="M510" s="187">
        <f t="shared" si="100"/>
        <v>9.5393450285703384E-6</v>
      </c>
      <c r="N510" s="171">
        <f t="shared" si="101"/>
        <v>9.0486873895421951</v>
      </c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spans="1:26" s="124" customFormat="1" x14ac:dyDescent="0.25">
      <c r="A511" s="151"/>
      <c r="B511" s="144" t="s">
        <v>550</v>
      </c>
      <c r="C511" s="188" t="s">
        <v>551</v>
      </c>
      <c r="D511" s="184">
        <v>8</v>
      </c>
      <c r="E511" s="146">
        <v>19</v>
      </c>
      <c r="F511" s="146">
        <v>0</v>
      </c>
      <c r="G511" s="147">
        <f t="shared" si="96"/>
        <v>19</v>
      </c>
      <c r="H511" s="148">
        <f t="shared" si="97"/>
        <v>1.5767634854771784E-2</v>
      </c>
      <c r="I511" s="146">
        <v>0</v>
      </c>
      <c r="J511" s="148">
        <f t="shared" si="98"/>
        <v>0</v>
      </c>
      <c r="K511" s="185">
        <v>0</v>
      </c>
      <c r="L511" s="186">
        <f t="shared" si="99"/>
        <v>0</v>
      </c>
      <c r="M511" s="187">
        <f t="shared" si="100"/>
        <v>5.2558782849239276E-3</v>
      </c>
      <c r="N511" s="171">
        <f t="shared" si="101"/>
        <v>4985.5413988404025</v>
      </c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spans="1:26" s="124" customFormat="1" x14ac:dyDescent="0.25">
      <c r="A512" s="151"/>
      <c r="B512" s="144" t="s">
        <v>552</v>
      </c>
      <c r="C512" s="188"/>
      <c r="D512" s="184">
        <v>18288</v>
      </c>
      <c r="E512" s="146">
        <v>0</v>
      </c>
      <c r="F512" s="146">
        <v>0</v>
      </c>
      <c r="G512" s="147">
        <f t="shared" si="96"/>
        <v>0</v>
      </c>
      <c r="H512" s="148">
        <f t="shared" si="97"/>
        <v>0</v>
      </c>
      <c r="I512" s="146">
        <v>0</v>
      </c>
      <c r="J512" s="148">
        <f t="shared" si="98"/>
        <v>0</v>
      </c>
      <c r="K512" s="185">
        <v>54</v>
      </c>
      <c r="L512" s="186">
        <f t="shared" si="99"/>
        <v>1.5453738946283949E-3</v>
      </c>
      <c r="M512" s="187">
        <f t="shared" si="100"/>
        <v>5.1512463154279825E-4</v>
      </c>
      <c r="N512" s="17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spans="1:26" s="124" customFormat="1" x14ac:dyDescent="0.25">
      <c r="A513" s="151"/>
      <c r="B513" s="144" t="s">
        <v>553</v>
      </c>
      <c r="C513" s="188"/>
      <c r="D513" s="184">
        <v>18289</v>
      </c>
      <c r="E513" s="146">
        <v>0</v>
      </c>
      <c r="F513" s="146">
        <v>0</v>
      </c>
      <c r="G513" s="147">
        <f t="shared" si="96"/>
        <v>0</v>
      </c>
      <c r="H513" s="148">
        <f t="shared" si="97"/>
        <v>0</v>
      </c>
      <c r="I513" s="146">
        <v>0</v>
      </c>
      <c r="J513" s="148">
        <f t="shared" si="98"/>
        <v>0</v>
      </c>
      <c r="K513" s="185">
        <v>2</v>
      </c>
      <c r="L513" s="186">
        <f t="shared" si="99"/>
        <v>5.723607017142203E-5</v>
      </c>
      <c r="M513" s="187">
        <f t="shared" si="100"/>
        <v>1.9078690057140677E-5</v>
      </c>
      <c r="N513" s="17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spans="1:26" s="124" customFormat="1" x14ac:dyDescent="0.25">
      <c r="A514" s="151"/>
      <c r="B514" s="144" t="s">
        <v>554</v>
      </c>
      <c r="C514" s="144"/>
      <c r="D514" s="149">
        <v>18025</v>
      </c>
      <c r="E514" s="146">
        <v>0</v>
      </c>
      <c r="F514" s="146">
        <v>0</v>
      </c>
      <c r="G514" s="146">
        <f t="shared" si="96"/>
        <v>0</v>
      </c>
      <c r="H514" s="148">
        <f t="shared" si="97"/>
        <v>0</v>
      </c>
      <c r="I514" s="146">
        <v>0</v>
      </c>
      <c r="J514" s="148">
        <f t="shared" si="98"/>
        <v>0</v>
      </c>
      <c r="K514" s="146">
        <v>6</v>
      </c>
      <c r="L514" s="186">
        <f t="shared" si="99"/>
        <v>1.7170821051426608E-4</v>
      </c>
      <c r="M514" s="164">
        <f t="shared" si="100"/>
        <v>5.723607017142203E-5</v>
      </c>
      <c r="N514" s="171">
        <f t="shared" ref="N514:N516" si="102">M514*$N$1</f>
        <v>54.292124337253171</v>
      </c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spans="1:26" s="124" customFormat="1" x14ac:dyDescent="0.25">
      <c r="A515" s="151"/>
      <c r="B515" s="144" t="s">
        <v>555</v>
      </c>
      <c r="C515" s="188"/>
      <c r="D515" s="184">
        <v>2000</v>
      </c>
      <c r="E515" s="146">
        <v>0</v>
      </c>
      <c r="F515" s="146">
        <v>0</v>
      </c>
      <c r="G515" s="147">
        <f t="shared" si="96"/>
        <v>0</v>
      </c>
      <c r="H515" s="148">
        <f t="shared" si="97"/>
        <v>0</v>
      </c>
      <c r="I515" s="146">
        <v>0</v>
      </c>
      <c r="J515" s="148">
        <f t="shared" si="98"/>
        <v>0</v>
      </c>
      <c r="K515" s="185">
        <v>0</v>
      </c>
      <c r="L515" s="186">
        <f t="shared" si="99"/>
        <v>0</v>
      </c>
      <c r="M515" s="187">
        <f t="shared" si="100"/>
        <v>0</v>
      </c>
      <c r="N515" s="171">
        <f t="shared" si="102"/>
        <v>0</v>
      </c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spans="1:26" s="124" customFormat="1" x14ac:dyDescent="0.25">
      <c r="A516" s="151"/>
      <c r="B516" s="144" t="s">
        <v>556</v>
      </c>
      <c r="C516" s="184">
        <v>459</v>
      </c>
      <c r="D516" s="184">
        <v>2001</v>
      </c>
      <c r="E516" s="146">
        <v>0</v>
      </c>
      <c r="F516" s="146">
        <v>0</v>
      </c>
      <c r="G516" s="147">
        <f t="shared" si="96"/>
        <v>0</v>
      </c>
      <c r="H516" s="148">
        <f t="shared" si="97"/>
        <v>0</v>
      </c>
      <c r="I516" s="146">
        <v>0</v>
      </c>
      <c r="J516" s="148">
        <f t="shared" si="98"/>
        <v>0</v>
      </c>
      <c r="K516" s="185">
        <v>28</v>
      </c>
      <c r="L516" s="186">
        <f t="shared" si="99"/>
        <v>8.0130498239990846E-4</v>
      </c>
      <c r="M516" s="187">
        <f t="shared" si="100"/>
        <v>2.6710166079996949E-4</v>
      </c>
      <c r="N516" s="171">
        <f t="shared" si="102"/>
        <v>253.36324690718146</v>
      </c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spans="1:26" s="124" customFormat="1" x14ac:dyDescent="0.25">
      <c r="A517" s="180"/>
      <c r="B517" s="168" t="s">
        <v>557</v>
      </c>
      <c r="C517" s="189"/>
      <c r="D517" s="189"/>
      <c r="E517" s="177">
        <f t="shared" ref="E517:G517" si="103">SUM(E507:E516)</f>
        <v>19</v>
      </c>
      <c r="F517" s="177">
        <f t="shared" si="103"/>
        <v>0</v>
      </c>
      <c r="G517" s="162">
        <f t="shared" si="103"/>
        <v>19</v>
      </c>
      <c r="H517" s="163">
        <f>+G517/G$533</f>
        <v>1.5767634854771784E-2</v>
      </c>
      <c r="I517" s="169">
        <f>SUM(I507:I516)</f>
        <v>0</v>
      </c>
      <c r="J517" s="163">
        <f>+I517/I$533</f>
        <v>0</v>
      </c>
      <c r="K517" s="169">
        <f>SUM(K507:K516)</f>
        <v>108</v>
      </c>
      <c r="L517" s="163">
        <f>+K517/K$533</f>
        <v>3.0907477892567897E-3</v>
      </c>
      <c r="M517" s="164">
        <f t="shared" si="100"/>
        <v>6.2861275480095248E-3</v>
      </c>
      <c r="N517" s="171">
        <f>SUM(N507:N516)</f>
        <v>5456.0731430965971</v>
      </c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spans="1:26" s="124" customFormat="1" x14ac:dyDescent="0.25">
      <c r="A518" s="180"/>
      <c r="B518" s="168"/>
      <c r="C518" s="189"/>
      <c r="D518" s="189"/>
      <c r="E518" s="177"/>
      <c r="F518" s="177"/>
      <c r="G518" s="162"/>
      <c r="H518" s="163"/>
      <c r="I518" s="169"/>
      <c r="J518" s="163"/>
      <c r="K518" s="169"/>
      <c r="L518" s="163"/>
      <c r="M518" s="164"/>
      <c r="N518" s="17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spans="1:26" x14ac:dyDescent="0.25">
      <c r="A519" s="293" t="s">
        <v>680</v>
      </c>
      <c r="B519" s="168"/>
      <c r="C519" s="189"/>
      <c r="D519" s="189"/>
      <c r="E519" s="177"/>
      <c r="F519" s="177"/>
      <c r="G519" s="162"/>
      <c r="H519" s="163"/>
      <c r="I519" s="169"/>
      <c r="J519" s="163"/>
      <c r="K519" s="169"/>
      <c r="L519" s="163"/>
      <c r="M519" s="164"/>
      <c r="N519" s="171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25">
      <c r="A520" s="180"/>
      <c r="B520" s="168"/>
      <c r="C520" s="189"/>
      <c r="D520" s="189"/>
      <c r="E520" s="177"/>
      <c r="F520" s="177"/>
      <c r="G520" s="162"/>
      <c r="H520" s="163"/>
      <c r="I520" s="169"/>
      <c r="J520" s="163"/>
      <c r="K520" s="169"/>
      <c r="L520" s="163"/>
      <c r="M520" s="164"/>
      <c r="N520" s="171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25">
      <c r="A521" s="167" t="s">
        <v>24</v>
      </c>
      <c r="B521" s="168"/>
      <c r="C521" s="189"/>
      <c r="D521" s="189"/>
      <c r="E521" s="177"/>
      <c r="F521" s="177"/>
      <c r="G521" s="162"/>
      <c r="H521" s="163"/>
      <c r="I521" s="169"/>
      <c r="J521" s="163"/>
      <c r="K521" s="169"/>
      <c r="L521" s="163"/>
      <c r="M521" s="164"/>
      <c r="N521" s="171">
        <v>-72.250223657669267</v>
      </c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25">
      <c r="A522" s="167" t="s">
        <v>25</v>
      </c>
      <c r="B522" s="168"/>
      <c r="C522" s="189"/>
      <c r="D522" s="189"/>
      <c r="E522" s="177"/>
      <c r="F522" s="177"/>
      <c r="G522" s="162"/>
      <c r="H522" s="163"/>
      <c r="I522" s="169"/>
      <c r="J522" s="163"/>
      <c r="K522" s="169"/>
      <c r="L522" s="163"/>
      <c r="M522" s="164"/>
      <c r="N522" s="171">
        <v>306.21336882619653</v>
      </c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25">
      <c r="A523" s="167" t="s">
        <v>26</v>
      </c>
      <c r="B523" s="168"/>
      <c r="C523" s="189"/>
      <c r="D523" s="189"/>
      <c r="E523" s="177"/>
      <c r="F523" s="177"/>
      <c r="G523" s="162"/>
      <c r="H523" s="163"/>
      <c r="I523" s="169"/>
      <c r="J523" s="163"/>
      <c r="K523" s="169"/>
      <c r="L523" s="163"/>
      <c r="M523" s="164"/>
      <c r="N523" s="171">
        <v>-34.818035006435821</v>
      </c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25">
      <c r="A524" s="167" t="s">
        <v>27</v>
      </c>
      <c r="B524" s="168"/>
      <c r="C524" s="189"/>
      <c r="D524" s="189"/>
      <c r="E524" s="177"/>
      <c r="F524" s="177"/>
      <c r="G524" s="162"/>
      <c r="H524" s="163"/>
      <c r="I524" s="169"/>
      <c r="J524" s="163"/>
      <c r="K524" s="169"/>
      <c r="L524" s="163"/>
      <c r="M524" s="164"/>
      <c r="N524" s="171">
        <v>-41.314334712689742</v>
      </c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25">
      <c r="A525" s="167" t="s">
        <v>28</v>
      </c>
      <c r="B525" s="168"/>
      <c r="C525" s="189"/>
      <c r="D525" s="189"/>
      <c r="E525" s="177"/>
      <c r="F525" s="177"/>
      <c r="G525" s="162"/>
      <c r="H525" s="163"/>
      <c r="I525" s="169"/>
      <c r="J525" s="163"/>
      <c r="K525" s="169"/>
      <c r="L525" s="163"/>
      <c r="M525" s="164"/>
      <c r="N525" s="171">
        <v>-14.152066831891716</v>
      </c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25">
      <c r="A526" s="167" t="s">
        <v>29</v>
      </c>
      <c r="B526" s="168"/>
      <c r="C526" s="189"/>
      <c r="D526" s="189"/>
      <c r="E526" s="177"/>
      <c r="F526" s="177"/>
      <c r="G526" s="162"/>
      <c r="H526" s="163"/>
      <c r="I526" s="169"/>
      <c r="J526" s="163"/>
      <c r="K526" s="169"/>
      <c r="L526" s="163"/>
      <c r="M526" s="164"/>
      <c r="N526" s="171">
        <v>-8.7619521802698728</v>
      </c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25">
      <c r="A527" s="167" t="s">
        <v>30</v>
      </c>
      <c r="B527" s="168"/>
      <c r="C527" s="189"/>
      <c r="D527" s="189"/>
      <c r="E527" s="177"/>
      <c r="F527" s="177"/>
      <c r="G527" s="162"/>
      <c r="H527" s="163"/>
      <c r="I527" s="169"/>
      <c r="J527" s="163"/>
      <c r="K527" s="169"/>
      <c r="L527" s="163"/>
      <c r="M527" s="164"/>
      <c r="N527" s="171">
        <v>-57.183526261389488</v>
      </c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25">
      <c r="A528" s="167" t="s">
        <v>31</v>
      </c>
      <c r="B528" s="168"/>
      <c r="C528" s="189"/>
      <c r="D528" s="189"/>
      <c r="E528" s="177"/>
      <c r="F528" s="177"/>
      <c r="G528" s="162"/>
      <c r="H528" s="163"/>
      <c r="I528" s="169"/>
      <c r="J528" s="163"/>
      <c r="K528" s="169"/>
      <c r="L528" s="163"/>
      <c r="M528" s="164"/>
      <c r="N528" s="171">
        <v>-1.7330174488588455</v>
      </c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25">
      <c r="A529" s="167" t="s">
        <v>32</v>
      </c>
      <c r="B529" s="168"/>
      <c r="C529" s="189"/>
      <c r="D529" s="189"/>
      <c r="E529" s="177"/>
      <c r="F529" s="177"/>
      <c r="G529" s="162"/>
      <c r="H529" s="163"/>
      <c r="I529" s="169"/>
      <c r="J529" s="163"/>
      <c r="K529" s="169"/>
      <c r="L529" s="163"/>
      <c r="M529" s="164"/>
      <c r="N529" s="171">
        <v>-2.1106731447334823</v>
      </c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25">
      <c r="A530" s="167" t="s">
        <v>33</v>
      </c>
      <c r="B530" s="168"/>
      <c r="C530" s="189"/>
      <c r="D530" s="189"/>
      <c r="E530" s="177"/>
      <c r="F530" s="177"/>
      <c r="G530" s="162"/>
      <c r="H530" s="163"/>
      <c r="I530" s="169"/>
      <c r="J530" s="163"/>
      <c r="K530" s="169"/>
      <c r="L530" s="163"/>
      <c r="M530" s="164"/>
      <c r="N530" s="171">
        <v>-65.098790232237661</v>
      </c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25">
      <c r="A531" s="167" t="s">
        <v>34</v>
      </c>
      <c r="B531" s="168"/>
      <c r="C531" s="189"/>
      <c r="D531" s="189"/>
      <c r="E531" s="177"/>
      <c r="F531" s="177"/>
      <c r="G531" s="162"/>
      <c r="H531" s="163"/>
      <c r="I531" s="169"/>
      <c r="J531" s="163"/>
      <c r="K531" s="169"/>
      <c r="L531" s="163"/>
      <c r="M531" s="164"/>
      <c r="N531" s="171">
        <v>-8.6411076689073525</v>
      </c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25">
      <c r="A532" s="180"/>
      <c r="B532" s="168"/>
      <c r="C532" s="189"/>
      <c r="D532" s="189"/>
      <c r="E532" s="177"/>
      <c r="F532" s="177"/>
      <c r="G532" s="162"/>
      <c r="H532" s="163"/>
      <c r="I532" s="169"/>
      <c r="J532" s="163"/>
      <c r="K532" s="169"/>
      <c r="L532" s="163"/>
      <c r="M532" s="164"/>
      <c r="N532" s="171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25">
      <c r="A533" s="145"/>
      <c r="B533" s="176" t="s">
        <v>35</v>
      </c>
      <c r="C533" s="145"/>
      <c r="D533" s="145"/>
      <c r="E533" s="190">
        <f>SUM(E517+E504+E451+E404+E423+E400+E383+E243+E181+E86+E65+E27)</f>
        <v>1175</v>
      </c>
      <c r="F533" s="190">
        <f>SUM(F517+F504+F451+F404+F423+F400+F383+F243+F181+F86+F65+F27)</f>
        <v>30</v>
      </c>
      <c r="G533" s="190">
        <f>G517+G504+G451+G423+G404+G400+G383+G243+G181+G86+G65+G27</f>
        <v>1205</v>
      </c>
      <c r="H533" s="162"/>
      <c r="I533" s="190">
        <f>I517+I504+I451+I423+I404+I400+I383+I243+I181+I86+I65+I27</f>
        <v>987</v>
      </c>
      <c r="J533" s="162"/>
      <c r="K533" s="190">
        <f>K517+K504+K451+K423+K404+K400+K383+K243+K181+K86+K65+K27</f>
        <v>34943</v>
      </c>
      <c r="L533" s="162"/>
      <c r="M533" s="164"/>
      <c r="N533" s="190">
        <f>N517+N504+N451+N423+N404+N400+N383+N243+N181+N86+N65+N27+SUM(N521:N531)</f>
        <v>954021.07314309676</v>
      </c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25">
      <c r="A534" s="145"/>
      <c r="B534" s="176"/>
      <c r="C534" s="145"/>
      <c r="D534" s="145"/>
      <c r="E534" s="190"/>
      <c r="F534" s="190"/>
      <c r="G534" s="190"/>
      <c r="H534" s="162"/>
      <c r="I534" s="190"/>
      <c r="J534" s="162"/>
      <c r="K534" s="190"/>
      <c r="L534" s="162"/>
      <c r="M534" s="164"/>
      <c r="N534" s="190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25">
      <c r="A535" s="49"/>
      <c r="B535" s="50" t="s">
        <v>558</v>
      </c>
      <c r="C535" s="49"/>
      <c r="D535" s="49"/>
      <c r="E535" s="51">
        <f>E533-E517</f>
        <v>1156</v>
      </c>
      <c r="F535" s="52">
        <f>F504+F451+F423+F400+F383+F243+F181+F86+F65+F27</f>
        <v>30</v>
      </c>
      <c r="G535" s="53">
        <f>G504+G451+G423+G400+G383+G243+G181+G86+G65+G27</f>
        <v>1186</v>
      </c>
      <c r="H535" s="54">
        <f>H504+H451+H423+H400+H383+H243+H181+H86+H65+H27</f>
        <v>0.99999999999999989</v>
      </c>
      <c r="I535" s="55">
        <f>I504+I451+I423+I400+I383+I404+I243+I181+I86+I65+I27</f>
        <v>987</v>
      </c>
      <c r="J535" s="54">
        <f>J504+J451+J423+J400+J404+J383+J243+J181+J86+J65+J27</f>
        <v>1</v>
      </c>
      <c r="K535" s="55">
        <f>K504+K451+K423+K400+K383+K404+K243+K181+K86+K65+K27</f>
        <v>34835</v>
      </c>
      <c r="L535" s="54">
        <f>L504+L451+L423+L400+L383+L243+L181+L86+L65+L27</f>
        <v>0.99948327831204264</v>
      </c>
      <c r="M535" s="56">
        <f>M27+M65+M86+M181+M243+M383+M400+M404+M423+M451+M504</f>
        <v>1</v>
      </c>
      <c r="N535" s="57">
        <f>N27+N65+N86+N181+N243+N383+N400+N404+N423+N451+N504+SUM(N521:N531)</f>
        <v>948565</v>
      </c>
      <c r="P535" s="9"/>
    </row>
    <row r="536" spans="1:26" x14ac:dyDescent="0.25">
      <c r="B536" s="46"/>
      <c r="C536" s="36"/>
      <c r="D536" s="36"/>
      <c r="E536" s="41"/>
      <c r="F536" s="41"/>
      <c r="G536" s="42"/>
      <c r="H536" s="43"/>
      <c r="I536" s="9"/>
      <c r="J536" s="58"/>
      <c r="K536" s="9"/>
      <c r="L536" s="9"/>
      <c r="M536" s="44"/>
      <c r="N536" s="9"/>
      <c r="P536" s="9"/>
    </row>
    <row r="537" spans="1:26" x14ac:dyDescent="0.25">
      <c r="A537" s="9" t="s">
        <v>647</v>
      </c>
      <c r="B537" s="46"/>
      <c r="C537" s="36"/>
      <c r="D537" s="36"/>
      <c r="E537" s="41"/>
      <c r="F537" s="41"/>
      <c r="G537" s="42"/>
      <c r="H537" s="291"/>
      <c r="I537" s="9"/>
      <c r="J537" s="58"/>
      <c r="K537" s="9"/>
      <c r="L537" s="9"/>
      <c r="M537" s="44"/>
      <c r="N537" s="9"/>
    </row>
    <row r="538" spans="1:26" x14ac:dyDescent="0.25">
      <c r="B538" s="46"/>
      <c r="C538" s="287"/>
      <c r="D538" s="287"/>
      <c r="E538" s="288"/>
      <c r="F538" s="41"/>
      <c r="G538" s="289"/>
      <c r="H538" s="289"/>
      <c r="I538" s="292"/>
      <c r="J538" s="43"/>
      <c r="K538" s="9"/>
      <c r="L538" s="9"/>
      <c r="M538" s="44"/>
      <c r="N538" s="9"/>
    </row>
    <row r="539" spans="1:26" x14ac:dyDescent="0.25">
      <c r="C539" s="287"/>
      <c r="D539" s="287"/>
      <c r="E539" s="288"/>
      <c r="G539" s="290"/>
      <c r="H539" s="290"/>
      <c r="I539" s="292"/>
      <c r="K539" s="93" t="s">
        <v>646</v>
      </c>
      <c r="L539" s="43"/>
      <c r="M539" s="44"/>
      <c r="N539" s="9"/>
    </row>
    <row r="540" spans="1:26" x14ac:dyDescent="0.25">
      <c r="C540" s="287"/>
      <c r="D540" s="287"/>
      <c r="E540" s="288"/>
      <c r="G540" s="290"/>
      <c r="H540" s="290"/>
      <c r="I540" s="292"/>
      <c r="K540" t="s">
        <v>46</v>
      </c>
      <c r="L540" s="59" t="s">
        <v>559</v>
      </c>
      <c r="M540" s="59" t="s">
        <v>560</v>
      </c>
      <c r="N540" s="59" t="s">
        <v>561</v>
      </c>
    </row>
    <row r="541" spans="1:26" x14ac:dyDescent="0.25">
      <c r="C541" s="287"/>
      <c r="D541" s="287"/>
      <c r="E541" s="288"/>
      <c r="G541" s="290"/>
      <c r="H541" s="290"/>
      <c r="I541" s="292"/>
      <c r="K541" s="47" t="s">
        <v>24</v>
      </c>
      <c r="L541" s="60">
        <f>M451</f>
        <v>0.23095126299578098</v>
      </c>
      <c r="M541" s="61">
        <v>0.31919999999999998</v>
      </c>
      <c r="N541" s="62">
        <f t="shared" ref="N541:N551" si="104">L541-M541</f>
        <v>-8.8248737004219008E-2</v>
      </c>
    </row>
    <row r="542" spans="1:26" x14ac:dyDescent="0.25">
      <c r="C542" s="287"/>
      <c r="D542" s="287"/>
      <c r="E542" s="288"/>
      <c r="G542" s="290"/>
      <c r="H542" s="290"/>
      <c r="I542" s="292"/>
      <c r="K542" s="47" t="s">
        <v>25</v>
      </c>
      <c r="L542" s="60">
        <f>M27</f>
        <v>2.4418769705017107E-2</v>
      </c>
      <c r="M542" s="61">
        <v>1.8599999999999998E-2</v>
      </c>
      <c r="N542" s="60">
        <f t="shared" si="104"/>
        <v>5.8187697050171086E-3</v>
      </c>
    </row>
    <row r="543" spans="1:26" x14ac:dyDescent="0.25">
      <c r="C543" s="287"/>
      <c r="D543" s="287"/>
      <c r="E543" s="288"/>
      <c r="G543" s="290"/>
      <c r="H543" s="290"/>
      <c r="I543" s="292"/>
      <c r="K543" s="47" t="s">
        <v>26</v>
      </c>
      <c r="L543" s="60">
        <f>M243</f>
        <v>0.11232739437346582</v>
      </c>
      <c r="M543" s="61">
        <v>0.15809999999999999</v>
      </c>
      <c r="N543" s="62">
        <f t="shared" si="104"/>
        <v>-4.5772605626534166E-2</v>
      </c>
    </row>
    <row r="544" spans="1:26" x14ac:dyDescent="0.25">
      <c r="C544" s="287"/>
      <c r="D544" s="287"/>
      <c r="E544" s="288"/>
      <c r="G544" s="290"/>
      <c r="H544" s="290"/>
      <c r="I544" s="292"/>
      <c r="K544" s="47" t="s">
        <v>27</v>
      </c>
      <c r="L544" s="60">
        <f>M181</f>
        <v>0.13082955191501558</v>
      </c>
      <c r="M544" s="61">
        <v>0.1013</v>
      </c>
      <c r="N544" s="63">
        <f t="shared" si="104"/>
        <v>2.9529551915015578E-2</v>
      </c>
    </row>
    <row r="545" spans="1:14" x14ac:dyDescent="0.25">
      <c r="C545" s="287"/>
      <c r="D545" s="287"/>
      <c r="E545" s="288"/>
      <c r="G545" s="290"/>
      <c r="H545" s="290"/>
      <c r="I545" s="292"/>
      <c r="K545" s="47" t="s">
        <v>28</v>
      </c>
      <c r="L545" s="60">
        <f>M65</f>
        <v>4.6243703896746653E-2</v>
      </c>
      <c r="M545" s="61">
        <v>4.6399999999999997E-2</v>
      </c>
      <c r="N545" s="60">
        <f t="shared" si="104"/>
        <v>-1.5629610325334359E-4</v>
      </c>
    </row>
    <row r="546" spans="1:14" x14ac:dyDescent="0.25">
      <c r="C546" s="287"/>
      <c r="D546" s="287"/>
      <c r="E546" s="288"/>
      <c r="G546" s="290"/>
      <c r="H546" s="290"/>
      <c r="I546" s="292"/>
      <c r="K546" s="47" t="s">
        <v>29</v>
      </c>
      <c r="L546" s="60">
        <f>M86</f>
        <v>2.6378546435415918E-2</v>
      </c>
      <c r="M546" s="61">
        <v>3.5700000000000003E-2</v>
      </c>
      <c r="N546" s="60">
        <f t="shared" si="104"/>
        <v>-9.3214535645840847E-3</v>
      </c>
    </row>
    <row r="547" spans="1:14" x14ac:dyDescent="0.25">
      <c r="C547" s="287"/>
      <c r="D547" s="287"/>
      <c r="E547" s="288"/>
      <c r="G547" s="290"/>
      <c r="H547" s="290"/>
      <c r="I547" s="292"/>
      <c r="K547" s="47" t="s">
        <v>30</v>
      </c>
      <c r="L547" s="60">
        <f>M383</f>
        <v>0.18275733436757213</v>
      </c>
      <c r="M547" s="61">
        <v>0.1812</v>
      </c>
      <c r="N547" s="60">
        <f t="shared" si="104"/>
        <v>1.5573343675721329E-3</v>
      </c>
    </row>
    <row r="548" spans="1:14" x14ac:dyDescent="0.25">
      <c r="C548" s="287"/>
      <c r="D548" s="287"/>
      <c r="E548" s="288"/>
      <c r="G548" s="290"/>
      <c r="H548" s="290"/>
      <c r="I548" s="292"/>
      <c r="K548" s="47" t="s">
        <v>31</v>
      </c>
      <c r="L548" s="60">
        <f>M404</f>
        <v>6.2512679182756053E-3</v>
      </c>
      <c r="M548" s="61">
        <v>1.6000000000000001E-3</v>
      </c>
      <c r="N548" s="60">
        <f t="shared" si="104"/>
        <v>4.6512679182756055E-3</v>
      </c>
    </row>
    <row r="549" spans="1:14" x14ac:dyDescent="0.25">
      <c r="K549" s="47" t="s">
        <v>32</v>
      </c>
      <c r="L549" s="60">
        <f>M400</f>
        <v>6.3570884698783319E-3</v>
      </c>
      <c r="M549" s="61">
        <v>8.3999999999999995E-3</v>
      </c>
      <c r="N549" s="60">
        <f t="shared" si="104"/>
        <v>-2.0429115301216676E-3</v>
      </c>
    </row>
    <row r="550" spans="1:14" x14ac:dyDescent="0.25">
      <c r="E550" s="287"/>
      <c r="K550" s="47" t="s">
        <v>33</v>
      </c>
      <c r="L550" s="60">
        <f>M504</f>
        <v>0.20732172261700924</v>
      </c>
      <c r="M550" s="61">
        <v>0.1082</v>
      </c>
      <c r="N550" s="63">
        <f t="shared" si="104"/>
        <v>9.9121722617009231E-2</v>
      </c>
    </row>
    <row r="551" spans="1:14" x14ac:dyDescent="0.25">
      <c r="K551" s="47" t="s">
        <v>34</v>
      </c>
      <c r="L551" s="60">
        <f>M423</f>
        <v>2.6163357305822667E-2</v>
      </c>
      <c r="M551" s="61">
        <v>2.1299999999999999E-2</v>
      </c>
      <c r="N551" s="60">
        <f t="shared" si="104"/>
        <v>4.863357305822668E-3</v>
      </c>
    </row>
    <row r="553" spans="1:14" x14ac:dyDescent="0.25">
      <c r="K553" t="s">
        <v>645</v>
      </c>
    </row>
    <row r="554" spans="1:14" x14ac:dyDescent="0.25">
      <c r="A554" s="92" t="s">
        <v>642</v>
      </c>
    </row>
  </sheetData>
  <mergeCells count="3">
    <mergeCell ref="G1:H1"/>
    <mergeCell ref="I1:J1"/>
    <mergeCell ref="K1:L1"/>
  </mergeCells>
  <pageMargins left="0.37" right="0.75" top="0.41" bottom="0.39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B29E-CC15-4120-A1F3-C78DBF4E27D8}">
  <dimension ref="A1:Q76"/>
  <sheetViews>
    <sheetView zoomScaleNormal="100" workbookViewId="0"/>
  </sheetViews>
  <sheetFormatPr defaultColWidth="12.7109375" defaultRowHeight="15" customHeight="1" x14ac:dyDescent="0.25"/>
  <cols>
    <col min="1" max="1" width="10" customWidth="1"/>
    <col min="2" max="4" width="12.42578125" customWidth="1"/>
    <col min="5" max="5" width="8.7109375" customWidth="1"/>
    <col min="6" max="6" width="9.5703125" bestFit="1" customWidth="1"/>
    <col min="7" max="7" width="8.7109375" customWidth="1"/>
    <col min="8" max="8" width="13.42578125" customWidth="1"/>
    <col min="9" max="9" width="8.7109375" customWidth="1"/>
    <col min="10" max="10" width="40.28515625" customWidth="1"/>
    <col min="11" max="11" width="39.42578125" customWidth="1"/>
    <col min="12" max="12" width="21" customWidth="1"/>
    <col min="13" max="13" width="26.5703125" customWidth="1"/>
    <col min="14" max="14" width="16.28515625" customWidth="1"/>
    <col min="15" max="15" width="24" customWidth="1"/>
    <col min="16" max="17" width="14.42578125" customWidth="1"/>
  </cols>
  <sheetData>
    <row r="1" spans="1:17" ht="18" x14ac:dyDescent="0.25">
      <c r="A1" s="64">
        <f>D16/C16</f>
        <v>4.1388413211977468</v>
      </c>
      <c r="B1" s="9"/>
      <c r="C1" s="9"/>
      <c r="D1" s="9"/>
      <c r="E1" s="9"/>
      <c r="F1" s="9"/>
      <c r="G1" s="9"/>
      <c r="H1" s="9"/>
      <c r="I1" s="9"/>
      <c r="J1" s="9"/>
      <c r="K1" s="9"/>
      <c r="L1" s="65"/>
      <c r="M1" s="58"/>
      <c r="N1" s="9"/>
      <c r="O1" s="9"/>
      <c r="P1" s="9"/>
      <c r="Q1" s="9"/>
    </row>
    <row r="2" spans="1:17" ht="12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65"/>
      <c r="M2" s="235"/>
      <c r="N2" s="236" t="s">
        <v>562</v>
      </c>
      <c r="O2" s="237">
        <v>527035.91500000004</v>
      </c>
      <c r="P2" s="9"/>
      <c r="Q2" s="9"/>
    </row>
    <row r="3" spans="1:17" ht="14.25" thickBot="1" x14ac:dyDescent="0.3">
      <c r="A3" s="298" t="s">
        <v>660</v>
      </c>
      <c r="B3" s="299"/>
      <c r="C3" s="299"/>
      <c r="D3" s="299"/>
      <c r="E3" s="9"/>
      <c r="F3" s="9"/>
      <c r="G3" s="9"/>
      <c r="H3" s="66"/>
      <c r="I3" s="9"/>
      <c r="J3" s="263" t="s">
        <v>662</v>
      </c>
      <c r="K3" s="9"/>
      <c r="L3" s="65"/>
      <c r="M3" s="58"/>
      <c r="N3" s="9"/>
      <c r="O3" s="9"/>
      <c r="P3" s="9"/>
      <c r="Q3" s="9"/>
    </row>
    <row r="4" spans="1:17" ht="13.5" x14ac:dyDescent="0.25">
      <c r="A4" s="191" t="s">
        <v>659</v>
      </c>
      <c r="B4" s="192" t="s">
        <v>563</v>
      </c>
      <c r="C4" s="193" t="s">
        <v>564</v>
      </c>
      <c r="D4" s="194" t="s">
        <v>35</v>
      </c>
      <c r="E4" s="202" t="s">
        <v>560</v>
      </c>
      <c r="F4" s="202" t="s">
        <v>661</v>
      </c>
      <c r="G4" s="9"/>
      <c r="H4" s="66"/>
      <c r="I4" s="9"/>
      <c r="J4" s="203" t="s">
        <v>46</v>
      </c>
      <c r="K4" s="204" t="s">
        <v>47</v>
      </c>
      <c r="L4" s="205" t="s">
        <v>565</v>
      </c>
      <c r="M4" s="206" t="s">
        <v>566</v>
      </c>
      <c r="N4" s="207" t="s">
        <v>53</v>
      </c>
      <c r="O4" s="207" t="s">
        <v>681</v>
      </c>
      <c r="P4" s="9"/>
      <c r="Q4" s="9"/>
    </row>
    <row r="5" spans="1:17" ht="13.5" x14ac:dyDescent="0.25">
      <c r="A5" s="133" t="s">
        <v>24</v>
      </c>
      <c r="B5" s="195">
        <f t="shared" ref="B5:B15" si="0">C5/$C$16</f>
        <v>6.5377452636707243E-3</v>
      </c>
      <c r="C5" s="196">
        <f>SUMIFS(M:M,$J:$J,"Multnomah County District Attorney (MCDA)",$K:$K,"All Records Actions Total")</f>
        <v>832</v>
      </c>
      <c r="D5" s="197">
        <f>SUMIFS(O:O,$J:$J,"Multnomah County District Attorney (MCDA)",$K:$K,"All Records Actions Total")</f>
        <v>3443.5159792365262</v>
      </c>
      <c r="E5" s="67">
        <v>0</v>
      </c>
      <c r="F5" s="67">
        <f>B5-E5</f>
        <v>6.5377452636707243E-3</v>
      </c>
      <c r="G5" s="9"/>
      <c r="H5" s="66"/>
      <c r="I5" s="9"/>
      <c r="J5" s="208" t="s">
        <v>567</v>
      </c>
      <c r="K5" s="209"/>
      <c r="L5" s="210"/>
      <c r="M5" s="211"/>
      <c r="N5" s="209"/>
      <c r="O5" s="212"/>
      <c r="P5" s="9"/>
      <c r="Q5" s="9"/>
    </row>
    <row r="6" spans="1:17" x14ac:dyDescent="0.25">
      <c r="A6" s="133" t="s">
        <v>25</v>
      </c>
      <c r="B6" s="195">
        <f t="shared" si="0"/>
        <v>8.722232262829932E-4</v>
      </c>
      <c r="C6" s="196">
        <f>SUMIFS(M:M,$J:$J,"Department of County Assets",$K:$K,"All Records Actions Total")</f>
        <v>111</v>
      </c>
      <c r="D6" s="197">
        <f>SUMIFS(O:O,$J:$J,"Department of County Assets",$K:$K,"All Records Actions Total")</f>
        <v>459.41138665295</v>
      </c>
      <c r="E6" s="67">
        <v>0</v>
      </c>
      <c r="F6" s="67">
        <f t="shared" ref="F6:F15" si="1">B6-E6</f>
        <v>8.722232262829932E-4</v>
      </c>
      <c r="G6" s="9"/>
      <c r="H6" s="66"/>
      <c r="I6" s="9"/>
      <c r="J6" s="213" t="s">
        <v>529</v>
      </c>
      <c r="K6" s="238" t="s">
        <v>568</v>
      </c>
      <c r="L6" s="239"/>
      <c r="M6" s="240">
        <f>SUM(M7:M10)</f>
        <v>20355</v>
      </c>
      <c r="N6" s="241">
        <f t="shared" ref="N6:N9" si="2">M6/$M$63</f>
        <v>0.15984890724758322</v>
      </c>
      <c r="O6" s="242">
        <f t="shared" ref="O6:O9" si="3">N6*$O$2</f>
        <v>84246.115092980152</v>
      </c>
      <c r="P6" s="9"/>
      <c r="Q6" s="9"/>
    </row>
    <row r="7" spans="1:17" x14ac:dyDescent="0.25">
      <c r="A7" s="133" t="s">
        <v>26</v>
      </c>
      <c r="B7" s="195">
        <f t="shared" si="0"/>
        <v>1.3821987883169235E-2</v>
      </c>
      <c r="C7" s="196">
        <f>SUMIFS(M:M,$J:$J,"Department of County Human Services",$K:$K,"All Records Actions Total")</f>
        <v>1759</v>
      </c>
      <c r="D7" s="197">
        <f>SUMIFS(O:O,$J:$J,"Department of County Human Services",$K:$K,"All Records Actions Total")</f>
        <v>7280.2218839868392</v>
      </c>
      <c r="E7" s="67">
        <v>0</v>
      </c>
      <c r="F7" s="68">
        <f t="shared" si="1"/>
        <v>1.3821987883169235E-2</v>
      </c>
      <c r="G7" s="9"/>
      <c r="H7" s="66"/>
      <c r="I7" s="9"/>
      <c r="J7" s="214" t="s">
        <v>529</v>
      </c>
      <c r="K7" s="243" t="s">
        <v>522</v>
      </c>
      <c r="L7" s="244" t="s">
        <v>569</v>
      </c>
      <c r="M7" s="245">
        <v>9088</v>
      </c>
      <c r="N7" s="246">
        <f t="shared" si="2"/>
        <v>7.1368551661313506E-2</v>
      </c>
      <c r="O7" s="247">
        <f t="shared" si="3"/>
        <v>37613.789927045138</v>
      </c>
      <c r="P7" s="9"/>
      <c r="Q7" s="9"/>
    </row>
    <row r="8" spans="1:17" x14ac:dyDescent="0.25">
      <c r="A8" s="133" t="s">
        <v>27</v>
      </c>
      <c r="B8" s="195">
        <f t="shared" si="0"/>
        <v>0.72256229323987708</v>
      </c>
      <c r="C8" s="196">
        <f>SUMIFS(M:M,$J:$J,"Department of Community Justice",$K:$K,"All Records Actions Total")</f>
        <v>91954</v>
      </c>
      <c r="D8" s="197">
        <f>SUMIFS(O:O,$J:$J,"Department of Community Justice",$K:$K,"All Records Actions Total")</f>
        <v>380583.01484941773</v>
      </c>
      <c r="E8" s="67">
        <v>0.81145</v>
      </c>
      <c r="F8" s="69">
        <f t="shared" si="1"/>
        <v>-8.888770676012292E-2</v>
      </c>
      <c r="G8" s="9"/>
      <c r="H8" s="66"/>
      <c r="I8" s="9"/>
      <c r="J8" s="214" t="s">
        <v>529</v>
      </c>
      <c r="K8" s="243" t="s">
        <v>570</v>
      </c>
      <c r="L8" s="244" t="s">
        <v>571</v>
      </c>
      <c r="M8" s="245">
        <v>9618</v>
      </c>
      <c r="N8" s="246">
        <f t="shared" si="2"/>
        <v>7.55306701010688E-2</v>
      </c>
      <c r="O8" s="247">
        <f t="shared" si="3"/>
        <v>39807.375827279939</v>
      </c>
      <c r="P8" s="9"/>
      <c r="Q8" s="9"/>
    </row>
    <row r="9" spans="1:17" x14ac:dyDescent="0.25">
      <c r="A9" s="133" t="s">
        <v>28</v>
      </c>
      <c r="B9" s="195">
        <f t="shared" si="0"/>
        <v>7.1907340033474515E-2</v>
      </c>
      <c r="C9" s="196">
        <f>SUMIFS(M:M,$J:$J,"Department of County Management",$K:$K,"All Records Actions Total")</f>
        <v>9151</v>
      </c>
      <c r="D9" s="197">
        <f>SUMIFS(O:O,$J:$J,"Department of County Management",$K:$K,"All Records Actions Total")</f>
        <v>37874.536930280592</v>
      </c>
      <c r="E9" s="67">
        <v>6.4799999999999996E-2</v>
      </c>
      <c r="F9" s="67">
        <f t="shared" si="1"/>
        <v>7.1073400334745185E-3</v>
      </c>
      <c r="G9" s="9"/>
      <c r="H9" s="66"/>
      <c r="I9" s="9"/>
      <c r="J9" s="214" t="s">
        <v>529</v>
      </c>
      <c r="K9" s="243" t="s">
        <v>572</v>
      </c>
      <c r="L9" s="244" t="s">
        <v>573</v>
      </c>
      <c r="M9" s="245">
        <v>1649</v>
      </c>
      <c r="N9" s="246">
        <f t="shared" si="2"/>
        <v>1.294968548520092E-2</v>
      </c>
      <c r="O9" s="247">
        <f t="shared" si="3"/>
        <v>6824.9493386550866</v>
      </c>
      <c r="P9" s="9"/>
      <c r="Q9" s="9"/>
    </row>
    <row r="10" spans="1:17" x14ac:dyDescent="0.25">
      <c r="A10" s="133" t="s">
        <v>29</v>
      </c>
      <c r="B10" s="195">
        <f t="shared" si="0"/>
        <v>7.8578669034503896E-5</v>
      </c>
      <c r="C10" s="196">
        <f>SUMIFS(M:M,$J:$J,"Department of Community Services",$K:$K,"All Records Actions Total")</f>
        <v>10</v>
      </c>
      <c r="D10" s="197">
        <f>SUMIFS(O:O,$J:$J,"Department of Community Services",$K:$K,"All Records Actions Total")</f>
        <v>41.388413211977479</v>
      </c>
      <c r="E10" s="67">
        <v>3.5E-4</v>
      </c>
      <c r="F10" s="67">
        <f t="shared" si="1"/>
        <v>-2.714213309654961E-4</v>
      </c>
      <c r="G10" s="9"/>
      <c r="H10" s="66"/>
      <c r="I10" s="9"/>
      <c r="J10" s="218"/>
      <c r="K10" s="248"/>
      <c r="L10" s="249"/>
      <c r="M10" s="250"/>
      <c r="N10" s="251"/>
      <c r="O10" s="252"/>
      <c r="P10" s="9"/>
      <c r="Q10" s="9"/>
    </row>
    <row r="11" spans="1:17" ht="13.5" x14ac:dyDescent="0.25">
      <c r="A11" s="133" t="s">
        <v>30</v>
      </c>
      <c r="B11" s="195">
        <f t="shared" si="0"/>
        <v>1.6399368227500963E-2</v>
      </c>
      <c r="C11" s="196">
        <f>SUMIFS(M:M,$J:$J,"Health Department",$K:$K,"All Records Actions Total")</f>
        <v>2087</v>
      </c>
      <c r="D11" s="197">
        <f>SUMIFS(O:O,$J:$J,"Health Department",$K:$K,"All Records Actions Total")</f>
        <v>8637.7618373396999</v>
      </c>
      <c r="E11" s="67">
        <v>9.2899999999999996E-3</v>
      </c>
      <c r="F11" s="67">
        <f t="shared" si="1"/>
        <v>7.1093682275009638E-3</v>
      </c>
      <c r="G11" s="9"/>
      <c r="H11" s="66"/>
      <c r="I11" s="9"/>
      <c r="J11" s="208" t="s">
        <v>574</v>
      </c>
      <c r="K11" s="253"/>
      <c r="L11" s="254"/>
      <c r="M11" s="255"/>
      <c r="N11" s="256"/>
      <c r="O11" s="257"/>
      <c r="P11" s="9"/>
      <c r="Q11" s="9"/>
    </row>
    <row r="12" spans="1:17" x14ac:dyDescent="0.25">
      <c r="A12" s="133" t="s">
        <v>31</v>
      </c>
      <c r="B12" s="195">
        <f t="shared" si="0"/>
        <v>0</v>
      </c>
      <c r="C12" s="196">
        <f>SUMIFS(M:M,$J:$J,"Department of Homeless Services",$K:$K,"All Records Actions Total")</f>
        <v>0</v>
      </c>
      <c r="D12" s="197">
        <f>SUMIFS(O:O,$J:$J,"Department of Homeless Services",$K:$K,"All Records Actions Total")</f>
        <v>0</v>
      </c>
      <c r="E12" s="67">
        <v>0</v>
      </c>
      <c r="F12" s="67">
        <f t="shared" si="1"/>
        <v>0</v>
      </c>
      <c r="G12" s="9"/>
      <c r="H12" s="66"/>
      <c r="I12" s="9"/>
      <c r="J12" s="213" t="s">
        <v>294</v>
      </c>
      <c r="K12" s="238" t="s">
        <v>568</v>
      </c>
      <c r="L12" s="239"/>
      <c r="M12" s="240">
        <f>SUM(M13:M15)</f>
        <v>2087</v>
      </c>
      <c r="N12" s="241">
        <f t="shared" ref="N12:N15" si="4">M12/$M$63</f>
        <v>1.6389322988243978E-2</v>
      </c>
      <c r="O12" s="242">
        <f t="shared" ref="O12:O15" si="5">N12*$O$2</f>
        <v>8637.7618373396999</v>
      </c>
      <c r="P12" s="9"/>
      <c r="Q12" s="9"/>
    </row>
    <row r="13" spans="1:17" x14ac:dyDescent="0.25">
      <c r="A13" s="133" t="s">
        <v>32</v>
      </c>
      <c r="B13" s="195">
        <f t="shared" si="0"/>
        <v>5.8305372423601886E-3</v>
      </c>
      <c r="C13" s="196">
        <f>SUMIFS(M:M,$J:$J,"Library",$K:$K,"All Records Actions Total")</f>
        <v>742</v>
      </c>
      <c r="D13" s="197">
        <f>SUMIFS(O:O,$J:$J,"Library",$K:$K,"All Records Actions Total")</f>
        <v>3071.0202603287289</v>
      </c>
      <c r="E13" s="67">
        <v>0</v>
      </c>
      <c r="F13" s="67">
        <f t="shared" si="1"/>
        <v>5.8305372423601886E-3</v>
      </c>
      <c r="G13" s="9"/>
      <c r="H13" s="66"/>
      <c r="I13" s="9"/>
      <c r="J13" s="222" t="s">
        <v>294</v>
      </c>
      <c r="K13" s="238" t="s">
        <v>575</v>
      </c>
      <c r="L13" s="244" t="s">
        <v>576</v>
      </c>
      <c r="M13" s="239">
        <v>0</v>
      </c>
      <c r="N13" s="246">
        <f t="shared" si="4"/>
        <v>0</v>
      </c>
      <c r="O13" s="247">
        <f t="shared" si="5"/>
        <v>0</v>
      </c>
      <c r="P13" s="9"/>
      <c r="Q13" s="9"/>
    </row>
    <row r="14" spans="1:17" x14ac:dyDescent="0.25">
      <c r="A14" s="133" t="s">
        <v>33</v>
      </c>
      <c r="B14" s="195">
        <f t="shared" si="0"/>
        <v>0.15994688081973268</v>
      </c>
      <c r="C14" s="196">
        <f>SUMIFS(M:M,$J:$J,"Multnomah County Sheriff's Office",$K:$K,"All Records Actions Total")</f>
        <v>20355</v>
      </c>
      <c r="D14" s="197">
        <f>SUMIFS(O:O,$J:$J,"Multnomah County Sheriff's Office",$K:$K,"All Records Actions Total")</f>
        <v>84246.115092980152</v>
      </c>
      <c r="E14" s="67">
        <v>0.11409999999999999</v>
      </c>
      <c r="F14" s="68">
        <f t="shared" si="1"/>
        <v>4.5846880819732691E-2</v>
      </c>
      <c r="G14" s="9"/>
      <c r="H14" s="66"/>
      <c r="I14" s="9"/>
      <c r="J14" s="222" t="s">
        <v>294</v>
      </c>
      <c r="K14" s="238" t="s">
        <v>344</v>
      </c>
      <c r="L14" s="244" t="s">
        <v>577</v>
      </c>
      <c r="M14" s="239">
        <v>966</v>
      </c>
      <c r="N14" s="246">
        <f t="shared" si="4"/>
        <v>7.5860498354785259E-3</v>
      </c>
      <c r="O14" s="247">
        <f t="shared" si="5"/>
        <v>3998.1207162770247</v>
      </c>
      <c r="P14" s="9"/>
      <c r="Q14" s="9"/>
    </row>
    <row r="15" spans="1:17" x14ac:dyDescent="0.25">
      <c r="A15" s="133" t="s">
        <v>34</v>
      </c>
      <c r="B15" s="195">
        <f t="shared" si="0"/>
        <v>2.0430453948971014E-3</v>
      </c>
      <c r="C15" s="196">
        <f>SUMIFS(M:M,$J:$J,"Non-Departmental",$K:$K,"All Records Actions Total")</f>
        <v>260</v>
      </c>
      <c r="D15" s="197">
        <f>SUMIFS(O:O,$J:$J,"Non-Departmental",$K:$K,"All Records Actions Total")</f>
        <v>1076.0987435114146</v>
      </c>
      <c r="E15" s="67">
        <v>0</v>
      </c>
      <c r="F15" s="67">
        <f t="shared" si="1"/>
        <v>2.0430453948971014E-3</v>
      </c>
      <c r="G15" s="9"/>
      <c r="H15" s="66"/>
      <c r="I15" s="9"/>
      <c r="J15" s="222" t="s">
        <v>294</v>
      </c>
      <c r="K15" s="238" t="s">
        <v>578</v>
      </c>
      <c r="L15" s="244" t="s">
        <v>579</v>
      </c>
      <c r="M15" s="239">
        <v>1121</v>
      </c>
      <c r="N15" s="246">
        <f t="shared" si="4"/>
        <v>8.8032731527654534E-3</v>
      </c>
      <c r="O15" s="247">
        <f t="shared" si="5"/>
        <v>4639.6411210626757</v>
      </c>
      <c r="P15" s="9"/>
      <c r="Q15" s="9"/>
    </row>
    <row r="16" spans="1:17" x14ac:dyDescent="0.25">
      <c r="A16" s="198" t="s">
        <v>35</v>
      </c>
      <c r="B16" s="199">
        <f t="shared" ref="B16:D16" si="6">SUM(B5:B15)</f>
        <v>0.99999999999999989</v>
      </c>
      <c r="C16" s="200">
        <f t="shared" si="6"/>
        <v>127261</v>
      </c>
      <c r="D16" s="201">
        <f t="shared" si="6"/>
        <v>526713.08537694649</v>
      </c>
      <c r="E16" s="9"/>
      <c r="F16" s="9"/>
      <c r="G16" s="9"/>
      <c r="H16" s="66"/>
      <c r="I16" s="9"/>
      <c r="J16" s="225"/>
      <c r="K16" s="258"/>
      <c r="L16" s="249"/>
      <c r="M16" s="259"/>
      <c r="N16" s="251"/>
      <c r="O16" s="252"/>
      <c r="P16" s="9"/>
      <c r="Q16" s="9"/>
    </row>
    <row r="17" spans="1:17" ht="13.5" x14ac:dyDescent="0.25">
      <c r="D17" s="70"/>
      <c r="E17" s="9"/>
      <c r="F17" s="9"/>
      <c r="G17" s="9"/>
      <c r="H17" s="66"/>
      <c r="I17" s="9"/>
      <c r="J17" s="208" t="s">
        <v>580</v>
      </c>
      <c r="K17" s="253"/>
      <c r="L17" s="254"/>
      <c r="M17" s="255"/>
      <c r="N17" s="256"/>
      <c r="O17" s="257"/>
      <c r="P17" s="9"/>
      <c r="Q17" s="9"/>
    </row>
    <row r="18" spans="1:17" x14ac:dyDescent="0.25">
      <c r="E18" s="9"/>
      <c r="F18" s="9"/>
      <c r="G18" s="9"/>
      <c r="H18" s="66"/>
      <c r="I18" s="9"/>
      <c r="J18" s="213" t="s">
        <v>141</v>
      </c>
      <c r="K18" s="238" t="s">
        <v>568</v>
      </c>
      <c r="L18" s="239"/>
      <c r="M18" s="240">
        <f>SUM(M19:M22)</f>
        <v>91954</v>
      </c>
      <c r="N18" s="241">
        <f t="shared" ref="N18:N22" si="7">M18/$M$63</f>
        <v>0.72211969624388439</v>
      </c>
      <c r="O18" s="242">
        <f t="shared" ref="O18:O22" si="8">N18*$O$2</f>
        <v>380583.01484941773</v>
      </c>
      <c r="P18" s="9"/>
      <c r="Q18" s="9"/>
    </row>
    <row r="19" spans="1:17" x14ac:dyDescent="0.25">
      <c r="A19" s="18" t="s">
        <v>581</v>
      </c>
      <c r="B19" s="9"/>
      <c r="C19" s="9"/>
      <c r="D19" s="9"/>
      <c r="E19" s="9"/>
      <c r="F19" s="9"/>
      <c r="G19" s="9"/>
      <c r="H19" s="66"/>
      <c r="I19" s="9"/>
      <c r="J19" s="222" t="s">
        <v>141</v>
      </c>
      <c r="K19" s="238" t="s">
        <v>582</v>
      </c>
      <c r="L19" s="244" t="s">
        <v>583</v>
      </c>
      <c r="M19" s="239">
        <v>3464</v>
      </c>
      <c r="N19" s="246">
        <f t="shared" si="7"/>
        <v>2.7202977877947839E-2</v>
      </c>
      <c r="O19" s="247">
        <f t="shared" si="8"/>
        <v>14336.946336628998</v>
      </c>
      <c r="P19" s="9"/>
      <c r="Q19" s="9"/>
    </row>
    <row r="20" spans="1:17" x14ac:dyDescent="0.25">
      <c r="A20" s="18"/>
      <c r="B20" s="9"/>
      <c r="C20" s="9"/>
      <c r="D20" s="9"/>
      <c r="E20" s="9"/>
      <c r="F20" s="9"/>
      <c r="G20" s="9"/>
      <c r="H20" s="9"/>
      <c r="I20" s="9"/>
      <c r="J20" s="222" t="s">
        <v>141</v>
      </c>
      <c r="K20" s="238" t="s">
        <v>584</v>
      </c>
      <c r="L20" s="244" t="s">
        <v>585</v>
      </c>
      <c r="M20" s="239">
        <v>75338</v>
      </c>
      <c r="N20" s="246">
        <f t="shared" si="7"/>
        <v>0.5916333566307258</v>
      </c>
      <c r="O20" s="247">
        <f t="shared" si="8"/>
        <v>311812.02745639591</v>
      </c>
      <c r="P20" s="9"/>
      <c r="Q20" s="9"/>
    </row>
    <row r="21" spans="1:17" ht="15.75" customHeight="1" x14ac:dyDescent="0.25">
      <c r="A21" s="71" t="s">
        <v>545</v>
      </c>
      <c r="B21" s="71"/>
      <c r="C21" s="71"/>
      <c r="D21" s="9"/>
      <c r="E21" s="9"/>
      <c r="F21" s="9"/>
      <c r="G21" s="9"/>
      <c r="H21" s="9"/>
      <c r="I21" s="9"/>
      <c r="J21" s="222" t="s">
        <v>141</v>
      </c>
      <c r="K21" s="238" t="s">
        <v>189</v>
      </c>
      <c r="L21" s="260" t="s">
        <v>586</v>
      </c>
      <c r="M21" s="239">
        <v>682</v>
      </c>
      <c r="N21" s="246">
        <f t="shared" si="7"/>
        <v>5.3557825960624788E-3</v>
      </c>
      <c r="O21" s="247">
        <f t="shared" si="8"/>
        <v>2822.6897810568639</v>
      </c>
      <c r="P21" s="9"/>
      <c r="Q21" s="9"/>
    </row>
    <row r="22" spans="1:17" ht="15.75" customHeight="1" x14ac:dyDescent="0.25">
      <c r="A22" s="18" t="s">
        <v>587</v>
      </c>
      <c r="B22" s="9"/>
      <c r="C22" s="9"/>
      <c r="D22" s="9"/>
      <c r="E22" s="9"/>
      <c r="F22" s="9"/>
      <c r="G22" s="9"/>
      <c r="H22" s="9"/>
      <c r="I22" s="9"/>
      <c r="J22" s="222" t="s">
        <v>141</v>
      </c>
      <c r="K22" s="238" t="s">
        <v>588</v>
      </c>
      <c r="L22" s="260" t="s">
        <v>589</v>
      </c>
      <c r="M22" s="239">
        <v>12470</v>
      </c>
      <c r="N22" s="246">
        <f t="shared" si="7"/>
        <v>9.7927579139148263E-2</v>
      </c>
      <c r="O22" s="247">
        <f t="shared" si="8"/>
        <v>51611.351275335917</v>
      </c>
      <c r="P22" s="9"/>
      <c r="Q22" s="9"/>
    </row>
    <row r="23" spans="1:17" ht="15.75" customHeight="1" x14ac:dyDescent="0.25">
      <c r="A23" s="18" t="s">
        <v>590</v>
      </c>
      <c r="B23" s="9"/>
      <c r="C23" s="9"/>
      <c r="D23" s="9"/>
      <c r="E23" s="9"/>
      <c r="F23" s="9"/>
      <c r="G23" s="9"/>
      <c r="H23" s="9"/>
      <c r="I23" s="9"/>
      <c r="J23" s="225"/>
      <c r="K23" s="258"/>
      <c r="L23" s="249"/>
      <c r="M23" s="259"/>
      <c r="N23" s="251"/>
      <c r="O23" s="252"/>
      <c r="P23" s="9"/>
      <c r="Q23" s="9"/>
    </row>
    <row r="24" spans="1:17" ht="15.75" customHeight="1" x14ac:dyDescent="0.25">
      <c r="A24" s="18" t="s">
        <v>591</v>
      </c>
      <c r="B24" s="9"/>
      <c r="C24" s="9"/>
      <c r="D24" s="9"/>
      <c r="E24" s="9"/>
      <c r="F24" s="9"/>
      <c r="G24" s="9"/>
      <c r="H24" s="9"/>
      <c r="I24" s="9"/>
      <c r="J24" s="208" t="s">
        <v>592</v>
      </c>
      <c r="K24" s="253"/>
      <c r="L24" s="254"/>
      <c r="M24" s="255"/>
      <c r="N24" s="256"/>
      <c r="O24" s="257"/>
      <c r="P24" s="9"/>
      <c r="Q24" s="9"/>
    </row>
    <row r="25" spans="1:17" ht="15.75" customHeight="1" x14ac:dyDescent="0.25">
      <c r="A25" s="18" t="s">
        <v>593</v>
      </c>
      <c r="B25" s="9"/>
      <c r="C25" s="9"/>
      <c r="D25" s="9"/>
      <c r="E25" s="9"/>
      <c r="F25" s="9"/>
      <c r="G25" s="9"/>
      <c r="H25" s="9"/>
      <c r="I25" s="9"/>
      <c r="J25" s="213" t="s">
        <v>83</v>
      </c>
      <c r="K25" s="238" t="s">
        <v>568</v>
      </c>
      <c r="L25" s="239"/>
      <c r="M25" s="240">
        <f>SUM(M26:M32)</f>
        <v>9151</v>
      </c>
      <c r="N25" s="241">
        <f t="shared" ref="N25:N30" si="9">M25/$M$63</f>
        <v>7.1863294041888182E-2</v>
      </c>
      <c r="O25" s="242">
        <f t="shared" ref="O25:O30" si="10">N25*$O$2</f>
        <v>37874.536930280592</v>
      </c>
      <c r="P25" s="9"/>
      <c r="Q25" s="9"/>
    </row>
    <row r="26" spans="1:17" ht="15.75" customHeight="1" x14ac:dyDescent="0.25">
      <c r="A26" s="18" t="s">
        <v>594</v>
      </c>
      <c r="B26" s="9"/>
      <c r="C26" s="9"/>
      <c r="D26" s="9"/>
      <c r="E26" s="9"/>
      <c r="F26" s="9"/>
      <c r="G26" s="9"/>
      <c r="H26" s="9"/>
      <c r="I26" s="9"/>
      <c r="J26" s="222" t="s">
        <v>83</v>
      </c>
      <c r="K26" s="238" t="s">
        <v>595</v>
      </c>
      <c r="L26" s="244" t="s">
        <v>596</v>
      </c>
      <c r="M26" s="239">
        <v>0</v>
      </c>
      <c r="N26" s="246">
        <f t="shared" si="9"/>
        <v>0</v>
      </c>
      <c r="O26" s="247">
        <f t="shared" si="10"/>
        <v>0</v>
      </c>
      <c r="P26" s="9"/>
      <c r="Q26" s="9"/>
    </row>
    <row r="27" spans="1:17" ht="15.75" customHeight="1" x14ac:dyDescent="0.25">
      <c r="A27" s="18" t="s">
        <v>597</v>
      </c>
      <c r="B27" s="9"/>
      <c r="C27" s="9"/>
      <c r="D27" s="9"/>
      <c r="E27" s="9"/>
      <c r="F27" s="9"/>
      <c r="G27" s="9"/>
      <c r="H27" s="9"/>
      <c r="I27" s="9"/>
      <c r="J27" s="222" t="s">
        <v>83</v>
      </c>
      <c r="K27" s="238" t="s">
        <v>114</v>
      </c>
      <c r="L27" s="244" t="s">
        <v>598</v>
      </c>
      <c r="M27" s="239">
        <v>7177</v>
      </c>
      <c r="N27" s="246">
        <f t="shared" si="9"/>
        <v>5.6361366117214678E-2</v>
      </c>
      <c r="O27" s="247">
        <f t="shared" si="10"/>
        <v>29704.464162236236</v>
      </c>
      <c r="P27" s="9"/>
      <c r="Q27" s="9"/>
    </row>
    <row r="28" spans="1:17" ht="15.75" customHeight="1" x14ac:dyDescent="0.25">
      <c r="A28" s="18" t="s">
        <v>599</v>
      </c>
      <c r="B28" s="9"/>
      <c r="C28" s="9"/>
      <c r="D28" s="9"/>
      <c r="E28" s="9"/>
      <c r="F28" s="9"/>
      <c r="G28" s="9"/>
      <c r="H28" s="9"/>
      <c r="I28" s="9"/>
      <c r="J28" s="222" t="s">
        <v>83</v>
      </c>
      <c r="K28" s="238" t="s">
        <v>113</v>
      </c>
      <c r="L28" s="244" t="s">
        <v>600</v>
      </c>
      <c r="M28" s="239">
        <v>1323</v>
      </c>
      <c r="N28" s="246">
        <f t="shared" si="9"/>
        <v>1.0389589992068416E-2</v>
      </c>
      <c r="O28" s="247">
        <f t="shared" si="10"/>
        <v>5475.687067944621</v>
      </c>
      <c r="P28" s="9"/>
      <c r="Q28" s="9"/>
    </row>
    <row r="29" spans="1:17" ht="15.75" customHeight="1" x14ac:dyDescent="0.25">
      <c r="A29" s="18" t="s">
        <v>601</v>
      </c>
      <c r="B29" s="9"/>
      <c r="C29" s="9"/>
      <c r="D29" s="9"/>
      <c r="E29" s="9"/>
      <c r="F29" s="9"/>
      <c r="G29" s="9"/>
      <c r="H29" s="9"/>
      <c r="I29" s="9"/>
      <c r="J29" s="222" t="s">
        <v>83</v>
      </c>
      <c r="K29" s="238" t="s">
        <v>117</v>
      </c>
      <c r="L29" s="244">
        <v>2199</v>
      </c>
      <c r="M29" s="239">
        <v>0</v>
      </c>
      <c r="N29" s="246">
        <f t="shared" si="9"/>
        <v>0</v>
      </c>
      <c r="O29" s="247">
        <f t="shared" si="10"/>
        <v>0</v>
      </c>
      <c r="P29" s="9"/>
      <c r="Q29" s="9"/>
    </row>
    <row r="30" spans="1:17" ht="15.75" customHeight="1" x14ac:dyDescent="0.3">
      <c r="A30" s="72"/>
      <c r="B30" s="72"/>
      <c r="C30" s="72"/>
      <c r="D30" s="9"/>
      <c r="E30" s="9"/>
      <c r="F30" s="9"/>
      <c r="G30" s="9"/>
      <c r="H30" s="9"/>
      <c r="I30" s="9"/>
      <c r="J30" s="222" t="s">
        <v>83</v>
      </c>
      <c r="K30" s="238" t="s">
        <v>107</v>
      </c>
      <c r="L30" s="244" t="s">
        <v>602</v>
      </c>
      <c r="M30" s="239">
        <v>0</v>
      </c>
      <c r="N30" s="246">
        <f t="shared" si="9"/>
        <v>0</v>
      </c>
      <c r="O30" s="247">
        <f t="shared" si="10"/>
        <v>0</v>
      </c>
      <c r="P30" s="9"/>
      <c r="Q30" s="9"/>
    </row>
    <row r="31" spans="1:17" ht="15.75" customHeight="1" x14ac:dyDescent="0.25">
      <c r="B31" s="9"/>
      <c r="C31" s="9"/>
      <c r="D31" s="9"/>
      <c r="E31" s="9"/>
      <c r="F31" s="9"/>
      <c r="G31" s="9"/>
      <c r="H31" s="9"/>
      <c r="I31" s="9"/>
      <c r="J31" s="222" t="s">
        <v>83</v>
      </c>
      <c r="K31" s="238" t="s">
        <v>106</v>
      </c>
      <c r="L31" s="244" t="s">
        <v>603</v>
      </c>
      <c r="M31" s="239">
        <v>0</v>
      </c>
      <c r="N31" s="246"/>
      <c r="O31" s="247"/>
      <c r="P31" s="9"/>
      <c r="Q31" s="9"/>
    </row>
    <row r="32" spans="1:17" ht="15.75" customHeight="1" x14ac:dyDescent="0.25">
      <c r="B32" s="9"/>
      <c r="C32" s="9"/>
      <c r="D32" s="9"/>
      <c r="E32" s="9"/>
      <c r="F32" s="9"/>
      <c r="G32" s="9"/>
      <c r="H32" s="9"/>
      <c r="I32" s="9"/>
      <c r="J32" s="222" t="s">
        <v>83</v>
      </c>
      <c r="K32" s="238" t="s">
        <v>604</v>
      </c>
      <c r="L32" s="260" t="s">
        <v>605</v>
      </c>
      <c r="M32" s="239">
        <v>651</v>
      </c>
      <c r="N32" s="246"/>
      <c r="O32" s="247"/>
      <c r="P32" s="9"/>
      <c r="Q32" s="9"/>
    </row>
    <row r="33" spans="1:17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225"/>
      <c r="K33" s="258"/>
      <c r="L33" s="249"/>
      <c r="M33" s="259"/>
      <c r="N33" s="251"/>
      <c r="O33" s="252"/>
      <c r="P33" s="9"/>
      <c r="Q33" s="9"/>
    </row>
    <row r="34" spans="1:17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228" t="s">
        <v>606</v>
      </c>
      <c r="K34" s="253"/>
      <c r="L34" s="261"/>
      <c r="M34" s="262"/>
      <c r="N34" s="256"/>
      <c r="O34" s="257"/>
      <c r="P34" s="9"/>
      <c r="Q34" s="9"/>
    </row>
    <row r="35" spans="1:17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213" t="s">
        <v>606</v>
      </c>
      <c r="K35" s="238" t="s">
        <v>568</v>
      </c>
      <c r="L35" s="239"/>
      <c r="M35" s="240">
        <f>SUM(M36:M37)</f>
        <v>742</v>
      </c>
      <c r="N35" s="241">
        <f t="shared" ref="N35:N36" si="11">M35/$M$63</f>
        <v>5.8269658156574183E-3</v>
      </c>
      <c r="O35" s="242">
        <f t="shared" ref="O35:O36" si="12">N35*$O$2</f>
        <v>3071.0202603287289</v>
      </c>
      <c r="P35" s="9"/>
      <c r="Q35" s="9"/>
    </row>
    <row r="36" spans="1:17" ht="15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222" t="s">
        <v>606</v>
      </c>
      <c r="K36" s="238" t="s">
        <v>606</v>
      </c>
      <c r="L36" s="244" t="s">
        <v>607</v>
      </c>
      <c r="M36" s="239">
        <v>2</v>
      </c>
      <c r="N36" s="246">
        <f t="shared" si="11"/>
        <v>1.5706107319831317E-5</v>
      </c>
      <c r="O36" s="247">
        <f t="shared" si="12"/>
        <v>8.2776826423954972</v>
      </c>
      <c r="P36" s="9"/>
      <c r="Q36" s="9"/>
    </row>
    <row r="37" spans="1:17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222" t="s">
        <v>606</v>
      </c>
      <c r="K37" s="238" t="s">
        <v>442</v>
      </c>
      <c r="L37" s="260" t="s">
        <v>608</v>
      </c>
      <c r="M37" s="239">
        <v>740</v>
      </c>
      <c r="N37" s="246"/>
      <c r="O37" s="247"/>
      <c r="P37" s="9"/>
      <c r="Q37" s="9"/>
    </row>
    <row r="38" spans="1:17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225"/>
      <c r="K38" s="258"/>
      <c r="L38" s="249"/>
      <c r="M38" s="259"/>
      <c r="N38" s="251"/>
      <c r="O38" s="252"/>
      <c r="P38" s="9"/>
      <c r="Q38" s="9"/>
    </row>
    <row r="39" spans="1:17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228" t="s">
        <v>609</v>
      </c>
      <c r="K39" s="253"/>
      <c r="L39" s="261"/>
      <c r="M39" s="262"/>
      <c r="N39" s="256"/>
      <c r="O39" s="257"/>
      <c r="P39" s="9"/>
      <c r="Q39" s="9"/>
    </row>
    <row r="40" spans="1:17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213" t="s">
        <v>610</v>
      </c>
      <c r="K40" s="238" t="s">
        <v>568</v>
      </c>
      <c r="L40" s="239"/>
      <c r="M40" s="240">
        <f>M41</f>
        <v>10</v>
      </c>
      <c r="N40" s="241">
        <f t="shared" ref="N40:N41" si="13">M40/$M$63</f>
        <v>7.8530536599156583E-5</v>
      </c>
      <c r="O40" s="242">
        <f t="shared" ref="O40:O41" si="14">N40*$O$2</f>
        <v>41.388413211977479</v>
      </c>
      <c r="P40" s="9"/>
      <c r="Q40" s="9"/>
    </row>
    <row r="41" spans="1:17" ht="12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222" t="s">
        <v>610</v>
      </c>
      <c r="K41" s="238" t="s">
        <v>611</v>
      </c>
      <c r="L41" s="260" t="s">
        <v>612</v>
      </c>
      <c r="M41" s="239">
        <v>10</v>
      </c>
      <c r="N41" s="246">
        <f t="shared" si="13"/>
        <v>7.8530536599156583E-5</v>
      </c>
      <c r="O41" s="247">
        <f t="shared" si="14"/>
        <v>41.388413211977479</v>
      </c>
      <c r="P41" s="9"/>
      <c r="Q41" s="9"/>
    </row>
    <row r="42" spans="1:17" ht="12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225"/>
      <c r="K42" s="258"/>
      <c r="L42" s="249"/>
      <c r="M42" s="259"/>
      <c r="N42" s="251"/>
      <c r="O42" s="252"/>
      <c r="P42" s="9"/>
      <c r="Q42" s="9"/>
    </row>
    <row r="43" spans="1:17" ht="12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228" t="s">
        <v>613</v>
      </c>
      <c r="K43" s="238"/>
      <c r="L43" s="244"/>
      <c r="M43" s="239"/>
      <c r="N43" s="246"/>
      <c r="O43" s="247"/>
      <c r="P43" s="9"/>
      <c r="Q43" s="9"/>
    </row>
    <row r="44" spans="1:17" ht="12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213" t="s">
        <v>57</v>
      </c>
      <c r="K44" s="238" t="s">
        <v>568</v>
      </c>
      <c r="L44" s="244"/>
      <c r="M44" s="240">
        <f>M45</f>
        <v>111</v>
      </c>
      <c r="N44" s="241">
        <f t="shared" ref="N44:N45" si="15">M44/$M$63</f>
        <v>8.7168895625063805E-4</v>
      </c>
      <c r="O44" s="242">
        <f t="shared" ref="O44:O45" si="16">N44*$O$2</f>
        <v>459.41138665295</v>
      </c>
      <c r="P44" s="9"/>
      <c r="Q44" s="9"/>
    </row>
    <row r="45" spans="1:17" ht="12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222" t="s">
        <v>57</v>
      </c>
      <c r="K45" s="238" t="s">
        <v>73</v>
      </c>
      <c r="L45" s="244">
        <v>2203</v>
      </c>
      <c r="M45" s="239">
        <v>111</v>
      </c>
      <c r="N45" s="246">
        <f t="shared" si="15"/>
        <v>8.7168895625063805E-4</v>
      </c>
      <c r="O45" s="247">
        <f t="shared" si="16"/>
        <v>459.41138665295</v>
      </c>
      <c r="P45" s="9"/>
      <c r="Q45" s="9"/>
    </row>
    <row r="46" spans="1:17" ht="12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225"/>
      <c r="K46" s="258"/>
      <c r="L46" s="249"/>
      <c r="M46" s="259"/>
      <c r="N46" s="251"/>
      <c r="O46" s="252"/>
      <c r="P46" s="9"/>
      <c r="Q46" s="9"/>
    </row>
    <row r="47" spans="1:17" ht="12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228" t="s">
        <v>614</v>
      </c>
      <c r="K47" s="238"/>
      <c r="L47" s="244"/>
      <c r="M47" s="239"/>
      <c r="N47" s="246"/>
      <c r="O47" s="247"/>
      <c r="P47" s="9"/>
      <c r="Q47" s="9"/>
    </row>
    <row r="48" spans="1:17" ht="12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213" t="s">
        <v>235</v>
      </c>
      <c r="K48" s="238" t="s">
        <v>568</v>
      </c>
      <c r="L48" s="244"/>
      <c r="M48" s="240">
        <f>M49</f>
        <v>1759</v>
      </c>
      <c r="N48" s="241">
        <f t="shared" ref="N48:N49" si="17">M48/$M$63</f>
        <v>1.3813521387791643E-2</v>
      </c>
      <c r="O48" s="242">
        <f t="shared" ref="O48:O49" si="18">N48*$O$2</f>
        <v>7280.2218839868392</v>
      </c>
      <c r="P48" s="9"/>
      <c r="Q48" s="9"/>
    </row>
    <row r="49" spans="1:17" ht="12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222" t="s">
        <v>235</v>
      </c>
      <c r="K49" s="238" t="s">
        <v>273</v>
      </c>
      <c r="L49" s="244">
        <v>2195</v>
      </c>
      <c r="M49" s="239">
        <v>1759</v>
      </c>
      <c r="N49" s="246">
        <f t="shared" si="17"/>
        <v>1.3813521387791643E-2</v>
      </c>
      <c r="O49" s="247">
        <f t="shared" si="18"/>
        <v>7280.2218839868392</v>
      </c>
      <c r="P49" s="9"/>
      <c r="Q49" s="9"/>
    </row>
    <row r="50" spans="1:17" ht="12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225"/>
      <c r="K50" s="258"/>
      <c r="L50" s="249"/>
      <c r="M50" s="259"/>
      <c r="N50" s="251"/>
      <c r="O50" s="252"/>
      <c r="P50" s="9"/>
      <c r="Q50" s="9"/>
    </row>
    <row r="51" spans="1:17" ht="12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228" t="s">
        <v>684</v>
      </c>
      <c r="K51" s="238"/>
      <c r="L51" s="244"/>
      <c r="M51" s="239"/>
      <c r="N51" s="246"/>
      <c r="O51" s="247"/>
      <c r="P51" s="9"/>
      <c r="Q51" s="9"/>
    </row>
    <row r="52" spans="1:17" ht="12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213" t="s">
        <v>683</v>
      </c>
      <c r="K52" s="238" t="s">
        <v>568</v>
      </c>
      <c r="L52" s="244"/>
      <c r="M52" s="240">
        <f>M53</f>
        <v>78</v>
      </c>
      <c r="N52" s="241">
        <f t="shared" ref="N52:N53" si="19">M52/$M$63</f>
        <v>6.1253818547342138E-4</v>
      </c>
      <c r="O52" s="242">
        <f t="shared" ref="O52:O53" si="20">N52*$O$2</f>
        <v>322.82962305342437</v>
      </c>
      <c r="P52" s="9"/>
      <c r="Q52" s="9"/>
    </row>
    <row r="53" spans="1:17" ht="15.75" customHeight="1" x14ac:dyDescent="0.25">
      <c r="J53" s="222" t="s">
        <v>683</v>
      </c>
      <c r="K53" s="238" t="s">
        <v>615</v>
      </c>
      <c r="L53" s="244">
        <v>19366</v>
      </c>
      <c r="M53" s="239">
        <v>78</v>
      </c>
      <c r="N53" s="246">
        <f t="shared" si="19"/>
        <v>6.1253818547342138E-4</v>
      </c>
      <c r="O53" s="247">
        <f t="shared" si="20"/>
        <v>322.82962305342437</v>
      </c>
    </row>
    <row r="54" spans="1:17" ht="15.75" customHeight="1" x14ac:dyDescent="0.25">
      <c r="J54" s="225"/>
      <c r="K54" s="258"/>
      <c r="L54" s="249"/>
      <c r="M54" s="259"/>
      <c r="N54" s="251"/>
      <c r="O54" s="252"/>
    </row>
    <row r="55" spans="1:17" ht="15.75" customHeight="1" x14ac:dyDescent="0.25">
      <c r="J55" s="228" t="s">
        <v>616</v>
      </c>
      <c r="K55" s="238"/>
      <c r="L55" s="244"/>
      <c r="M55" s="239"/>
      <c r="N55" s="246"/>
      <c r="O55" s="247"/>
    </row>
    <row r="56" spans="1:17" ht="15.75" customHeight="1" x14ac:dyDescent="0.25">
      <c r="J56" s="222" t="s">
        <v>450</v>
      </c>
      <c r="K56" s="238" t="s">
        <v>568</v>
      </c>
      <c r="L56" s="244"/>
      <c r="M56" s="240">
        <f>M57</f>
        <v>260</v>
      </c>
      <c r="N56" s="241">
        <f t="shared" ref="N56:N57" si="21">M56/$M$63</f>
        <v>2.0417939515780712E-3</v>
      </c>
      <c r="O56" s="242">
        <f t="shared" ref="O56:O57" si="22">N56*$O$2</f>
        <v>1076.0987435114146</v>
      </c>
    </row>
    <row r="57" spans="1:17" ht="15.75" customHeight="1" x14ac:dyDescent="0.25">
      <c r="J57" s="222" t="s">
        <v>450</v>
      </c>
      <c r="K57" s="238" t="s">
        <v>617</v>
      </c>
      <c r="L57" s="244">
        <v>19372</v>
      </c>
      <c r="M57" s="239">
        <v>260</v>
      </c>
      <c r="N57" s="246">
        <f t="shared" si="21"/>
        <v>2.0417939515780712E-3</v>
      </c>
      <c r="O57" s="247">
        <f t="shared" si="22"/>
        <v>1076.0987435114146</v>
      </c>
    </row>
    <row r="58" spans="1:17" ht="15.75" customHeight="1" x14ac:dyDescent="0.25">
      <c r="J58" s="222"/>
      <c r="K58" s="238"/>
      <c r="L58" s="244"/>
      <c r="M58" s="239"/>
      <c r="N58" s="246"/>
      <c r="O58" s="247"/>
    </row>
    <row r="59" spans="1:17" ht="15.75" customHeight="1" x14ac:dyDescent="0.25">
      <c r="J59" s="229" t="s">
        <v>618</v>
      </c>
      <c r="K59" s="238" t="s">
        <v>568</v>
      </c>
      <c r="L59" s="244"/>
      <c r="M59" s="240">
        <f>M60</f>
        <v>832</v>
      </c>
      <c r="N59" s="241">
        <f t="shared" ref="N59:N60" si="23">M59/$M$63</f>
        <v>6.5337406450498275E-3</v>
      </c>
      <c r="O59" s="242">
        <f t="shared" ref="O59:O60" si="24">N59*$O$2</f>
        <v>3443.5159792365262</v>
      </c>
    </row>
    <row r="60" spans="1:17" ht="15.75" customHeight="1" x14ac:dyDescent="0.25">
      <c r="J60" s="222" t="s">
        <v>618</v>
      </c>
      <c r="K60" s="223" t="s">
        <v>473</v>
      </c>
      <c r="L60" s="230" t="s">
        <v>619</v>
      </c>
      <c r="M60" s="224">
        <v>832</v>
      </c>
      <c r="N60" s="216">
        <f t="shared" si="23"/>
        <v>6.5337406450498275E-3</v>
      </c>
      <c r="O60" s="217">
        <f t="shared" si="24"/>
        <v>3443.5159792365262</v>
      </c>
    </row>
    <row r="61" spans="1:17" ht="15.75" customHeight="1" x14ac:dyDescent="0.25">
      <c r="J61" s="222"/>
      <c r="K61" s="223"/>
      <c r="L61" s="215"/>
      <c r="M61" s="224"/>
      <c r="N61" s="216"/>
      <c r="O61" s="217"/>
    </row>
    <row r="62" spans="1:17" ht="15.75" customHeight="1" x14ac:dyDescent="0.25">
      <c r="J62" s="225"/>
      <c r="K62" s="226"/>
      <c r="L62" s="219"/>
      <c r="M62" s="227"/>
      <c r="N62" s="220"/>
      <c r="O62" s="221"/>
    </row>
    <row r="63" spans="1:17" ht="15.75" customHeight="1" x14ac:dyDescent="0.25">
      <c r="J63" s="231"/>
      <c r="K63" s="209"/>
      <c r="L63" s="232" t="s">
        <v>620</v>
      </c>
      <c r="M63" s="233">
        <f t="shared" ref="M63:O63" si="25">M6+M12+M18+M25+M35+M40+M44+M48+M52+M56+M59</f>
        <v>127339</v>
      </c>
      <c r="N63" s="199">
        <f t="shared" si="25"/>
        <v>1</v>
      </c>
      <c r="O63" s="234">
        <f t="shared" si="25"/>
        <v>527035.91500000004</v>
      </c>
    </row>
    <row r="64" spans="1:17" ht="15.75" customHeight="1" x14ac:dyDescent="0.25">
      <c r="J64" s="18" t="s">
        <v>581</v>
      </c>
      <c r="K64" s="18"/>
      <c r="L64" s="17"/>
      <c r="M64" s="73"/>
      <c r="N64" s="18"/>
      <c r="O64" s="18"/>
    </row>
    <row r="65" spans="1:15" ht="15.75" customHeight="1" x14ac:dyDescent="0.25">
      <c r="J65" s="18"/>
      <c r="K65" s="18"/>
      <c r="L65" s="17"/>
      <c r="M65" s="73"/>
      <c r="N65" s="18"/>
      <c r="O65" s="18"/>
    </row>
    <row r="66" spans="1:15" ht="15.75" customHeight="1" x14ac:dyDescent="0.25">
      <c r="J66" s="45" t="s">
        <v>545</v>
      </c>
      <c r="K66" s="18"/>
      <c r="L66" s="17"/>
      <c r="M66" s="73"/>
      <c r="N66" s="18"/>
      <c r="O66" s="18"/>
    </row>
    <row r="67" spans="1:15" ht="15.75" customHeight="1" x14ac:dyDescent="0.25">
      <c r="J67" s="18" t="s">
        <v>587</v>
      </c>
      <c r="K67" s="18"/>
      <c r="L67" s="17"/>
      <c r="M67" s="73"/>
      <c r="N67" s="18"/>
      <c r="O67" s="18"/>
    </row>
    <row r="68" spans="1:15" ht="15.75" customHeight="1" x14ac:dyDescent="0.25">
      <c r="J68" s="18" t="s">
        <v>590</v>
      </c>
      <c r="K68" s="18"/>
      <c r="L68" s="17"/>
      <c r="M68" s="73"/>
      <c r="N68" s="18"/>
      <c r="O68" s="18"/>
    </row>
    <row r="69" spans="1:15" ht="15.75" customHeight="1" x14ac:dyDescent="0.25">
      <c r="J69" s="18" t="s">
        <v>591</v>
      </c>
      <c r="K69" s="18"/>
      <c r="L69" s="17"/>
      <c r="M69" s="73"/>
      <c r="N69" s="18"/>
      <c r="O69" s="18"/>
    </row>
    <row r="70" spans="1:15" ht="15.75" customHeight="1" x14ac:dyDescent="0.25">
      <c r="J70" s="18" t="s">
        <v>621</v>
      </c>
      <c r="K70" s="18"/>
      <c r="L70" s="17"/>
      <c r="M70" s="73"/>
      <c r="N70" s="18"/>
      <c r="O70" s="18"/>
    </row>
    <row r="71" spans="1:15" ht="15.75" customHeight="1" x14ac:dyDescent="0.25">
      <c r="J71" s="18" t="s">
        <v>594</v>
      </c>
      <c r="K71" s="18"/>
      <c r="L71" s="17"/>
      <c r="M71" s="73"/>
      <c r="N71" s="18"/>
      <c r="O71" s="18"/>
    </row>
    <row r="72" spans="1:15" ht="15.75" customHeight="1" x14ac:dyDescent="0.25">
      <c r="J72" s="18" t="s">
        <v>597</v>
      </c>
      <c r="K72" s="18"/>
      <c r="L72" s="17"/>
      <c r="M72" s="73"/>
      <c r="N72" s="18"/>
      <c r="O72" s="18"/>
    </row>
    <row r="73" spans="1:15" ht="15.75" customHeight="1" x14ac:dyDescent="0.25">
      <c r="J73" s="18" t="s">
        <v>599</v>
      </c>
      <c r="K73" s="18"/>
      <c r="L73" s="17"/>
      <c r="M73" s="73"/>
      <c r="N73" s="18"/>
      <c r="O73" s="18"/>
    </row>
    <row r="74" spans="1:15" ht="15.75" customHeight="1" x14ac:dyDescent="0.25">
      <c r="J74" s="18" t="s">
        <v>622</v>
      </c>
      <c r="K74" s="18"/>
      <c r="L74" s="17"/>
      <c r="M74" s="73"/>
      <c r="N74" s="18"/>
      <c r="O74" s="18"/>
    </row>
    <row r="75" spans="1:15" ht="15.75" customHeight="1" x14ac:dyDescent="0.25"/>
    <row r="76" spans="1:15" ht="15.75" customHeight="1" x14ac:dyDescent="0.25">
      <c r="A76" s="91" t="s">
        <v>642</v>
      </c>
    </row>
  </sheetData>
  <mergeCells count="1">
    <mergeCell ref="A3:D3"/>
  </mergeCells>
  <pageMargins left="0.7" right="0.7" top="0.75" bottom="0.75" header="0" footer="0"/>
  <pageSetup orientation="portrait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2DFA-0A1F-4FEE-AC34-2FA330A761B5}">
  <sheetPr>
    <outlinePr summaryBelow="0" summaryRight="0"/>
  </sheetPr>
  <dimension ref="A1:Z1004"/>
  <sheetViews>
    <sheetView zoomScaleNormal="100" workbookViewId="0"/>
  </sheetViews>
  <sheetFormatPr defaultColWidth="12.7109375" defaultRowHeight="15" customHeight="1" x14ac:dyDescent="0.25"/>
  <cols>
    <col min="1" max="1" width="20" customWidth="1"/>
    <col min="2" max="2" width="17.28515625" customWidth="1"/>
    <col min="3" max="3" width="16.42578125" customWidth="1"/>
    <col min="4" max="4" width="13.7109375" customWidth="1"/>
    <col min="5" max="24" width="14.42578125" customWidth="1"/>
  </cols>
  <sheetData>
    <row r="1" spans="1:26" ht="18.75" x14ac:dyDescent="0.3">
      <c r="A1" s="88" t="s">
        <v>641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30" x14ac:dyDescent="0.25">
      <c r="A2" s="276" t="s">
        <v>46</v>
      </c>
      <c r="B2" s="276" t="s">
        <v>623</v>
      </c>
      <c r="C2" s="276" t="s">
        <v>624</v>
      </c>
      <c r="D2" s="277" t="s">
        <v>625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5" customHeight="1" x14ac:dyDescent="0.25">
      <c r="A3" s="264" t="s">
        <v>24</v>
      </c>
      <c r="B3" s="265">
        <v>33</v>
      </c>
      <c r="C3" s="266">
        <v>24121</v>
      </c>
      <c r="D3" s="266">
        <v>25568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ht="15" customHeight="1" x14ac:dyDescent="0.25">
      <c r="A4" s="265" t="s">
        <v>25</v>
      </c>
      <c r="B4" s="265">
        <v>6</v>
      </c>
      <c r="C4" s="266">
        <v>2623</v>
      </c>
      <c r="D4" s="266">
        <v>2781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ht="15" customHeight="1" x14ac:dyDescent="0.25">
      <c r="A5" s="265" t="s">
        <v>26</v>
      </c>
      <c r="B5" s="265">
        <v>70</v>
      </c>
      <c r="C5" s="266">
        <v>34469</v>
      </c>
      <c r="D5" s="266">
        <v>36537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15" customHeight="1" x14ac:dyDescent="0.25">
      <c r="A6" s="265" t="s">
        <v>27</v>
      </c>
      <c r="B6" s="265">
        <v>67</v>
      </c>
      <c r="C6" s="266">
        <v>29221</v>
      </c>
      <c r="D6" s="266">
        <v>30975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ht="15" customHeight="1" x14ac:dyDescent="0.25">
      <c r="A7" s="265" t="s">
        <v>28</v>
      </c>
      <c r="B7" s="265">
        <v>16</v>
      </c>
      <c r="C7" s="266">
        <v>5119</v>
      </c>
      <c r="D7" s="266">
        <v>5427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5" customHeight="1" x14ac:dyDescent="0.25">
      <c r="A8" s="265" t="s">
        <v>29</v>
      </c>
      <c r="B8" s="265">
        <v>9</v>
      </c>
      <c r="C8" s="266">
        <v>7866</v>
      </c>
      <c r="D8" s="266">
        <v>8338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ht="15" customHeight="1" x14ac:dyDescent="0.25">
      <c r="A9" s="223" t="s">
        <v>30</v>
      </c>
      <c r="B9" s="265">
        <v>190</v>
      </c>
      <c r="C9" s="266">
        <v>119890</v>
      </c>
      <c r="D9" s="266">
        <v>127083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ht="15" customHeight="1" x14ac:dyDescent="0.25">
      <c r="A10" s="265" t="s">
        <v>32</v>
      </c>
      <c r="B10" s="265">
        <v>45</v>
      </c>
      <c r="C10" s="266">
        <v>23424.720000000001</v>
      </c>
      <c r="D10" s="266">
        <v>24830.2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15" customHeight="1" x14ac:dyDescent="0.25">
      <c r="A11" s="265" t="s">
        <v>31</v>
      </c>
      <c r="B11" s="265">
        <v>1</v>
      </c>
      <c r="C11" s="266">
        <v>787</v>
      </c>
      <c r="D11" s="266">
        <v>834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15" customHeight="1" x14ac:dyDescent="0.25">
      <c r="A12" s="265" t="s">
        <v>33</v>
      </c>
      <c r="B12" s="265">
        <v>35</v>
      </c>
      <c r="C12" s="266">
        <v>21616</v>
      </c>
      <c r="D12" s="266">
        <v>22913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ht="15" customHeight="1" x14ac:dyDescent="0.25">
      <c r="A13" s="269" t="s">
        <v>34</v>
      </c>
      <c r="B13" s="265">
        <v>24</v>
      </c>
      <c r="C13" s="266">
        <v>18235</v>
      </c>
      <c r="D13" s="266">
        <v>19329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ht="15" customHeight="1" x14ac:dyDescent="0.25">
      <c r="A14" s="270" t="s">
        <v>626</v>
      </c>
      <c r="B14" s="270">
        <f t="shared" ref="B14:D14" si="0">SUM(B3:B13)</f>
        <v>496</v>
      </c>
      <c r="C14" s="271">
        <f t="shared" si="0"/>
        <v>287371.71999999997</v>
      </c>
      <c r="D14" s="271">
        <f t="shared" si="0"/>
        <v>304615.2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ht="15" customHeight="1" x14ac:dyDescent="0.25">
      <c r="A15" s="223"/>
      <c r="B15" s="223"/>
      <c r="C15" s="223"/>
      <c r="D15" s="22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ht="15" customHeight="1" x14ac:dyDescent="0.25">
      <c r="A16" s="132" t="s">
        <v>29</v>
      </c>
      <c r="B16" s="132" t="s">
        <v>627</v>
      </c>
      <c r="C16" s="286">
        <v>16390</v>
      </c>
      <c r="D16" s="285">
        <v>17373.400000000001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ht="15" customHeight="1" x14ac:dyDescent="0.25">
      <c r="A17" s="265"/>
      <c r="B17" s="267"/>
      <c r="C17" s="266"/>
      <c r="D17" s="265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ht="15" customHeight="1" x14ac:dyDescent="0.25">
      <c r="A18" s="272" t="s">
        <v>628</v>
      </c>
      <c r="B18" s="272"/>
      <c r="C18" s="273">
        <f t="shared" ref="C18:D18" si="1">SUM(C14:C17)</f>
        <v>303761.71999999997</v>
      </c>
      <c r="D18" s="273">
        <f t="shared" si="1"/>
        <v>321988.60000000003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ht="15" customHeight="1" x14ac:dyDescent="0.25">
      <c r="A19" s="265"/>
      <c r="B19" s="267"/>
      <c r="C19" s="265"/>
      <c r="D19" s="265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ht="15" customHeight="1" x14ac:dyDescent="0.25">
      <c r="A20" s="265" t="s">
        <v>564</v>
      </c>
      <c r="B20" s="267">
        <v>4</v>
      </c>
      <c r="C20" s="266">
        <v>8160</v>
      </c>
      <c r="D20" s="266">
        <v>12000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" customHeight="1" x14ac:dyDescent="0.25">
      <c r="A21" s="268"/>
      <c r="B21" s="268"/>
      <c r="C21" s="268"/>
      <c r="D21" s="268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" customHeight="1" x14ac:dyDescent="0.25">
      <c r="A22" s="274" t="s">
        <v>629</v>
      </c>
      <c r="B22" s="275">
        <f>B14+B20</f>
        <v>500</v>
      </c>
      <c r="C22" s="273">
        <f>SUM(C18:C21)</f>
        <v>311921.71999999997</v>
      </c>
      <c r="D22" s="273">
        <f>SUM(D18:D21)</f>
        <v>333988.60000000003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25">
      <c r="A25" s="89" t="s">
        <v>642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2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25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25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25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25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2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25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25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2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25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2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25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25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25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25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25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25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2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2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2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2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2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25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25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2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2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2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25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25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25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25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25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25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25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2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2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2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2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2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2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2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2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2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2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2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2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2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2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2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2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2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2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2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25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25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25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25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25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25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25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25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25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25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25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25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25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25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25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25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2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25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25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25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2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2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2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2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2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2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pageMargins left="0.7" right="0.7" top="0.75" bottom="0.75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5273-8344-4FC7-9F82-0FDCEEE3AE8C}">
  <sheetPr>
    <outlinePr summaryBelow="0" summaryRight="0"/>
  </sheetPr>
  <dimension ref="A2:I1005"/>
  <sheetViews>
    <sheetView workbookViewId="0"/>
  </sheetViews>
  <sheetFormatPr defaultColWidth="12.7109375" defaultRowHeight="15" customHeight="1" x14ac:dyDescent="0.25"/>
  <cols>
    <col min="1" max="1" width="7.7109375" customWidth="1"/>
    <col min="2" max="2" width="12.28515625" customWidth="1"/>
    <col min="3" max="3" width="7.7109375" customWidth="1"/>
    <col min="4" max="6" width="14.28515625" customWidth="1"/>
    <col min="7" max="7" width="6.28515625" customWidth="1"/>
    <col min="8" max="8" width="13.28515625" customWidth="1"/>
    <col min="9" max="9" width="7.85546875" customWidth="1"/>
    <col min="10" max="10" width="8" customWidth="1"/>
  </cols>
  <sheetData>
    <row r="2" spans="1:9" ht="15" customHeight="1" x14ac:dyDescent="0.25">
      <c r="A2" s="86" t="s">
        <v>640</v>
      </c>
    </row>
    <row r="4" spans="1:9" ht="12.75" customHeight="1" x14ac:dyDescent="0.25">
      <c r="A4" s="75" t="s">
        <v>630</v>
      </c>
      <c r="B4" s="18"/>
      <c r="C4" s="9"/>
      <c r="D4" s="9"/>
      <c r="E4" s="9"/>
      <c r="F4" s="9"/>
      <c r="G4" s="9"/>
      <c r="H4" s="9"/>
      <c r="I4" s="9"/>
    </row>
    <row r="5" spans="1:9" ht="12.75" customHeight="1" x14ac:dyDescent="0.25">
      <c r="A5" s="75"/>
      <c r="B5" s="18"/>
      <c r="C5" s="9"/>
      <c r="D5" s="9"/>
      <c r="E5" s="9"/>
      <c r="F5" s="9"/>
      <c r="G5" s="9"/>
      <c r="H5" s="9"/>
      <c r="I5" s="9"/>
    </row>
    <row r="6" spans="1:9" ht="12.75" customHeight="1" x14ac:dyDescent="0.25">
      <c r="A6" s="9"/>
      <c r="B6" s="48"/>
      <c r="C6" s="87" t="s">
        <v>46</v>
      </c>
      <c r="D6" s="76" t="s">
        <v>631</v>
      </c>
      <c r="E6" s="76" t="s">
        <v>53</v>
      </c>
      <c r="F6" s="76" t="s">
        <v>632</v>
      </c>
      <c r="G6" s="77"/>
      <c r="H6" s="77"/>
      <c r="I6" s="9"/>
    </row>
    <row r="7" spans="1:9" ht="12.75" customHeight="1" x14ac:dyDescent="0.25">
      <c r="A7" s="9"/>
      <c r="B7" s="48"/>
      <c r="C7" s="48" t="s">
        <v>25</v>
      </c>
      <c r="D7" s="73">
        <v>220</v>
      </c>
      <c r="E7" s="67">
        <f t="shared" ref="E7:E18" si="0">D7/$D$19</f>
        <v>3.6190162855732851E-2</v>
      </c>
      <c r="F7" s="78"/>
      <c r="G7" s="78"/>
      <c r="H7" s="78"/>
      <c r="I7" s="73"/>
    </row>
    <row r="8" spans="1:9" ht="12.75" customHeight="1" x14ac:dyDescent="0.25">
      <c r="A8" s="9"/>
      <c r="B8" s="48"/>
      <c r="C8" s="48" t="s">
        <v>26</v>
      </c>
      <c r="D8" s="73">
        <v>1035</v>
      </c>
      <c r="E8" s="67">
        <f t="shared" si="0"/>
        <v>0.17025826616219772</v>
      </c>
      <c r="F8" s="79">
        <f t="shared" ref="F8:F18" si="1">D8/SUM($D$8:$D$18)</f>
        <v>0.17665130568356374</v>
      </c>
      <c r="G8" s="78"/>
      <c r="H8" s="78"/>
      <c r="I8" s="73"/>
    </row>
    <row r="9" spans="1:9" ht="12.75" customHeight="1" x14ac:dyDescent="0.25">
      <c r="A9" s="9"/>
      <c r="B9" s="48"/>
      <c r="C9" s="48" t="s">
        <v>27</v>
      </c>
      <c r="D9" s="73">
        <v>479</v>
      </c>
      <c r="E9" s="67">
        <f t="shared" si="0"/>
        <v>7.8795854581345623E-2</v>
      </c>
      <c r="F9" s="79">
        <f t="shared" si="1"/>
        <v>8.1754565625533362E-2</v>
      </c>
      <c r="G9" s="78"/>
      <c r="H9" s="78"/>
      <c r="I9" s="73"/>
    </row>
    <row r="10" spans="1:9" ht="12.75" customHeight="1" x14ac:dyDescent="0.25">
      <c r="A10" s="9"/>
      <c r="B10" s="48"/>
      <c r="C10" s="48" t="s">
        <v>28</v>
      </c>
      <c r="D10" s="73">
        <v>293</v>
      </c>
      <c r="E10" s="67">
        <f t="shared" si="0"/>
        <v>4.8198716894226022E-2</v>
      </c>
      <c r="F10" s="79">
        <f t="shared" si="1"/>
        <v>5.0008533879501618E-2</v>
      </c>
      <c r="G10" s="78"/>
      <c r="H10" s="78"/>
      <c r="I10" s="73"/>
    </row>
    <row r="11" spans="1:9" ht="12.75" customHeight="1" x14ac:dyDescent="0.25">
      <c r="A11" s="9"/>
      <c r="B11" s="48"/>
      <c r="C11" s="48" t="s">
        <v>29</v>
      </c>
      <c r="D11" s="73">
        <v>243</v>
      </c>
      <c r="E11" s="67">
        <f t="shared" si="0"/>
        <v>3.9973679881559469E-2</v>
      </c>
      <c r="F11" s="79">
        <f t="shared" si="1"/>
        <v>4.1474654377880185E-2</v>
      </c>
      <c r="G11" s="78"/>
      <c r="H11" s="78"/>
      <c r="I11" s="73"/>
    </row>
    <row r="12" spans="1:9" ht="12.75" customHeight="1" x14ac:dyDescent="0.25">
      <c r="A12" s="9"/>
      <c r="B12" s="48"/>
      <c r="C12" s="48" t="s">
        <v>30</v>
      </c>
      <c r="D12" s="73">
        <v>1850</v>
      </c>
      <c r="E12" s="67">
        <f t="shared" si="0"/>
        <v>0.30432636946866259</v>
      </c>
      <c r="F12" s="79">
        <f t="shared" si="1"/>
        <v>0.31575354155999319</v>
      </c>
      <c r="G12" s="78"/>
      <c r="H12" s="78"/>
      <c r="I12" s="73"/>
    </row>
    <row r="13" spans="1:9" ht="12.75" customHeight="1" x14ac:dyDescent="0.25">
      <c r="A13" s="9"/>
      <c r="B13" s="48"/>
      <c r="C13" s="48" t="s">
        <v>32</v>
      </c>
      <c r="D13" s="73">
        <v>643</v>
      </c>
      <c r="E13" s="67">
        <f t="shared" si="0"/>
        <v>0.10577397598289193</v>
      </c>
      <c r="F13" s="79">
        <f t="shared" si="1"/>
        <v>0.10974569039085168</v>
      </c>
      <c r="G13" s="78"/>
      <c r="H13" s="78"/>
      <c r="I13" s="73"/>
    </row>
    <row r="14" spans="1:9" ht="12.75" customHeight="1" x14ac:dyDescent="0.25">
      <c r="A14" s="9"/>
      <c r="B14" s="48"/>
      <c r="C14" s="48" t="s">
        <v>32</v>
      </c>
      <c r="D14" s="73"/>
      <c r="E14" s="67">
        <f t="shared" si="0"/>
        <v>0</v>
      </c>
      <c r="F14" s="79">
        <f t="shared" si="1"/>
        <v>0</v>
      </c>
      <c r="G14" s="78"/>
      <c r="H14" s="78"/>
      <c r="I14" s="73"/>
    </row>
    <row r="15" spans="1:9" ht="12.75" customHeight="1" x14ac:dyDescent="0.25">
      <c r="A15" s="9"/>
      <c r="B15" s="48"/>
      <c r="C15" s="48" t="s">
        <v>24</v>
      </c>
      <c r="D15" s="73">
        <v>265</v>
      </c>
      <c r="E15" s="67">
        <f t="shared" si="0"/>
        <v>4.3592696167132752E-2</v>
      </c>
      <c r="F15" s="79">
        <f t="shared" si="1"/>
        <v>4.5229561358593615E-2</v>
      </c>
      <c r="G15" s="78"/>
      <c r="H15" s="78"/>
      <c r="I15" s="73"/>
    </row>
    <row r="16" spans="1:9" ht="12.75" customHeight="1" x14ac:dyDescent="0.25">
      <c r="A16" s="9"/>
      <c r="B16" s="48"/>
      <c r="C16" s="48" t="s">
        <v>33</v>
      </c>
      <c r="D16" s="73">
        <v>793</v>
      </c>
      <c r="E16" s="67">
        <f t="shared" si="0"/>
        <v>0.13044908702089159</v>
      </c>
      <c r="F16" s="79">
        <f t="shared" si="1"/>
        <v>0.13534732889571599</v>
      </c>
      <c r="G16" s="78"/>
      <c r="H16" s="78"/>
      <c r="I16" s="73"/>
    </row>
    <row r="17" spans="1:9" ht="12.75" customHeight="1" x14ac:dyDescent="0.25">
      <c r="A17" s="9"/>
      <c r="B17" s="48"/>
      <c r="C17" s="48" t="s">
        <v>34</v>
      </c>
      <c r="D17" s="73">
        <v>130</v>
      </c>
      <c r="E17" s="67">
        <f t="shared" si="0"/>
        <v>2.1385096232933047E-2</v>
      </c>
      <c r="F17" s="79">
        <f t="shared" si="1"/>
        <v>2.2188086704215737E-2</v>
      </c>
      <c r="G17" s="78"/>
      <c r="H17" s="78"/>
      <c r="I17" s="73"/>
    </row>
    <row r="18" spans="1:9" ht="12.75" customHeight="1" x14ac:dyDescent="0.25">
      <c r="A18" s="9"/>
      <c r="B18" s="48"/>
      <c r="C18" s="48" t="s">
        <v>31</v>
      </c>
      <c r="D18" s="73">
        <v>128</v>
      </c>
      <c r="E18" s="67">
        <f t="shared" si="0"/>
        <v>2.1056094752426386E-2</v>
      </c>
      <c r="F18" s="79">
        <f t="shared" si="1"/>
        <v>2.184673152415088E-2</v>
      </c>
      <c r="G18" s="78"/>
      <c r="H18" s="78"/>
      <c r="I18" s="73"/>
    </row>
    <row r="19" spans="1:9" ht="12.75" customHeight="1" x14ac:dyDescent="0.25">
      <c r="A19" s="9"/>
      <c r="B19" s="48"/>
      <c r="C19" s="45" t="s">
        <v>35</v>
      </c>
      <c r="D19" s="80">
        <f>SUM(D7:D18)</f>
        <v>6079</v>
      </c>
      <c r="E19" s="81">
        <f t="shared" ref="E19:F19" si="2">SUM(E7:E18)</f>
        <v>1</v>
      </c>
      <c r="F19" s="81">
        <f t="shared" si="2"/>
        <v>0.99999999999999978</v>
      </c>
      <c r="G19" s="82"/>
      <c r="H19" s="78"/>
      <c r="I19" s="73"/>
    </row>
    <row r="20" spans="1:9" ht="12.75" customHeight="1" x14ac:dyDescent="0.25">
      <c r="A20" s="9"/>
      <c r="B20" s="48"/>
      <c r="C20" s="9"/>
      <c r="D20" s="9"/>
      <c r="E20" s="78"/>
      <c r="F20" s="78"/>
      <c r="G20" s="78"/>
      <c r="H20" s="78"/>
      <c r="I20" s="9"/>
    </row>
    <row r="21" spans="1:9" ht="12.75" customHeight="1" x14ac:dyDescent="0.25">
      <c r="A21" s="9"/>
      <c r="B21" s="76"/>
      <c r="C21" s="9"/>
      <c r="D21" s="9"/>
      <c r="E21" s="78"/>
      <c r="F21" s="83"/>
      <c r="G21" s="78"/>
      <c r="H21" s="78"/>
      <c r="I21" s="9"/>
    </row>
    <row r="22" spans="1:9" ht="12.75" customHeight="1" x14ac:dyDescent="0.25">
      <c r="A22" s="9"/>
      <c r="B22" s="76" t="s">
        <v>633</v>
      </c>
      <c r="C22" s="9"/>
      <c r="D22" s="9"/>
      <c r="E22" s="78"/>
      <c r="F22" s="83" t="s">
        <v>634</v>
      </c>
      <c r="G22" s="78"/>
      <c r="H22" s="78"/>
      <c r="I22" s="9"/>
    </row>
    <row r="23" spans="1:9" ht="12.75" customHeight="1" x14ac:dyDescent="0.25">
      <c r="A23" s="9"/>
      <c r="B23" s="48"/>
      <c r="C23" s="87" t="s">
        <v>46</v>
      </c>
      <c r="D23" s="76" t="s">
        <v>635</v>
      </c>
      <c r="E23" s="76" t="s">
        <v>53</v>
      </c>
      <c r="F23" s="76" t="s">
        <v>636</v>
      </c>
      <c r="G23" s="9"/>
      <c r="H23" s="78"/>
      <c r="I23" s="9"/>
    </row>
    <row r="24" spans="1:9" ht="12.75" customHeight="1" x14ac:dyDescent="0.25">
      <c r="A24" s="9"/>
      <c r="B24" s="48"/>
      <c r="C24" s="9" t="s">
        <v>25</v>
      </c>
      <c r="D24" s="84">
        <v>393.5</v>
      </c>
      <c r="E24" s="85">
        <f t="shared" ref="E24:E35" si="3">D24/SUM($D$24:$D$35)</f>
        <v>6.7133444568418105E-2</v>
      </c>
      <c r="F24" s="67">
        <f t="shared" ref="F24:F35" si="4">E7-E24</f>
        <v>-3.0943281712685254E-2</v>
      </c>
      <c r="G24" s="9"/>
      <c r="H24" s="78"/>
      <c r="I24" s="9"/>
    </row>
    <row r="25" spans="1:9" ht="15" customHeight="1" x14ac:dyDescent="0.25">
      <c r="C25" s="9" t="s">
        <v>26</v>
      </c>
      <c r="D25" s="84">
        <v>981.5</v>
      </c>
      <c r="E25" s="85">
        <f t="shared" si="3"/>
        <v>0.16744974801499968</v>
      </c>
      <c r="F25" s="67">
        <f t="shared" si="4"/>
        <v>2.8085181471980414E-3</v>
      </c>
      <c r="H25" s="78"/>
      <c r="I25" s="9"/>
    </row>
    <row r="26" spans="1:9" ht="15.75" customHeight="1" x14ac:dyDescent="0.25">
      <c r="C26" s="9" t="s">
        <v>27</v>
      </c>
      <c r="D26" s="84">
        <v>438</v>
      </c>
      <c r="E26" s="85">
        <f t="shared" si="3"/>
        <v>7.4725409710208718E-2</v>
      </c>
      <c r="F26" s="67">
        <f t="shared" si="4"/>
        <v>4.0704448711369051E-3</v>
      </c>
      <c r="H26" s="78"/>
      <c r="I26" s="9"/>
    </row>
    <row r="27" spans="1:9" ht="15.75" customHeight="1" x14ac:dyDescent="0.25">
      <c r="C27" s="9" t="s">
        <v>28</v>
      </c>
      <c r="D27" s="84">
        <v>299</v>
      </c>
      <c r="E27" s="85">
        <f t="shared" si="3"/>
        <v>5.1011181514503214E-2</v>
      </c>
      <c r="F27" s="67">
        <f t="shared" si="4"/>
        <v>-2.8124646202771914E-3</v>
      </c>
      <c r="H27" s="78"/>
      <c r="I27" s="9"/>
    </row>
    <row r="28" spans="1:9" ht="15.75" customHeight="1" x14ac:dyDescent="0.25">
      <c r="C28" s="9" t="s">
        <v>29</v>
      </c>
      <c r="D28" s="84">
        <v>236.5</v>
      </c>
      <c r="E28" s="85">
        <f t="shared" si="3"/>
        <v>4.0348309124347857E-2</v>
      </c>
      <c r="F28" s="67">
        <f t="shared" si="4"/>
        <v>-3.7462924278838794E-4</v>
      </c>
      <c r="H28" s="78"/>
      <c r="I28" s="9"/>
    </row>
    <row r="29" spans="1:9" ht="15.75" customHeight="1" x14ac:dyDescent="0.25">
      <c r="C29" s="18" t="s">
        <v>637</v>
      </c>
      <c r="D29" s="84">
        <v>1650.99</v>
      </c>
      <c r="E29" s="85">
        <f t="shared" si="3"/>
        <v>0.28166873099876139</v>
      </c>
      <c r="F29" s="67">
        <f t="shared" si="4"/>
        <v>2.2657638469901209E-2</v>
      </c>
      <c r="H29" s="78"/>
      <c r="I29" s="9"/>
    </row>
    <row r="30" spans="1:9" ht="15.75" customHeight="1" x14ac:dyDescent="0.25">
      <c r="C30" s="18" t="s">
        <v>606</v>
      </c>
      <c r="D30" s="84">
        <v>543.29999999999995</v>
      </c>
      <c r="E30" s="85">
        <f t="shared" si="3"/>
        <v>9.2690217113142445E-2</v>
      </c>
      <c r="F30" s="67">
        <f t="shared" si="4"/>
        <v>1.3083758869749482E-2</v>
      </c>
      <c r="H30" s="78"/>
      <c r="I30" s="9"/>
    </row>
    <row r="31" spans="1:9" ht="15.75" customHeight="1" x14ac:dyDescent="0.25">
      <c r="C31" s="18" t="s">
        <v>638</v>
      </c>
      <c r="D31" s="84"/>
      <c r="E31" s="85">
        <f t="shared" si="3"/>
        <v>0</v>
      </c>
      <c r="F31" s="67">
        <f t="shared" si="4"/>
        <v>0</v>
      </c>
      <c r="H31" s="78"/>
      <c r="I31" s="9"/>
    </row>
    <row r="32" spans="1:9" ht="15.75" customHeight="1" x14ac:dyDescent="0.25">
      <c r="C32" s="18" t="s">
        <v>639</v>
      </c>
      <c r="D32" s="84">
        <v>234.6</v>
      </c>
      <c r="E32" s="85">
        <f t="shared" si="3"/>
        <v>4.0024157803687135E-2</v>
      </c>
      <c r="F32" s="67">
        <f t="shared" si="4"/>
        <v>3.5685383634456169E-3</v>
      </c>
      <c r="H32" s="78"/>
      <c r="I32" s="9"/>
    </row>
    <row r="33" spans="1:9" ht="15.75" customHeight="1" x14ac:dyDescent="0.25">
      <c r="C33" s="9" t="s">
        <v>33</v>
      </c>
      <c r="D33" s="84">
        <v>832.57</v>
      </c>
      <c r="E33" s="85">
        <f t="shared" si="3"/>
        <v>0.1420414026539463</v>
      </c>
      <c r="F33" s="67">
        <f t="shared" si="4"/>
        <v>-1.1592315633054712E-2</v>
      </c>
      <c r="H33" s="78"/>
      <c r="I33" s="9"/>
    </row>
    <row r="34" spans="1:9" ht="15.75" customHeight="1" x14ac:dyDescent="0.25">
      <c r="C34" s="9" t="s">
        <v>34</v>
      </c>
      <c r="D34" s="84">
        <v>137.5</v>
      </c>
      <c r="E34" s="85">
        <f t="shared" si="3"/>
        <v>2.3458319258341777E-2</v>
      </c>
      <c r="F34" s="67">
        <f t="shared" si="4"/>
        <v>-2.0732230254087297E-3</v>
      </c>
      <c r="H34" s="78"/>
      <c r="I34" s="9"/>
    </row>
    <row r="35" spans="1:9" ht="15.75" customHeight="1" x14ac:dyDescent="0.25">
      <c r="C35" s="18" t="s">
        <v>31</v>
      </c>
      <c r="D35" s="84">
        <v>114</v>
      </c>
      <c r="E35" s="85">
        <f t="shared" si="3"/>
        <v>1.9449079239643365E-2</v>
      </c>
      <c r="F35" s="67">
        <f t="shared" si="4"/>
        <v>1.6070155127830207E-3</v>
      </c>
      <c r="H35" s="78"/>
      <c r="I35" s="9"/>
    </row>
    <row r="36" spans="1:9" ht="15.75" customHeight="1" x14ac:dyDescent="0.25">
      <c r="C36" s="45" t="s">
        <v>35</v>
      </c>
      <c r="D36" s="80">
        <f t="shared" ref="D36:F36" si="5">SUM(D24:D35)</f>
        <v>5861.46</v>
      </c>
      <c r="E36" s="81">
        <f t="shared" si="5"/>
        <v>0.99999999999999989</v>
      </c>
      <c r="F36" s="81">
        <f t="shared" si="5"/>
        <v>0</v>
      </c>
      <c r="H36" s="78"/>
      <c r="I36" s="9"/>
    </row>
    <row r="37" spans="1:9" ht="15.75" customHeight="1" x14ac:dyDescent="0.25">
      <c r="H37" s="78"/>
      <c r="I37" s="9"/>
    </row>
    <row r="38" spans="1:9" ht="15.75" customHeight="1" x14ac:dyDescent="0.25">
      <c r="A38" s="90" t="s">
        <v>643</v>
      </c>
    </row>
    <row r="39" spans="1:9" ht="15.75" customHeight="1" x14ac:dyDescent="0.25">
      <c r="A39" s="90"/>
    </row>
    <row r="40" spans="1:9" ht="15.75" customHeight="1" x14ac:dyDescent="0.25">
      <c r="A40" s="90" t="s">
        <v>644</v>
      </c>
    </row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Dept Summary</vt:lpstr>
      <vt:lpstr>FY2027 Records Center Details</vt:lpstr>
      <vt:lpstr>FY2027 Electronic Records</vt:lpstr>
      <vt:lpstr>FY27 Shredding</vt:lpstr>
      <vt:lpstr>Countywide FTE &amp; Headcount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2027 Records ISR v1.1</dc:title>
  <dc:creator>Chris Brower</dc:creator>
  <cp:keywords>FY 2027 Records ISR v1.1</cp:keywords>
  <cp:lastModifiedBy>Dianna Kaady</cp:lastModifiedBy>
  <dcterms:created xsi:type="dcterms:W3CDTF">2025-11-20T17:41:03Z</dcterms:created>
  <dcterms:modified xsi:type="dcterms:W3CDTF">2025-12-22T18:51:41Z</dcterms:modified>
</cp:coreProperties>
</file>